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Users\yanis.chaigneau\Desktop\Envoi Trésor\Industrie\"/>
    </mc:Choice>
  </mc:AlternateContent>
  <xr:revisionPtr revIDLastSave="0" documentId="13_ncr:1_{3AA099D5-5B20-415F-8323-0A18F48ECD5B}" xr6:coauthVersionLast="47" xr6:coauthVersionMax="47" xr10:uidLastSave="{00000000-0000-0000-0000-000000000000}"/>
  <bookViews>
    <workbookView xWindow="-28920" yWindow="45" windowWidth="29040" windowHeight="15720" xr2:uid="{00000000-000D-0000-FFFF-FFFF00000000}"/>
  </bookViews>
  <sheets>
    <sheet name="Récap" sheetId="13" r:id="rId1"/>
    <sheet name="Substitutions NE autres chimies" sheetId="30" r:id="rId2"/>
    <sheet name="Production historique IGCE" sheetId="24" r:id="rId3"/>
    <sheet name="A renseigner" sheetId="29" r:id="rId4"/>
    <sheet name="Estimations consommations énerg" sheetId="28" r:id="rId5"/>
    <sheet name="Diffus" sheetId="21" r:id="rId6"/>
    <sheet name="EE AMS run 2" sheetId="19" r:id="rId7"/>
    <sheet name="4. Recyclage" sheetId="27" r:id="rId8"/>
    <sheet name="CCUS FdR 50 sites et CSF" sheetId="18" r:id="rId9"/>
  </sheets>
  <externalReferences>
    <externalReference r:id="rId10"/>
    <externalReference r:id="rId11"/>
    <externalReference r:id="rId12"/>
  </externalReferences>
  <definedNames>
    <definedName name="année">[1]Calcul_hypotheses!$D$6</definedName>
    <definedName name="anneeAffiche" localSheetId="7">#REF!</definedName>
    <definedName name="anneeAffiche" localSheetId="4">#REF!</definedName>
    <definedName name="anneeAffiche">#REF!</definedName>
    <definedName name="anneeDataSet">[2]Dataset!$H$2:$AH$2</definedName>
    <definedName name="calIntAnnee">[2]Calculs_intermediaires!$B$328:$AP$328</definedName>
    <definedName name="calIntcode">[2]Calculs_intermediaires!$B:$B</definedName>
    <definedName name="calIntData">[2]Calculs_intermediaires!$B:$AM</definedName>
    <definedName name="convktoeGWh">[2]Intro!$C$40</definedName>
    <definedName name="convMtoeGWh">[2]Intro!$C$41</definedName>
    <definedName name="dataSet">[2]Dataset!$H:$AH</definedName>
    <definedName name="odsAnnee">[2]Odyssee!$A$8:$AMJ$8</definedName>
    <definedName name="odsCode">[2]Odyssee!$A:$A</definedName>
    <definedName name="odsData">[2]Odyssee!$A:$AMJ</definedName>
    <definedName name="Résultats_annuels">[3]RES_annuels!$N$3:$BW$858</definedName>
    <definedName name="Résultats_annuels_années">[3]RES_annuels!$N$1:$AX$1</definedName>
    <definedName name="Résultats_annuels_choix">[3]RES_annuels!$D$3:$D$858</definedName>
    <definedName name="tagOutDataSet">[2]Dataset!$H:$H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0" i="13" l="1"/>
  <c r="F360" i="13"/>
  <c r="H383" i="13" l="1"/>
  <c r="C398" i="13" l="1"/>
  <c r="D398" i="13"/>
  <c r="G360" i="13"/>
  <c r="E360" i="13"/>
  <c r="D360" i="13"/>
  <c r="D399" i="13"/>
  <c r="E399" i="13"/>
  <c r="E398" i="13" s="1"/>
  <c r="E400" i="13" s="1"/>
  <c r="D400" i="13"/>
  <c r="C400" i="13"/>
  <c r="C399" i="13"/>
  <c r="D375" i="13" l="1"/>
  <c r="C375" i="13"/>
  <c r="C365" i="13"/>
  <c r="C377" i="13" s="1"/>
  <c r="D365" i="13"/>
  <c r="D377" i="13" s="1"/>
  <c r="F365" i="13"/>
  <c r="G365" i="13"/>
  <c r="H365" i="13"/>
  <c r="E365" i="13"/>
  <c r="E377" i="13" s="1"/>
  <c r="C367" i="13"/>
  <c r="D367" i="13"/>
  <c r="E367" i="13"/>
  <c r="F367" i="13"/>
  <c r="G367" i="13"/>
  <c r="F332" i="13"/>
  <c r="H328" i="13"/>
  <c r="F328" i="13"/>
  <c r="E375" i="13" l="1"/>
  <c r="G375" i="13" l="1"/>
  <c r="G377" i="13"/>
  <c r="F377" i="13"/>
  <c r="F375" i="13"/>
  <c r="B5" i="30" l="1"/>
  <c r="F302" i="13"/>
  <c r="F300" i="13"/>
  <c r="G303" i="13"/>
  <c r="F303" i="13" s="1"/>
  <c r="G301" i="13"/>
  <c r="F301" i="13" s="1"/>
  <c r="E8" i="30"/>
  <c r="B4" i="30" l="1"/>
  <c r="B7" i="30"/>
  <c r="J159" i="13" l="1"/>
  <c r="I160" i="13"/>
  <c r="H147" i="13"/>
  <c r="E5" i="30" l="1"/>
  <c r="I123" i="13"/>
  <c r="J8" i="24" l="1"/>
  <c r="E107" i="13"/>
  <c r="O45" i="13" l="1"/>
  <c r="P45" i="13" s="1"/>
  <c r="Q45" i="13" s="1"/>
  <c r="F175" i="13"/>
  <c r="H51" i="13"/>
  <c r="H53" i="13"/>
  <c r="I50" i="13"/>
  <c r="G42" i="13"/>
  <c r="G43" i="13"/>
  <c r="G44" i="13"/>
  <c r="G45" i="13"/>
  <c r="G46" i="13"/>
  <c r="G47" i="13"/>
  <c r="G48" i="13"/>
  <c r="G49" i="13"/>
  <c r="G50" i="13"/>
  <c r="G51" i="13"/>
  <c r="G52" i="13"/>
  <c r="G53" i="13"/>
  <c r="G54" i="13"/>
  <c r="J17" i="24"/>
  <c r="I17" i="24"/>
  <c r="J19" i="24" l="1"/>
  <c r="J18" i="24"/>
  <c r="J16" i="24"/>
  <c r="J15" i="24"/>
  <c r="J14" i="24"/>
  <c r="J13" i="24"/>
  <c r="J12" i="24"/>
  <c r="J7" i="24"/>
  <c r="I7" i="24"/>
  <c r="J9" i="24"/>
  <c r="J11" i="24"/>
  <c r="I11" i="24"/>
  <c r="H11" i="24"/>
  <c r="G11" i="24"/>
  <c r="J10" i="24"/>
  <c r="J4" i="24"/>
  <c r="J3" i="24" s="1"/>
  <c r="J5" i="24"/>
  <c r="R207" i="13" l="1"/>
  <c r="Q207" i="13"/>
  <c r="P207" i="13"/>
  <c r="O207" i="13"/>
  <c r="N207" i="13"/>
  <c r="M207" i="13"/>
  <c r="L207" i="13"/>
  <c r="K207" i="13"/>
  <c r="J207" i="13"/>
  <c r="I207" i="13"/>
  <c r="H207" i="13"/>
  <c r="G207" i="13"/>
  <c r="F207" i="13"/>
  <c r="E207" i="13"/>
  <c r="R201" i="13"/>
  <c r="Q201" i="13"/>
  <c r="P201" i="13"/>
  <c r="O201" i="13"/>
  <c r="N201" i="13"/>
  <c r="M201" i="13"/>
  <c r="L201" i="13"/>
  <c r="K201" i="13"/>
  <c r="J201" i="13"/>
  <c r="I201" i="13"/>
  <c r="F201" i="13"/>
  <c r="E201" i="13"/>
  <c r="R196" i="13"/>
  <c r="Q196" i="13"/>
  <c r="P196" i="13"/>
  <c r="O196" i="13"/>
  <c r="N196" i="13"/>
  <c r="M196" i="13"/>
  <c r="L196" i="13"/>
  <c r="K196" i="13"/>
  <c r="J196" i="13"/>
  <c r="G196" i="13"/>
  <c r="F196" i="13"/>
  <c r="E196" i="13"/>
  <c r="Q190" i="13"/>
  <c r="P190" i="13"/>
  <c r="N190" i="13"/>
  <c r="M190" i="13"/>
  <c r="L190" i="13"/>
  <c r="K190" i="13"/>
  <c r="I190" i="13"/>
  <c r="F190" i="13"/>
  <c r="E190" i="13"/>
  <c r="R185" i="13"/>
  <c r="Q185" i="13"/>
  <c r="P185" i="13"/>
  <c r="O185" i="13"/>
  <c r="N185" i="13"/>
  <c r="M185" i="13"/>
  <c r="L185" i="13"/>
  <c r="K185" i="13"/>
  <c r="J185" i="13"/>
  <c r="I185" i="13"/>
  <c r="H185" i="13"/>
  <c r="G185" i="13"/>
  <c r="F185" i="13"/>
  <c r="E185" i="13"/>
  <c r="R180" i="13"/>
  <c r="Q180" i="13"/>
  <c r="P180" i="13"/>
  <c r="O180" i="13"/>
  <c r="N180" i="13"/>
  <c r="M180" i="13"/>
  <c r="L180" i="13"/>
  <c r="K180" i="13"/>
  <c r="J180" i="13"/>
  <c r="H180" i="13"/>
  <c r="G180" i="13"/>
  <c r="F180" i="13"/>
  <c r="E180" i="13"/>
  <c r="R175" i="13"/>
  <c r="Q175" i="13"/>
  <c r="P175" i="13"/>
  <c r="N175" i="13"/>
  <c r="M175" i="13"/>
  <c r="L175" i="13"/>
  <c r="K175" i="13"/>
  <c r="J175" i="13"/>
  <c r="I175" i="13"/>
  <c r="H175" i="13"/>
  <c r="E175" i="13"/>
  <c r="R169" i="13"/>
  <c r="Q169" i="13"/>
  <c r="P169" i="13"/>
  <c r="N169" i="13"/>
  <c r="M169" i="13"/>
  <c r="L169" i="13"/>
  <c r="K169" i="13"/>
  <c r="J169" i="13"/>
  <c r="H169" i="13"/>
  <c r="F169" i="13"/>
  <c r="E169" i="13"/>
  <c r="Q164" i="13"/>
  <c r="P164" i="13"/>
  <c r="O164" i="13"/>
  <c r="N164" i="13"/>
  <c r="M164" i="13"/>
  <c r="L164" i="13"/>
  <c r="K164" i="13"/>
  <c r="J164" i="13"/>
  <c r="I164" i="13"/>
  <c r="H164" i="13"/>
  <c r="G164" i="13"/>
  <c r="F164" i="13"/>
  <c r="E164" i="13"/>
  <c r="F122" i="13"/>
  <c r="E122" i="13"/>
  <c r="F112" i="13"/>
  <c r="E112" i="13"/>
  <c r="R159" i="13"/>
  <c r="Q159" i="13"/>
  <c r="P159" i="13"/>
  <c r="N159" i="13"/>
  <c r="M159" i="13"/>
  <c r="L159" i="13"/>
  <c r="K159" i="13"/>
  <c r="F159" i="13"/>
  <c r="R153" i="13"/>
  <c r="Q153" i="13"/>
  <c r="P153" i="13"/>
  <c r="N153" i="13"/>
  <c r="M153" i="13"/>
  <c r="L153" i="13"/>
  <c r="K153" i="13"/>
  <c r="J153" i="13"/>
  <c r="F153" i="13"/>
  <c r="E153" i="13"/>
  <c r="R148" i="13"/>
  <c r="Q148" i="13"/>
  <c r="P148" i="13"/>
  <c r="O148" i="13"/>
  <c r="N148" i="13"/>
  <c r="M148" i="13"/>
  <c r="L148" i="13"/>
  <c r="K148" i="13"/>
  <c r="J148" i="13"/>
  <c r="I148" i="13"/>
  <c r="G148" i="13"/>
  <c r="F148" i="13"/>
  <c r="E148" i="13"/>
  <c r="R143" i="13"/>
  <c r="Q143" i="13"/>
  <c r="P143" i="13"/>
  <c r="O143" i="13"/>
  <c r="N143" i="13"/>
  <c r="M143" i="13"/>
  <c r="L143" i="13"/>
  <c r="K143" i="13"/>
  <c r="J143" i="13"/>
  <c r="F143" i="13"/>
  <c r="E143" i="13"/>
  <c r="H143" i="13" s="1"/>
  <c r="S143" i="13" s="1"/>
  <c r="R137" i="13"/>
  <c r="Q137" i="13"/>
  <c r="P137" i="13"/>
  <c r="N137" i="13"/>
  <c r="M137" i="13"/>
  <c r="L137" i="13"/>
  <c r="K137" i="13"/>
  <c r="J137" i="13"/>
  <c r="H137" i="13"/>
  <c r="G137" i="13"/>
  <c r="F137" i="13"/>
  <c r="E137" i="13"/>
  <c r="R132" i="13"/>
  <c r="Q132" i="13"/>
  <c r="P132" i="13"/>
  <c r="O132" i="13"/>
  <c r="N132" i="13"/>
  <c r="M132" i="13"/>
  <c r="L132" i="13"/>
  <c r="K132" i="13"/>
  <c r="J132" i="13"/>
  <c r="I132" i="13"/>
  <c r="H132" i="13"/>
  <c r="G132" i="13"/>
  <c r="F132" i="13"/>
  <c r="E132" i="13"/>
  <c r="R127" i="13"/>
  <c r="Q127" i="13"/>
  <c r="P127" i="13"/>
  <c r="O127" i="13"/>
  <c r="N127" i="13"/>
  <c r="M127" i="13"/>
  <c r="L127" i="13"/>
  <c r="K127" i="13"/>
  <c r="J127" i="13"/>
  <c r="I127" i="13"/>
  <c r="H127" i="13"/>
  <c r="G127" i="13"/>
  <c r="F127" i="13"/>
  <c r="E127" i="13"/>
  <c r="R122" i="13"/>
  <c r="Q122" i="13"/>
  <c r="P122" i="13"/>
  <c r="O122" i="13"/>
  <c r="N122" i="13"/>
  <c r="M122" i="13"/>
  <c r="L122" i="13"/>
  <c r="K122" i="13"/>
  <c r="I122" i="13"/>
  <c r="R117" i="13"/>
  <c r="Q117" i="13"/>
  <c r="P117" i="13"/>
  <c r="O117" i="13"/>
  <c r="N117" i="13"/>
  <c r="M117" i="13"/>
  <c r="L117" i="13"/>
  <c r="K117" i="13"/>
  <c r="J117" i="13"/>
  <c r="I117" i="13"/>
  <c r="H117" i="13"/>
  <c r="G117" i="13"/>
  <c r="F117" i="13"/>
  <c r="E117" i="13"/>
  <c r="R112" i="13"/>
  <c r="Q112" i="13"/>
  <c r="P112" i="13"/>
  <c r="O112" i="13"/>
  <c r="N112" i="13"/>
  <c r="M112" i="13"/>
  <c r="L112" i="13"/>
  <c r="K112" i="13"/>
  <c r="I112" i="13"/>
  <c r="H112" i="13"/>
  <c r="G107" i="13"/>
  <c r="H107" i="13"/>
  <c r="I107" i="13"/>
  <c r="J107" i="13"/>
  <c r="K107" i="13"/>
  <c r="L107" i="13"/>
  <c r="M107" i="13"/>
  <c r="N107" i="13"/>
  <c r="O107" i="13"/>
  <c r="P107" i="13"/>
  <c r="Q107" i="13"/>
  <c r="R107" i="13"/>
  <c r="F107" i="13"/>
  <c r="I159" i="13" l="1"/>
  <c r="S159" i="13" s="1"/>
  <c r="H201" i="13"/>
  <c r="S201" i="13" s="1"/>
  <c r="S132" i="13"/>
  <c r="S207" i="13"/>
  <c r="J112" i="13"/>
  <c r="S112" i="13" s="1"/>
  <c r="S127" i="13"/>
  <c r="S175" i="13"/>
  <c r="J122" i="13"/>
  <c r="S107" i="13"/>
  <c r="S117" i="13"/>
  <c r="S185" i="13"/>
  <c r="S164" i="13"/>
  <c r="H189" i="13" l="1"/>
  <c r="H190" i="13" s="1"/>
  <c r="G324" i="28"/>
  <c r="I197" i="13"/>
  <c r="I196" i="13" s="1"/>
  <c r="R190" i="13" l="1"/>
  <c r="S190" i="13" s="1"/>
  <c r="G199" i="28"/>
  <c r="H173" i="13"/>
  <c r="I10" i="24" l="1"/>
  <c r="S122" i="13"/>
  <c r="J113" i="13"/>
  <c r="F79" i="13" l="1"/>
  <c r="BM44" i="28" l="1"/>
  <c r="J191" i="13"/>
  <c r="G270" i="28"/>
  <c r="G233" i="28"/>
  <c r="G127" i="29"/>
  <c r="G238" i="13" l="1"/>
  <c r="E238" i="13"/>
  <c r="E243" i="13"/>
  <c r="E239" i="13"/>
  <c r="E236" i="13"/>
  <c r="G234" i="13"/>
  <c r="E234" i="13"/>
  <c r="J66" i="28"/>
  <c r="L65" i="28"/>
  <c r="K65" i="28"/>
  <c r="J65" i="28"/>
  <c r="L62" i="28"/>
  <c r="K62" i="28"/>
  <c r="O152" i="13" l="1"/>
  <c r="K80" i="13"/>
  <c r="E232" i="13" l="1"/>
  <c r="F298" i="13"/>
  <c r="F296" i="13"/>
  <c r="I42" i="13" l="1"/>
  <c r="H355" i="13"/>
  <c r="H359" i="13"/>
  <c r="E348" i="13"/>
  <c r="H379" i="13"/>
  <c r="G379" i="13"/>
  <c r="F379" i="13"/>
  <c r="E379" i="13"/>
  <c r="D379" i="13"/>
  <c r="D387" i="13" s="1"/>
  <c r="C379" i="13"/>
  <c r="D386" i="13"/>
  <c r="H373" i="13"/>
  <c r="H380" i="13" s="1"/>
  <c r="G373" i="13"/>
  <c r="G380" i="13" s="1"/>
  <c r="F373" i="13"/>
  <c r="F380" i="13" s="1"/>
  <c r="E373" i="13"/>
  <c r="E380" i="13" s="1"/>
  <c r="D373" i="13"/>
  <c r="D380" i="13" s="1"/>
  <c r="C373" i="13"/>
  <c r="C380" i="13" s="1"/>
  <c r="H362" i="13"/>
  <c r="G362" i="13"/>
  <c r="F362" i="13"/>
  <c r="E362" i="13"/>
  <c r="D362" i="13"/>
  <c r="C362" i="13"/>
  <c r="H358" i="13"/>
  <c r="G358" i="13"/>
  <c r="F358" i="13"/>
  <c r="E358" i="13"/>
  <c r="D358" i="13"/>
  <c r="C358" i="13"/>
  <c r="H354" i="13"/>
  <c r="G354" i="13"/>
  <c r="F354" i="13"/>
  <c r="E354" i="13"/>
  <c r="D354" i="13"/>
  <c r="C354" i="13"/>
  <c r="H348" i="13"/>
  <c r="D348" i="13"/>
  <c r="C348" i="13"/>
  <c r="G297" i="13"/>
  <c r="F297" i="13" s="1"/>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I12" i="27"/>
  <c r="H12" i="27"/>
  <c r="U30" i="27"/>
  <c r="T30" i="27"/>
  <c r="S30" i="27"/>
  <c r="R30" i="27"/>
  <c r="Q30" i="27"/>
  <c r="P30" i="27"/>
  <c r="U29" i="27"/>
  <c r="T29" i="27"/>
  <c r="S29" i="27"/>
  <c r="R29" i="27"/>
  <c r="Q29" i="27"/>
  <c r="P29" i="27"/>
  <c r="P27" i="27"/>
  <c r="Q27" i="27"/>
  <c r="R27" i="27"/>
  <c r="S27" i="27"/>
  <c r="T27" i="27"/>
  <c r="U27" i="27"/>
  <c r="U26" i="27"/>
  <c r="T26" i="27"/>
  <c r="S26" i="27"/>
  <c r="R26" i="27"/>
  <c r="Q26" i="27"/>
  <c r="P26" i="27"/>
  <c r="U25" i="27"/>
  <c r="T25" i="27"/>
  <c r="S25" i="27"/>
  <c r="R25" i="27"/>
  <c r="Q25" i="27"/>
  <c r="P25" i="27"/>
  <c r="U24" i="27"/>
  <c r="T24" i="27"/>
  <c r="S24" i="27"/>
  <c r="R24" i="27"/>
  <c r="Q24" i="27"/>
  <c r="P24" i="27"/>
  <c r="P21" i="27"/>
  <c r="Q21" i="27"/>
  <c r="R21" i="27"/>
  <c r="S21" i="27"/>
  <c r="T21" i="27"/>
  <c r="U21" i="27"/>
  <c r="P22" i="27"/>
  <c r="Q22" i="27"/>
  <c r="R22" i="27"/>
  <c r="S22" i="27"/>
  <c r="T22" i="27"/>
  <c r="U22" i="27"/>
  <c r="Q20" i="27"/>
  <c r="R20" i="27"/>
  <c r="S20" i="27"/>
  <c r="T20" i="27"/>
  <c r="U20" i="27"/>
  <c r="P20" i="27"/>
  <c r="P17" i="27"/>
  <c r="Q17" i="27"/>
  <c r="R17" i="27"/>
  <c r="S17" i="27"/>
  <c r="T17" i="27"/>
  <c r="U17" i="27"/>
  <c r="P18" i="27"/>
  <c r="Q18" i="27"/>
  <c r="R18" i="27"/>
  <c r="S18" i="27"/>
  <c r="T18" i="27"/>
  <c r="U18" i="27"/>
  <c r="Q16" i="27"/>
  <c r="R16" i="27"/>
  <c r="S16" i="27"/>
  <c r="T16" i="27"/>
  <c r="U16" i="27"/>
  <c r="P16" i="27"/>
  <c r="P13" i="27"/>
  <c r="Q13" i="27"/>
  <c r="R13" i="27"/>
  <c r="S13" i="27"/>
  <c r="T13" i="27"/>
  <c r="U13" i="27"/>
  <c r="P14" i="27"/>
  <c r="Q14" i="27"/>
  <c r="R14" i="27"/>
  <c r="S14" i="27"/>
  <c r="T14" i="27"/>
  <c r="U14" i="27"/>
  <c r="Q12" i="27"/>
  <c r="I43" i="13" s="1"/>
  <c r="R12" i="27"/>
  <c r="S12" i="27"/>
  <c r="T12" i="27"/>
  <c r="U12" i="27"/>
  <c r="P12" i="27"/>
  <c r="D378" i="13" l="1"/>
  <c r="D376" i="13"/>
  <c r="E378" i="13"/>
  <c r="E376" i="13"/>
  <c r="F376" i="13"/>
  <c r="F378" i="13"/>
  <c r="G378" i="13"/>
  <c r="G376" i="13"/>
  <c r="H378" i="13"/>
  <c r="H376" i="13"/>
  <c r="H367" i="13"/>
  <c r="H369" i="13" s="1"/>
  <c r="H377" i="13"/>
  <c r="H387" i="13" s="1"/>
  <c r="H375" i="13"/>
  <c r="C378" i="13"/>
  <c r="C376" i="13"/>
  <c r="I44" i="13"/>
  <c r="R43" i="13"/>
  <c r="C369" i="13"/>
  <c r="G348" i="13"/>
  <c r="F348" i="13"/>
  <c r="F369" i="13" s="1"/>
  <c r="E369" i="13"/>
  <c r="D369" i="13"/>
  <c r="C387" i="13"/>
  <c r="C383" i="13"/>
  <c r="G387" i="13"/>
  <c r="D383" i="13"/>
  <c r="C386" i="13"/>
  <c r="C385" i="13" l="1"/>
  <c r="H386" i="13"/>
  <c r="G369" i="13"/>
  <c r="G385" i="13"/>
  <c r="F385" i="13"/>
  <c r="F387" i="13"/>
  <c r="H385" i="13"/>
  <c r="D385" i="13"/>
  <c r="G386" i="13"/>
  <c r="G383" i="13"/>
  <c r="E387" i="13"/>
  <c r="E385" i="13" l="1"/>
  <c r="F383" i="13"/>
  <c r="F386" i="13"/>
  <c r="E386" i="13"/>
  <c r="E383" i="13"/>
  <c r="M51" i="13" l="1"/>
  <c r="G243" i="13"/>
  <c r="H152" i="13"/>
  <c r="I181" i="13" l="1"/>
  <c r="O154" i="13"/>
  <c r="G232" i="13" l="1"/>
  <c r="O153" i="13"/>
  <c r="S153" i="13" s="1"/>
  <c r="G239" i="13"/>
  <c r="I180" i="13"/>
  <c r="S180" i="13" s="1"/>
  <c r="R43" i="28"/>
  <c r="O59" i="28"/>
  <c r="J101" i="29"/>
  <c r="H195" i="13"/>
  <c r="H196" i="13" s="1"/>
  <c r="S196" i="13" s="1"/>
  <c r="G241" i="13"/>
  <c r="E241" i="13"/>
  <c r="I170" i="13"/>
  <c r="S106" i="13"/>
  <c r="H148" i="13"/>
  <c r="S148" i="13" s="1"/>
  <c r="U148" i="13" s="1"/>
  <c r="S146" i="13"/>
  <c r="U146" i="13" s="1"/>
  <c r="V36" i="13"/>
  <c r="V37" i="13" s="1"/>
  <c r="V38" i="13" s="1"/>
  <c r="G236" i="13" l="1"/>
  <c r="I169" i="13"/>
  <c r="F15" i="24"/>
  <c r="O169" i="13" l="1"/>
  <c r="S169" i="13" s="1"/>
  <c r="J294" i="13"/>
  <c r="K294" i="13" s="1"/>
  <c r="I298" i="13" s="1"/>
  <c r="H80" i="13" l="1"/>
  <c r="I80" i="13" s="1"/>
  <c r="J80" i="13" s="1"/>
  <c r="K81" i="13"/>
  <c r="H81" i="13" s="1"/>
  <c r="I81" i="13" s="1"/>
  <c r="J81" i="13" s="1"/>
  <c r="C62" i="13"/>
  <c r="D62" i="13"/>
  <c r="E62" i="13"/>
  <c r="C63" i="13"/>
  <c r="D63" i="13"/>
  <c r="E63" i="13"/>
  <c r="C64" i="13"/>
  <c r="D64" i="13"/>
  <c r="E64" i="13"/>
  <c r="E89" i="13" s="1"/>
  <c r="C65" i="13"/>
  <c r="D65" i="13"/>
  <c r="E65" i="13"/>
  <c r="C66" i="13"/>
  <c r="D66" i="13"/>
  <c r="E66" i="13"/>
  <c r="C67" i="13"/>
  <c r="D67" i="13"/>
  <c r="E67" i="13"/>
  <c r="C68" i="13"/>
  <c r="D68" i="13"/>
  <c r="E68" i="13"/>
  <c r="D61" i="13"/>
  <c r="E61" i="13"/>
  <c r="C61" i="13"/>
  <c r="H77" i="13"/>
  <c r="I77" i="13" s="1"/>
  <c r="J77" i="13" s="1"/>
  <c r="H78" i="13"/>
  <c r="I78" i="13" s="1"/>
  <c r="J78" i="13" s="1"/>
  <c r="H79" i="13"/>
  <c r="H82" i="13"/>
  <c r="I82" i="13" s="1"/>
  <c r="J82" i="13" s="1"/>
  <c r="H76" i="13"/>
  <c r="I76" i="13" s="1"/>
  <c r="J76" i="13" s="1"/>
  <c r="I79" i="13" l="1"/>
  <c r="K26" i="21"/>
  <c r="J79" i="13" l="1"/>
  <c r="H16" i="21"/>
  <c r="H24" i="21" s="1"/>
  <c r="D15" i="21"/>
  <c r="D16" i="21" s="1"/>
  <c r="D24" i="21" s="1"/>
  <c r="E15" i="21"/>
  <c r="E16" i="21" s="1"/>
  <c r="E24" i="21" s="1"/>
  <c r="F15" i="21"/>
  <c r="F16" i="21" s="1"/>
  <c r="F24" i="21" s="1"/>
  <c r="G15" i="21"/>
  <c r="G16" i="21" s="1"/>
  <c r="G24" i="21" s="1"/>
  <c r="H15" i="21"/>
  <c r="I15" i="21"/>
  <c r="I16" i="21" s="1"/>
  <c r="I24" i="21" s="1"/>
  <c r="J15" i="21"/>
  <c r="J16" i="21" s="1"/>
  <c r="J24" i="21" s="1"/>
  <c r="K15" i="21"/>
  <c r="K16" i="21" s="1"/>
  <c r="K24" i="21" s="1"/>
  <c r="C15" i="21"/>
  <c r="C16" i="21" s="1"/>
  <c r="F22" i="21"/>
  <c r="G23" i="21"/>
  <c r="N24" i="21" l="1"/>
  <c r="T24" i="21" s="1"/>
  <c r="Q24" i="21"/>
  <c r="W24" i="21" s="1"/>
  <c r="P24" i="21"/>
  <c r="V24" i="21" s="1"/>
  <c r="O24" i="21"/>
  <c r="U24" i="21" s="1"/>
  <c r="M24" i="21"/>
  <c r="S24" i="21" s="1"/>
  <c r="L24" i="21"/>
  <c r="R24" i="21" s="1"/>
  <c r="H20" i="21" l="1"/>
  <c r="H22" i="21"/>
  <c r="E164" i="29" l="1"/>
  <c r="E166" i="29"/>
  <c r="E168" i="29"/>
  <c r="E175" i="29"/>
  <c r="E171" i="29"/>
  <c r="D176" i="29"/>
  <c r="E176" i="29"/>
  <c r="G176" i="29"/>
  <c r="G175" i="29"/>
  <c r="D175" i="29"/>
  <c r="D171" i="29"/>
  <c r="G171" i="29"/>
  <c r="D172" i="29"/>
  <c r="E172" i="29"/>
  <c r="G172" i="29"/>
  <c r="D173" i="29"/>
  <c r="E173" i="29"/>
  <c r="G173" i="29"/>
  <c r="E170" i="29"/>
  <c r="G170" i="29"/>
  <c r="D170" i="29"/>
  <c r="D168" i="29"/>
  <c r="G168" i="29"/>
  <c r="D167" i="29"/>
  <c r="E167" i="29"/>
  <c r="G167" i="29"/>
  <c r="G166" i="29"/>
  <c r="D166" i="29"/>
  <c r="D163" i="29"/>
  <c r="E163" i="29"/>
  <c r="G163" i="29"/>
  <c r="D164" i="29"/>
  <c r="G164" i="29"/>
  <c r="E162" i="29"/>
  <c r="G162" i="29"/>
  <c r="D162" i="29"/>
  <c r="D155" i="29"/>
  <c r="E155" i="29"/>
  <c r="G155" i="29"/>
  <c r="D156" i="29"/>
  <c r="E156" i="29"/>
  <c r="G156" i="29"/>
  <c r="D157" i="29"/>
  <c r="E157" i="29"/>
  <c r="G157" i="29"/>
  <c r="D158" i="29"/>
  <c r="E158" i="29"/>
  <c r="G158" i="29"/>
  <c r="D159" i="29"/>
  <c r="E159" i="29"/>
  <c r="G159" i="29"/>
  <c r="D160" i="29"/>
  <c r="E160" i="29"/>
  <c r="G160" i="29"/>
  <c r="E154" i="29"/>
  <c r="G154" i="29"/>
  <c r="D154" i="29"/>
  <c r="J7" i="29"/>
  <c r="K7" i="29"/>
  <c r="G9" i="29"/>
  <c r="H9" i="29"/>
  <c r="I9" i="29"/>
  <c r="J9" i="29"/>
  <c r="K9" i="29"/>
  <c r="F9" i="29"/>
  <c r="R141" i="29"/>
  <c r="Q141" i="29"/>
  <c r="P141" i="29"/>
  <c r="O141" i="29"/>
  <c r="N141" i="29"/>
  <c r="M141" i="29"/>
  <c r="L141" i="29"/>
  <c r="K141" i="29"/>
  <c r="J141" i="29"/>
  <c r="I141" i="29"/>
  <c r="H141" i="29"/>
  <c r="G141" i="29"/>
  <c r="F141" i="29"/>
  <c r="E141" i="29"/>
  <c r="R140" i="29"/>
  <c r="Q140" i="29"/>
  <c r="P140" i="29"/>
  <c r="O140" i="29"/>
  <c r="N140" i="29"/>
  <c r="M140" i="29"/>
  <c r="L140" i="29"/>
  <c r="K140" i="29"/>
  <c r="J140" i="29"/>
  <c r="I140" i="29"/>
  <c r="H140" i="29"/>
  <c r="G140" i="29"/>
  <c r="F140" i="29"/>
  <c r="E140" i="29"/>
  <c r="R139" i="29"/>
  <c r="Q139" i="29"/>
  <c r="P139" i="29"/>
  <c r="O139" i="29"/>
  <c r="N139" i="29"/>
  <c r="M139" i="29"/>
  <c r="L139" i="29"/>
  <c r="K139" i="29"/>
  <c r="J139" i="29"/>
  <c r="I139" i="29"/>
  <c r="H139" i="29"/>
  <c r="G139" i="29"/>
  <c r="F139" i="29"/>
  <c r="E139" i="29"/>
  <c r="R136" i="29"/>
  <c r="Q136" i="29"/>
  <c r="P136" i="29"/>
  <c r="O136" i="29"/>
  <c r="N136" i="29"/>
  <c r="M136" i="29"/>
  <c r="L136" i="29"/>
  <c r="K136" i="29"/>
  <c r="J136" i="29"/>
  <c r="I136" i="29"/>
  <c r="H136" i="29"/>
  <c r="G136" i="29"/>
  <c r="F136" i="29"/>
  <c r="E136" i="29"/>
  <c r="R135" i="29"/>
  <c r="Q135" i="29"/>
  <c r="P135" i="29"/>
  <c r="O135" i="29"/>
  <c r="N135" i="29"/>
  <c r="M135" i="29"/>
  <c r="L135" i="29"/>
  <c r="K135" i="29"/>
  <c r="J135" i="29"/>
  <c r="I135" i="29"/>
  <c r="H135" i="29"/>
  <c r="G135" i="29"/>
  <c r="F135" i="29"/>
  <c r="E135" i="29"/>
  <c r="R134" i="29"/>
  <c r="Q134" i="29"/>
  <c r="P134" i="29"/>
  <c r="O134" i="29"/>
  <c r="N134" i="29"/>
  <c r="M134" i="29"/>
  <c r="L134" i="29"/>
  <c r="K134" i="29"/>
  <c r="J134" i="29"/>
  <c r="I134" i="29"/>
  <c r="H134" i="29"/>
  <c r="G134" i="29"/>
  <c r="F134" i="29"/>
  <c r="E134" i="29"/>
  <c r="R132" i="29"/>
  <c r="Q132" i="29"/>
  <c r="P132" i="29"/>
  <c r="O132" i="29"/>
  <c r="N132" i="29"/>
  <c r="M132" i="29"/>
  <c r="L132" i="29"/>
  <c r="K132" i="29"/>
  <c r="J132" i="29"/>
  <c r="I132" i="29"/>
  <c r="H132" i="29"/>
  <c r="G132" i="29"/>
  <c r="F132" i="29"/>
  <c r="E132" i="29"/>
  <c r="R131" i="29"/>
  <c r="Q131" i="29"/>
  <c r="P131" i="29"/>
  <c r="O131" i="29"/>
  <c r="N131" i="29"/>
  <c r="M131" i="29"/>
  <c r="L131" i="29"/>
  <c r="K131" i="29"/>
  <c r="J131" i="29"/>
  <c r="I131" i="29"/>
  <c r="H131" i="29"/>
  <c r="G131" i="29"/>
  <c r="F131" i="29"/>
  <c r="E131" i="29"/>
  <c r="R130" i="29"/>
  <c r="Q130" i="29"/>
  <c r="P130" i="29"/>
  <c r="O130" i="29"/>
  <c r="N130" i="29"/>
  <c r="M130" i="29"/>
  <c r="L130" i="29"/>
  <c r="K130" i="29"/>
  <c r="J130" i="29"/>
  <c r="I130" i="29"/>
  <c r="H130" i="29"/>
  <c r="G130" i="29"/>
  <c r="F130" i="29"/>
  <c r="E130" i="29"/>
  <c r="R127" i="29"/>
  <c r="Q127" i="29"/>
  <c r="P127" i="29"/>
  <c r="O127" i="29"/>
  <c r="N127" i="29"/>
  <c r="M127" i="29"/>
  <c r="L127" i="29"/>
  <c r="K127" i="29"/>
  <c r="J127" i="29"/>
  <c r="I127" i="29"/>
  <c r="H127" i="29"/>
  <c r="F127" i="29"/>
  <c r="E127" i="29"/>
  <c r="R126" i="29"/>
  <c r="Q126" i="29"/>
  <c r="P126" i="29"/>
  <c r="O126" i="29"/>
  <c r="N126" i="29"/>
  <c r="M126" i="29"/>
  <c r="L126" i="29"/>
  <c r="K126" i="29"/>
  <c r="J126" i="29"/>
  <c r="I126" i="29"/>
  <c r="H126" i="29"/>
  <c r="G126" i="29"/>
  <c r="F126" i="29"/>
  <c r="E126" i="29"/>
  <c r="R125" i="29"/>
  <c r="Q125" i="29"/>
  <c r="P125" i="29"/>
  <c r="O125" i="29"/>
  <c r="N125" i="29"/>
  <c r="M125" i="29"/>
  <c r="L125" i="29"/>
  <c r="K125" i="29"/>
  <c r="J125" i="29"/>
  <c r="I125" i="29"/>
  <c r="H125" i="29"/>
  <c r="G125" i="29"/>
  <c r="F125" i="29"/>
  <c r="E125" i="29"/>
  <c r="R123" i="29"/>
  <c r="Q123" i="29"/>
  <c r="P123" i="29"/>
  <c r="O123" i="29"/>
  <c r="N123" i="29"/>
  <c r="M123" i="29"/>
  <c r="L123" i="29"/>
  <c r="K123" i="29"/>
  <c r="J123" i="29"/>
  <c r="I123" i="29"/>
  <c r="H123" i="29"/>
  <c r="G123" i="29"/>
  <c r="F123" i="29"/>
  <c r="E123" i="29"/>
  <c r="R122" i="29"/>
  <c r="Q122" i="29"/>
  <c r="P122" i="29"/>
  <c r="O122" i="29"/>
  <c r="N122" i="29"/>
  <c r="M122" i="29"/>
  <c r="L122" i="29"/>
  <c r="K122" i="29"/>
  <c r="J122" i="29"/>
  <c r="I122" i="29"/>
  <c r="H122" i="29"/>
  <c r="G122" i="29"/>
  <c r="F122" i="29"/>
  <c r="E122" i="29"/>
  <c r="R121" i="29"/>
  <c r="Q121" i="29"/>
  <c r="P121" i="29"/>
  <c r="O121" i="29"/>
  <c r="N121" i="29"/>
  <c r="M121" i="29"/>
  <c r="L121" i="29"/>
  <c r="K121" i="29"/>
  <c r="J121" i="29"/>
  <c r="I121" i="29"/>
  <c r="H121" i="29"/>
  <c r="G121" i="29"/>
  <c r="F121" i="29"/>
  <c r="E121" i="29"/>
  <c r="R119" i="29"/>
  <c r="Q119" i="29"/>
  <c r="P119" i="29"/>
  <c r="N119" i="29"/>
  <c r="M119" i="29"/>
  <c r="L119" i="29"/>
  <c r="K119" i="29"/>
  <c r="J119" i="29"/>
  <c r="H119" i="29"/>
  <c r="G119" i="29"/>
  <c r="F119" i="29"/>
  <c r="E119" i="29"/>
  <c r="R118" i="29"/>
  <c r="Q118" i="29"/>
  <c r="P118" i="29"/>
  <c r="O118" i="29"/>
  <c r="N118" i="29"/>
  <c r="M118" i="29"/>
  <c r="L118" i="29"/>
  <c r="K118" i="29"/>
  <c r="J118" i="29"/>
  <c r="I118" i="29"/>
  <c r="G118" i="29"/>
  <c r="F118" i="29"/>
  <c r="E118" i="29"/>
  <c r="R117" i="29"/>
  <c r="Q117" i="29"/>
  <c r="P117" i="29"/>
  <c r="O117" i="29"/>
  <c r="N117" i="29"/>
  <c r="M117" i="29"/>
  <c r="L117" i="29"/>
  <c r="K117" i="29"/>
  <c r="J117" i="29"/>
  <c r="I117" i="29"/>
  <c r="H117" i="29"/>
  <c r="G117" i="29"/>
  <c r="F117" i="29"/>
  <c r="E117" i="29"/>
  <c r="R115" i="29"/>
  <c r="Q115" i="29"/>
  <c r="P115" i="29"/>
  <c r="O115" i="29"/>
  <c r="N115" i="29"/>
  <c r="M115" i="29"/>
  <c r="L115" i="29"/>
  <c r="K115" i="29"/>
  <c r="J115" i="29"/>
  <c r="I115" i="29"/>
  <c r="H115" i="29"/>
  <c r="G115" i="29"/>
  <c r="F115" i="29"/>
  <c r="E115" i="29"/>
  <c r="R114" i="29"/>
  <c r="Q114" i="29"/>
  <c r="P114" i="29"/>
  <c r="O114" i="29"/>
  <c r="N114" i="29"/>
  <c r="M114" i="29"/>
  <c r="L114" i="29"/>
  <c r="K114" i="29"/>
  <c r="J114" i="29"/>
  <c r="I114" i="29"/>
  <c r="H114" i="29"/>
  <c r="G114" i="29"/>
  <c r="F114" i="29"/>
  <c r="E114" i="29"/>
  <c r="R113" i="29"/>
  <c r="Q113" i="29"/>
  <c r="P113" i="29"/>
  <c r="O113" i="29"/>
  <c r="N113" i="29"/>
  <c r="M113" i="29"/>
  <c r="L113" i="29"/>
  <c r="K113" i="29"/>
  <c r="J113" i="29"/>
  <c r="I113" i="29"/>
  <c r="H113" i="29"/>
  <c r="G113" i="29"/>
  <c r="F113" i="29"/>
  <c r="E113" i="29"/>
  <c r="R110" i="29"/>
  <c r="Q110" i="29"/>
  <c r="P110" i="29"/>
  <c r="O110" i="29"/>
  <c r="N110" i="29"/>
  <c r="M110" i="29"/>
  <c r="L110" i="29"/>
  <c r="K110" i="29"/>
  <c r="J110" i="29"/>
  <c r="I110" i="29"/>
  <c r="H110" i="29"/>
  <c r="G110" i="29"/>
  <c r="F110" i="29"/>
  <c r="E110" i="29"/>
  <c r="R109" i="29"/>
  <c r="Q109" i="29"/>
  <c r="P109" i="29"/>
  <c r="O109" i="29"/>
  <c r="N109" i="29"/>
  <c r="M109" i="29"/>
  <c r="L109" i="29"/>
  <c r="K109" i="29"/>
  <c r="J109" i="29"/>
  <c r="I109" i="29"/>
  <c r="H109" i="29"/>
  <c r="G109" i="29"/>
  <c r="F109" i="29"/>
  <c r="E109" i="29"/>
  <c r="R108" i="29"/>
  <c r="Q108" i="29"/>
  <c r="P108" i="29"/>
  <c r="O108" i="29"/>
  <c r="N108" i="29"/>
  <c r="M108" i="29"/>
  <c r="L108" i="29"/>
  <c r="K108" i="29"/>
  <c r="J108" i="29"/>
  <c r="I108" i="29"/>
  <c r="H108" i="29"/>
  <c r="G108" i="29"/>
  <c r="F108" i="29"/>
  <c r="E108" i="29"/>
  <c r="R106" i="29"/>
  <c r="Q106" i="29"/>
  <c r="P106" i="29"/>
  <c r="O106" i="29"/>
  <c r="N106" i="29"/>
  <c r="M106" i="29"/>
  <c r="L106" i="29"/>
  <c r="K106" i="29"/>
  <c r="J106" i="29"/>
  <c r="I106" i="29"/>
  <c r="H106" i="29"/>
  <c r="G106" i="29"/>
  <c r="F106" i="29"/>
  <c r="E106" i="29"/>
  <c r="R105" i="29"/>
  <c r="Q105" i="29"/>
  <c r="P105" i="29"/>
  <c r="O105" i="29"/>
  <c r="N105" i="29"/>
  <c r="M105" i="29"/>
  <c r="L105" i="29"/>
  <c r="K105" i="29"/>
  <c r="J105" i="29"/>
  <c r="I105" i="29"/>
  <c r="H105" i="29"/>
  <c r="G105" i="29"/>
  <c r="F105" i="29"/>
  <c r="E105" i="29"/>
  <c r="R104" i="29"/>
  <c r="Q104" i="29"/>
  <c r="P104" i="29"/>
  <c r="O104" i="29"/>
  <c r="N104" i="29"/>
  <c r="M104" i="29"/>
  <c r="L104" i="29"/>
  <c r="K104" i="29"/>
  <c r="J104" i="29"/>
  <c r="I104" i="29"/>
  <c r="H104" i="29"/>
  <c r="G104" i="29"/>
  <c r="F104" i="29"/>
  <c r="E104" i="29"/>
  <c r="R102" i="29"/>
  <c r="Q102" i="29"/>
  <c r="P102" i="29"/>
  <c r="O102" i="29"/>
  <c r="N102" i="29"/>
  <c r="M102" i="29"/>
  <c r="L102" i="29"/>
  <c r="K102" i="29"/>
  <c r="J102" i="29"/>
  <c r="I102" i="29"/>
  <c r="H102" i="29"/>
  <c r="G102" i="29"/>
  <c r="F102" i="29"/>
  <c r="E102" i="29"/>
  <c r="R101" i="29"/>
  <c r="Q101" i="29"/>
  <c r="P101" i="29"/>
  <c r="O101" i="29"/>
  <c r="N101" i="29"/>
  <c r="M101" i="29"/>
  <c r="L101" i="29"/>
  <c r="K101" i="29"/>
  <c r="I101" i="29"/>
  <c r="H101" i="29"/>
  <c r="G101" i="29"/>
  <c r="F101" i="29"/>
  <c r="E101" i="29"/>
  <c r="R100" i="29"/>
  <c r="Q100" i="29"/>
  <c r="P100" i="29"/>
  <c r="O100" i="29"/>
  <c r="C152" i="28" s="1"/>
  <c r="N100" i="29"/>
  <c r="M100" i="29"/>
  <c r="L100" i="29"/>
  <c r="K100" i="29"/>
  <c r="J100" i="29"/>
  <c r="C158" i="28" s="1"/>
  <c r="I100" i="29"/>
  <c r="C157" i="28" s="1"/>
  <c r="H100" i="29"/>
  <c r="C155" i="28" s="1"/>
  <c r="G100" i="29"/>
  <c r="C154" i="28" s="1"/>
  <c r="F100" i="29"/>
  <c r="E100" i="29"/>
  <c r="R97" i="29"/>
  <c r="Q97" i="29"/>
  <c r="P97" i="29"/>
  <c r="O97" i="29"/>
  <c r="N97" i="29"/>
  <c r="M97" i="29"/>
  <c r="L97" i="29"/>
  <c r="K97" i="29"/>
  <c r="J97" i="29"/>
  <c r="I97" i="29"/>
  <c r="H97" i="29"/>
  <c r="G97" i="29"/>
  <c r="F97" i="29"/>
  <c r="E97" i="29"/>
  <c r="R96" i="29"/>
  <c r="Q96" i="29"/>
  <c r="P96" i="29"/>
  <c r="O96" i="29"/>
  <c r="N96" i="29"/>
  <c r="M96" i="29"/>
  <c r="L96" i="29"/>
  <c r="K96" i="29"/>
  <c r="J96" i="29"/>
  <c r="I96" i="29"/>
  <c r="G96" i="29"/>
  <c r="F96" i="29"/>
  <c r="E96" i="29"/>
  <c r="R95" i="29"/>
  <c r="Q95" i="29"/>
  <c r="P95" i="29"/>
  <c r="O95" i="29"/>
  <c r="N95" i="29"/>
  <c r="M95" i="29"/>
  <c r="L95" i="29"/>
  <c r="K95" i="29"/>
  <c r="J95" i="29"/>
  <c r="I95" i="29"/>
  <c r="H95" i="29"/>
  <c r="G95" i="29"/>
  <c r="F95" i="29"/>
  <c r="E95" i="29"/>
  <c r="R93" i="29"/>
  <c r="Q93" i="29"/>
  <c r="P93" i="29"/>
  <c r="O93" i="29"/>
  <c r="N93" i="29"/>
  <c r="M93" i="29"/>
  <c r="L93" i="29"/>
  <c r="K93" i="29"/>
  <c r="J93" i="29"/>
  <c r="I93" i="29"/>
  <c r="H93" i="29"/>
  <c r="G93" i="29"/>
  <c r="F93" i="29"/>
  <c r="E93" i="29"/>
  <c r="R92" i="29"/>
  <c r="Q92" i="29"/>
  <c r="P92" i="29"/>
  <c r="O92" i="29"/>
  <c r="N92" i="29"/>
  <c r="M92" i="29"/>
  <c r="L92" i="29"/>
  <c r="K92" i="29"/>
  <c r="J92" i="29"/>
  <c r="I92" i="29"/>
  <c r="H92" i="29"/>
  <c r="G92" i="29"/>
  <c r="F92" i="29"/>
  <c r="E92" i="29"/>
  <c r="R91" i="29"/>
  <c r="Q91" i="29"/>
  <c r="P91" i="29"/>
  <c r="O91" i="29"/>
  <c r="N91" i="29"/>
  <c r="M91" i="29"/>
  <c r="L91" i="29"/>
  <c r="K91" i="29"/>
  <c r="J91" i="29"/>
  <c r="I91" i="29"/>
  <c r="H91" i="29"/>
  <c r="G91" i="29"/>
  <c r="F91" i="29"/>
  <c r="E91" i="29"/>
  <c r="R89" i="29"/>
  <c r="Q89" i="29"/>
  <c r="P89" i="29"/>
  <c r="O89" i="29"/>
  <c r="N89" i="29"/>
  <c r="M89" i="29"/>
  <c r="L89" i="29"/>
  <c r="K89" i="29"/>
  <c r="J89" i="29"/>
  <c r="I89" i="29"/>
  <c r="H89" i="29"/>
  <c r="G89" i="29"/>
  <c r="F89" i="29"/>
  <c r="E89" i="29"/>
  <c r="R88" i="29"/>
  <c r="Q88" i="29"/>
  <c r="P88" i="29"/>
  <c r="O88" i="29"/>
  <c r="N88" i="29"/>
  <c r="M88" i="29"/>
  <c r="L88" i="29"/>
  <c r="K88" i="29"/>
  <c r="J88" i="29"/>
  <c r="I88" i="29"/>
  <c r="H88" i="29"/>
  <c r="G88" i="29"/>
  <c r="F88" i="29"/>
  <c r="E88" i="29"/>
  <c r="R87" i="29"/>
  <c r="Q87" i="29"/>
  <c r="P87" i="29"/>
  <c r="O87" i="29"/>
  <c r="N87" i="29"/>
  <c r="M87" i="29"/>
  <c r="L87" i="29"/>
  <c r="K87" i="29"/>
  <c r="J87" i="29"/>
  <c r="I87" i="29"/>
  <c r="H87" i="29"/>
  <c r="G87" i="29"/>
  <c r="F87" i="29"/>
  <c r="E87" i="29"/>
  <c r="G59" i="29"/>
  <c r="H59" i="29"/>
  <c r="I59" i="29"/>
  <c r="J59" i="29"/>
  <c r="K59" i="29"/>
  <c r="L59" i="29"/>
  <c r="M59" i="29"/>
  <c r="N59" i="29"/>
  <c r="O59" i="29"/>
  <c r="P59" i="29"/>
  <c r="Q59" i="29"/>
  <c r="R59" i="29"/>
  <c r="E60" i="29"/>
  <c r="F60" i="29"/>
  <c r="G60" i="29"/>
  <c r="H60" i="29"/>
  <c r="I60" i="29"/>
  <c r="J60" i="29"/>
  <c r="K60" i="29"/>
  <c r="L60" i="29"/>
  <c r="M60" i="29"/>
  <c r="N60" i="29"/>
  <c r="O60" i="29"/>
  <c r="P60" i="29"/>
  <c r="Q60" i="29"/>
  <c r="R60" i="29"/>
  <c r="E62" i="29"/>
  <c r="F62" i="29"/>
  <c r="G62" i="29"/>
  <c r="H62" i="29"/>
  <c r="I62" i="29"/>
  <c r="J62" i="29"/>
  <c r="K62" i="29"/>
  <c r="L62" i="29"/>
  <c r="M62" i="29"/>
  <c r="N62" i="29"/>
  <c r="O62" i="29"/>
  <c r="P62" i="29"/>
  <c r="Q62" i="29"/>
  <c r="R62" i="29"/>
  <c r="E63" i="29"/>
  <c r="F63" i="29"/>
  <c r="G63" i="29"/>
  <c r="H63" i="29"/>
  <c r="I63" i="29"/>
  <c r="J63" i="29"/>
  <c r="K63" i="29"/>
  <c r="L63" i="29"/>
  <c r="M63" i="29"/>
  <c r="N63" i="29"/>
  <c r="O63" i="29"/>
  <c r="P63" i="29"/>
  <c r="Q63" i="29"/>
  <c r="R63" i="29"/>
  <c r="E64" i="29"/>
  <c r="F64" i="29"/>
  <c r="G64" i="29"/>
  <c r="H64" i="29"/>
  <c r="I64" i="29"/>
  <c r="K64" i="29"/>
  <c r="L64" i="29"/>
  <c r="M64" i="29"/>
  <c r="N64" i="29"/>
  <c r="O64" i="29"/>
  <c r="P64" i="29"/>
  <c r="Q64" i="29"/>
  <c r="R64" i="29"/>
  <c r="E66" i="29"/>
  <c r="F66" i="29"/>
  <c r="G66" i="29"/>
  <c r="H66" i="29"/>
  <c r="I66" i="29"/>
  <c r="J66" i="29"/>
  <c r="K66" i="29"/>
  <c r="L66" i="29"/>
  <c r="M66" i="29"/>
  <c r="N66" i="29"/>
  <c r="O66" i="29"/>
  <c r="P66" i="29"/>
  <c r="Q66" i="29"/>
  <c r="R66" i="29"/>
  <c r="E67" i="29"/>
  <c r="F67" i="29"/>
  <c r="G67" i="29"/>
  <c r="H67" i="29"/>
  <c r="I67" i="29"/>
  <c r="J67" i="29"/>
  <c r="K67" i="29"/>
  <c r="L67" i="29"/>
  <c r="M67" i="29"/>
  <c r="N67" i="29"/>
  <c r="O67" i="29"/>
  <c r="P67" i="29"/>
  <c r="Q67" i="29"/>
  <c r="R67" i="29"/>
  <c r="E68" i="29"/>
  <c r="F68" i="29"/>
  <c r="G68" i="29"/>
  <c r="H68" i="29"/>
  <c r="I68" i="29"/>
  <c r="J68" i="29"/>
  <c r="K68" i="29"/>
  <c r="L68" i="29"/>
  <c r="M68" i="29"/>
  <c r="N68" i="29"/>
  <c r="O68" i="29"/>
  <c r="P68" i="29"/>
  <c r="Q68" i="29"/>
  <c r="R68" i="29"/>
  <c r="E70" i="29"/>
  <c r="F70" i="29"/>
  <c r="G70" i="29"/>
  <c r="H70" i="29"/>
  <c r="I70" i="29"/>
  <c r="J70" i="29"/>
  <c r="K70" i="29"/>
  <c r="L70" i="29"/>
  <c r="M70" i="29"/>
  <c r="N70" i="29"/>
  <c r="O70" i="29"/>
  <c r="P70" i="29"/>
  <c r="Q70" i="29"/>
  <c r="R70" i="29"/>
  <c r="E71" i="29"/>
  <c r="F71" i="29"/>
  <c r="G71" i="29"/>
  <c r="H71" i="29"/>
  <c r="I71" i="29"/>
  <c r="J71" i="29"/>
  <c r="K71" i="29"/>
  <c r="L71" i="29"/>
  <c r="M71" i="29"/>
  <c r="N71" i="29"/>
  <c r="O71" i="29"/>
  <c r="P71" i="29"/>
  <c r="Q71" i="29"/>
  <c r="R71" i="29"/>
  <c r="E72" i="29"/>
  <c r="F72" i="29"/>
  <c r="G72" i="29"/>
  <c r="H72" i="29"/>
  <c r="I72" i="29"/>
  <c r="J72" i="29"/>
  <c r="K72" i="29"/>
  <c r="L72" i="29"/>
  <c r="M72" i="29"/>
  <c r="N72" i="29"/>
  <c r="O72" i="29"/>
  <c r="P72" i="29"/>
  <c r="Q72" i="29"/>
  <c r="R72" i="29"/>
  <c r="E74" i="29"/>
  <c r="F74" i="29"/>
  <c r="G74" i="29"/>
  <c r="H74" i="29"/>
  <c r="I74" i="29"/>
  <c r="J74" i="29"/>
  <c r="K74" i="29"/>
  <c r="L74" i="29"/>
  <c r="M74" i="29"/>
  <c r="N74" i="29"/>
  <c r="O74" i="29"/>
  <c r="P74" i="29"/>
  <c r="Q74" i="29"/>
  <c r="R74" i="29"/>
  <c r="E75" i="29"/>
  <c r="F75" i="29"/>
  <c r="G75" i="29"/>
  <c r="H75" i="29"/>
  <c r="I75" i="29"/>
  <c r="J75" i="29"/>
  <c r="K75" i="29"/>
  <c r="L75" i="29"/>
  <c r="M75" i="29"/>
  <c r="N75" i="29"/>
  <c r="O75" i="29"/>
  <c r="P75" i="29"/>
  <c r="Q75" i="29"/>
  <c r="R75" i="29"/>
  <c r="E76" i="29"/>
  <c r="F76" i="29"/>
  <c r="G76" i="29"/>
  <c r="H76" i="29"/>
  <c r="I76" i="29"/>
  <c r="J76" i="29"/>
  <c r="K76" i="29"/>
  <c r="L76" i="29"/>
  <c r="M76" i="29"/>
  <c r="N76" i="29"/>
  <c r="O76" i="29"/>
  <c r="P76" i="29"/>
  <c r="Q76" i="29"/>
  <c r="R76" i="29"/>
  <c r="E78" i="29"/>
  <c r="F78" i="29"/>
  <c r="G78" i="29"/>
  <c r="H78" i="29"/>
  <c r="I78" i="29"/>
  <c r="J78" i="29"/>
  <c r="K78" i="29"/>
  <c r="L78" i="29"/>
  <c r="M78" i="29"/>
  <c r="N78" i="29"/>
  <c r="O78" i="29"/>
  <c r="P78" i="29"/>
  <c r="Q78" i="29"/>
  <c r="R78" i="29"/>
  <c r="E79" i="29"/>
  <c r="F79" i="29"/>
  <c r="G79" i="29"/>
  <c r="H79" i="29"/>
  <c r="I79" i="29"/>
  <c r="J79" i="29"/>
  <c r="K79" i="29"/>
  <c r="L79" i="29"/>
  <c r="M79" i="29"/>
  <c r="N79" i="29"/>
  <c r="O79" i="29"/>
  <c r="P79" i="29"/>
  <c r="Q79" i="29"/>
  <c r="R79" i="29"/>
  <c r="E80" i="29"/>
  <c r="F80" i="29"/>
  <c r="G80" i="29"/>
  <c r="H80" i="29"/>
  <c r="I80" i="29"/>
  <c r="J80" i="29"/>
  <c r="K80" i="29"/>
  <c r="L80" i="29"/>
  <c r="M80" i="29"/>
  <c r="N80" i="29"/>
  <c r="O80" i="29"/>
  <c r="P80" i="29"/>
  <c r="Q80" i="29"/>
  <c r="R80" i="29"/>
  <c r="E82" i="29"/>
  <c r="F82" i="29"/>
  <c r="G82" i="29"/>
  <c r="H82" i="29"/>
  <c r="I82" i="29"/>
  <c r="J82" i="29"/>
  <c r="K82" i="29"/>
  <c r="L82" i="29"/>
  <c r="M82" i="29"/>
  <c r="N82" i="29"/>
  <c r="O82" i="29"/>
  <c r="P82" i="29"/>
  <c r="Q82" i="29"/>
  <c r="R82" i="29"/>
  <c r="E83" i="29"/>
  <c r="F83" i="29"/>
  <c r="G83" i="29"/>
  <c r="H83" i="29"/>
  <c r="J83" i="29"/>
  <c r="K83" i="29"/>
  <c r="L83" i="29"/>
  <c r="M83" i="29"/>
  <c r="N83" i="29"/>
  <c r="P83" i="29"/>
  <c r="Q83" i="29"/>
  <c r="R83" i="29"/>
  <c r="E84" i="29"/>
  <c r="F84" i="29"/>
  <c r="G84" i="29"/>
  <c r="H84" i="29"/>
  <c r="I84" i="29"/>
  <c r="J84" i="29"/>
  <c r="K84" i="29"/>
  <c r="L84" i="29"/>
  <c r="M84" i="29"/>
  <c r="N84" i="29"/>
  <c r="O84" i="29"/>
  <c r="P84" i="29"/>
  <c r="Q84" i="29"/>
  <c r="R84" i="29"/>
  <c r="F58" i="29"/>
  <c r="G58" i="29"/>
  <c r="H58" i="29"/>
  <c r="I58" i="29"/>
  <c r="J58" i="29"/>
  <c r="K58" i="29"/>
  <c r="L58" i="29"/>
  <c r="M58" i="29"/>
  <c r="N58" i="29"/>
  <c r="O58" i="29"/>
  <c r="P58" i="29"/>
  <c r="Q58" i="29"/>
  <c r="R58" i="29"/>
  <c r="E58" i="29"/>
  <c r="AE325" i="28"/>
  <c r="AE324" i="28"/>
  <c r="AE323" i="28"/>
  <c r="AE322" i="28"/>
  <c r="AE321" i="28"/>
  <c r="AE320" i="28"/>
  <c r="AE319" i="28"/>
  <c r="AE318" i="28"/>
  <c r="AE317" i="28"/>
  <c r="AE316" i="28"/>
  <c r="AE315" i="28"/>
  <c r="AE314" i="28"/>
  <c r="AE313" i="28"/>
  <c r="AE312" i="28"/>
  <c r="AE311" i="28"/>
  <c r="AE310" i="28"/>
  <c r="AE309" i="28"/>
  <c r="AE308" i="28"/>
  <c r="AE307" i="28"/>
  <c r="AE306" i="28"/>
  <c r="AE305" i="28"/>
  <c r="AE304" i="28"/>
  <c r="AE303" i="28"/>
  <c r="AR278" i="28"/>
  <c r="AQ278" i="28"/>
  <c r="AP278" i="28"/>
  <c r="AO278" i="28"/>
  <c r="AN278" i="28"/>
  <c r="AM278" i="28"/>
  <c r="AL278" i="28"/>
  <c r="AK278" i="28"/>
  <c r="AJ278" i="28"/>
  <c r="AI278" i="28"/>
  <c r="AH278" i="28"/>
  <c r="AG278" i="28"/>
  <c r="AF278" i="28"/>
  <c r="AE278" i="28"/>
  <c r="AD278" i="28"/>
  <c r="AR277" i="28"/>
  <c r="AQ277" i="28"/>
  <c r="AP277" i="28"/>
  <c r="AO277" i="28"/>
  <c r="AN277" i="28"/>
  <c r="AM277" i="28"/>
  <c r="AL277" i="28"/>
  <c r="AK277" i="28"/>
  <c r="AJ277" i="28"/>
  <c r="AI277" i="28"/>
  <c r="AH277" i="28"/>
  <c r="AG277" i="28"/>
  <c r="AF277" i="28"/>
  <c r="AE277" i="28"/>
  <c r="AD277" i="28"/>
  <c r="AR276" i="28"/>
  <c r="AQ276" i="28"/>
  <c r="AP276" i="28"/>
  <c r="AO276" i="28"/>
  <c r="AN276" i="28"/>
  <c r="AM276" i="28"/>
  <c r="AL276" i="28"/>
  <c r="AK276" i="28"/>
  <c r="AJ276" i="28"/>
  <c r="AI276" i="28"/>
  <c r="AH276" i="28"/>
  <c r="AG276" i="28"/>
  <c r="AF276" i="28"/>
  <c r="AE276" i="28"/>
  <c r="AD276" i="28"/>
  <c r="AR273" i="28"/>
  <c r="AQ273" i="28"/>
  <c r="AP273" i="28"/>
  <c r="AO273" i="28"/>
  <c r="AN273" i="28"/>
  <c r="AM273" i="28"/>
  <c r="AL273" i="28"/>
  <c r="AK273" i="28"/>
  <c r="AJ273" i="28"/>
  <c r="AI273" i="28"/>
  <c r="AH273" i="28"/>
  <c r="AG273" i="28"/>
  <c r="AF273" i="28"/>
  <c r="AE273" i="28"/>
  <c r="AD273" i="28"/>
  <c r="AR272" i="28"/>
  <c r="AQ272" i="28"/>
  <c r="AP272" i="28"/>
  <c r="AO272" i="28"/>
  <c r="AN272" i="28"/>
  <c r="AM272" i="28"/>
  <c r="AL272" i="28"/>
  <c r="AK272" i="28"/>
  <c r="AJ272" i="28"/>
  <c r="AI272" i="28"/>
  <c r="AH272" i="28"/>
  <c r="AG272" i="28"/>
  <c r="AF272" i="28"/>
  <c r="AE272" i="28"/>
  <c r="AD272" i="28"/>
  <c r="AR271" i="28"/>
  <c r="AQ271" i="28"/>
  <c r="AP271" i="28"/>
  <c r="AO271" i="28"/>
  <c r="AN271" i="28"/>
  <c r="AM271" i="28"/>
  <c r="AL271" i="28"/>
  <c r="AK271" i="28"/>
  <c r="AJ271" i="28"/>
  <c r="AI271" i="28"/>
  <c r="AH271" i="28"/>
  <c r="AG271" i="28"/>
  <c r="AF271" i="28"/>
  <c r="AE271" i="28"/>
  <c r="AD271" i="28"/>
  <c r="AR270" i="28"/>
  <c r="AQ270" i="28"/>
  <c r="AP270" i="28"/>
  <c r="AO270" i="28"/>
  <c r="AN270" i="28"/>
  <c r="AM270" i="28"/>
  <c r="AL270" i="28"/>
  <c r="AK270" i="28"/>
  <c r="AJ270" i="28"/>
  <c r="AI270" i="28"/>
  <c r="AH270" i="28"/>
  <c r="AG270" i="28"/>
  <c r="AF270" i="28"/>
  <c r="AE270" i="28"/>
  <c r="AD270" i="28"/>
  <c r="AR269" i="28"/>
  <c r="AQ269" i="28"/>
  <c r="AP269" i="28"/>
  <c r="AO269" i="28"/>
  <c r="AN269" i="28"/>
  <c r="AM269" i="28"/>
  <c r="AL269" i="28"/>
  <c r="AK269" i="28"/>
  <c r="AJ269" i="28"/>
  <c r="AI269" i="28"/>
  <c r="AH269" i="28"/>
  <c r="AG269" i="28"/>
  <c r="AF269" i="28"/>
  <c r="AE269" i="28"/>
  <c r="AD269" i="28"/>
  <c r="AR268" i="28"/>
  <c r="AQ268" i="28"/>
  <c r="AP268" i="28"/>
  <c r="AO268" i="28"/>
  <c r="AN268" i="28"/>
  <c r="AM268" i="28"/>
  <c r="AL268" i="28"/>
  <c r="AK268" i="28"/>
  <c r="AJ268" i="28"/>
  <c r="AI268" i="28"/>
  <c r="AH268" i="28"/>
  <c r="AG268" i="28"/>
  <c r="AF268" i="28"/>
  <c r="AE268" i="28"/>
  <c r="AD268" i="28"/>
  <c r="AR267" i="28"/>
  <c r="AQ267" i="28"/>
  <c r="AP267" i="28"/>
  <c r="AO267" i="28"/>
  <c r="AN267" i="28"/>
  <c r="AM267" i="28"/>
  <c r="AL267" i="28"/>
  <c r="AK267" i="28"/>
  <c r="AJ267" i="28"/>
  <c r="AI267" i="28"/>
  <c r="AH267" i="28"/>
  <c r="AG267" i="28"/>
  <c r="AF267" i="28"/>
  <c r="AE267" i="28"/>
  <c r="AD267" i="28"/>
  <c r="AR264" i="28"/>
  <c r="AQ264" i="28"/>
  <c r="AP264" i="28"/>
  <c r="AO264" i="28"/>
  <c r="AN264" i="28"/>
  <c r="AM264" i="28"/>
  <c r="AL264" i="28"/>
  <c r="AK264" i="28"/>
  <c r="AJ264" i="28"/>
  <c r="AI264" i="28"/>
  <c r="AH264" i="28"/>
  <c r="AG264" i="28"/>
  <c r="AF264" i="28"/>
  <c r="AE264" i="28"/>
  <c r="AD264" i="28"/>
  <c r="AR263" i="28"/>
  <c r="AQ263" i="28"/>
  <c r="AP263" i="28"/>
  <c r="AO263" i="28"/>
  <c r="AN263" i="28"/>
  <c r="AM263" i="28"/>
  <c r="AL263" i="28"/>
  <c r="AK263" i="28"/>
  <c r="AJ263" i="28"/>
  <c r="AI263" i="28"/>
  <c r="AH263" i="28"/>
  <c r="AG263" i="28"/>
  <c r="AF263" i="28"/>
  <c r="AE263" i="28"/>
  <c r="AD263" i="28"/>
  <c r="AR262" i="28"/>
  <c r="AQ262" i="28"/>
  <c r="AP262" i="28"/>
  <c r="AO262" i="28"/>
  <c r="AN262" i="28"/>
  <c r="AM262" i="28"/>
  <c r="AL262" i="28"/>
  <c r="AK262" i="28"/>
  <c r="AJ262" i="28"/>
  <c r="AI262" i="28"/>
  <c r="AH262" i="28"/>
  <c r="AG262" i="28"/>
  <c r="AF262" i="28"/>
  <c r="AE262" i="28"/>
  <c r="AD262" i="28"/>
  <c r="AR261" i="28"/>
  <c r="AQ261" i="28"/>
  <c r="AP261" i="28"/>
  <c r="AO261" i="28"/>
  <c r="AN261" i="28"/>
  <c r="AM261" i="28"/>
  <c r="AL261" i="28"/>
  <c r="AK261" i="28"/>
  <c r="AJ261" i="28"/>
  <c r="AI261" i="28"/>
  <c r="AH261" i="28"/>
  <c r="AG261" i="28"/>
  <c r="AF261" i="28"/>
  <c r="AE261" i="28"/>
  <c r="AD261" i="28"/>
  <c r="AR260" i="28"/>
  <c r="AQ260" i="28"/>
  <c r="AP260" i="28"/>
  <c r="AO260" i="28"/>
  <c r="AN260" i="28"/>
  <c r="AM260" i="28"/>
  <c r="AL260" i="28"/>
  <c r="AK260" i="28"/>
  <c r="AJ260" i="28"/>
  <c r="AI260" i="28"/>
  <c r="AH260" i="28"/>
  <c r="AG260" i="28"/>
  <c r="AF260" i="28"/>
  <c r="AE260" i="28"/>
  <c r="AD260" i="28"/>
  <c r="AR259" i="28"/>
  <c r="AQ259" i="28"/>
  <c r="AP259" i="28"/>
  <c r="AO259" i="28"/>
  <c r="AN259" i="28"/>
  <c r="AM259" i="28"/>
  <c r="AL259" i="28"/>
  <c r="AK259" i="28"/>
  <c r="AJ259" i="28"/>
  <c r="AI259" i="28"/>
  <c r="AH259" i="28"/>
  <c r="AG259" i="28"/>
  <c r="AF259" i="28"/>
  <c r="AE259" i="28"/>
  <c r="AD259" i="28"/>
  <c r="AR258" i="28"/>
  <c r="AQ258" i="28"/>
  <c r="AP258" i="28"/>
  <c r="AO258" i="28"/>
  <c r="AN258" i="28"/>
  <c r="AM258" i="28"/>
  <c r="AL258" i="28"/>
  <c r="AK258" i="28"/>
  <c r="AJ258" i="28"/>
  <c r="AI258" i="28"/>
  <c r="AH258" i="28"/>
  <c r="AG258" i="28"/>
  <c r="AF258" i="28"/>
  <c r="AE258" i="28"/>
  <c r="AD258" i="28"/>
  <c r="AR257" i="28"/>
  <c r="AQ257" i="28"/>
  <c r="AP257" i="28"/>
  <c r="AO257" i="28"/>
  <c r="AN257" i="28"/>
  <c r="AM257" i="28"/>
  <c r="AL257" i="28"/>
  <c r="AK257" i="28"/>
  <c r="AJ257" i="28"/>
  <c r="AI257" i="28"/>
  <c r="AH257" i="28"/>
  <c r="AG257" i="28"/>
  <c r="AF257" i="28"/>
  <c r="AE257" i="28"/>
  <c r="AD257" i="28"/>
  <c r="AR256" i="28"/>
  <c r="AQ256" i="28"/>
  <c r="AP256" i="28"/>
  <c r="AO256" i="28"/>
  <c r="AN256" i="28"/>
  <c r="AM256" i="28"/>
  <c r="AL256" i="28"/>
  <c r="AK256" i="28"/>
  <c r="AJ256" i="28"/>
  <c r="AI256" i="28"/>
  <c r="AH256" i="28"/>
  <c r="AG256" i="28"/>
  <c r="AF256" i="28"/>
  <c r="AE256" i="28"/>
  <c r="AD256" i="28"/>
  <c r="AR255" i="28"/>
  <c r="AQ255" i="28"/>
  <c r="AP255" i="28"/>
  <c r="AO255" i="28"/>
  <c r="AN255" i="28"/>
  <c r="AM255" i="28"/>
  <c r="AL255" i="28"/>
  <c r="AK255" i="28"/>
  <c r="AJ255" i="28"/>
  <c r="AI255" i="28"/>
  <c r="AH255" i="28"/>
  <c r="AG255" i="28"/>
  <c r="AF255" i="28"/>
  <c r="AE255" i="28"/>
  <c r="AD255" i="28"/>
  <c r="AR254" i="28"/>
  <c r="AQ254" i="28"/>
  <c r="AP254" i="28"/>
  <c r="AO254" i="28"/>
  <c r="AN254" i="28"/>
  <c r="AM254" i="28"/>
  <c r="AL254" i="28"/>
  <c r="AK254" i="28"/>
  <c r="AJ254" i="28"/>
  <c r="AI254" i="28"/>
  <c r="AH254" i="28"/>
  <c r="AG254" i="28"/>
  <c r="AF254" i="28"/>
  <c r="AE254" i="28"/>
  <c r="AD254" i="28"/>
  <c r="AR253" i="28"/>
  <c r="AQ253" i="28"/>
  <c r="AP253" i="28"/>
  <c r="AO253" i="28"/>
  <c r="AN253" i="28"/>
  <c r="AM253" i="28"/>
  <c r="AL253" i="28"/>
  <c r="AK253" i="28"/>
  <c r="AJ253" i="28"/>
  <c r="AI253" i="28"/>
  <c r="AH253" i="28"/>
  <c r="AG253" i="28"/>
  <c r="AF253" i="28"/>
  <c r="AE253" i="28"/>
  <c r="AD253" i="28"/>
  <c r="AR252" i="28"/>
  <c r="AQ252" i="28"/>
  <c r="AP252" i="28"/>
  <c r="AO252" i="28"/>
  <c r="AN252" i="28"/>
  <c r="AM252" i="28"/>
  <c r="AL252" i="28"/>
  <c r="AK252" i="28"/>
  <c r="AJ252" i="28"/>
  <c r="AI252" i="28"/>
  <c r="AH252" i="28"/>
  <c r="AG252" i="28"/>
  <c r="AF252" i="28"/>
  <c r="AE252" i="28"/>
  <c r="AD252" i="28"/>
  <c r="AR251" i="28"/>
  <c r="AQ251" i="28"/>
  <c r="AP251" i="28"/>
  <c r="AO251" i="28"/>
  <c r="AN251" i="28"/>
  <c r="AM251" i="28"/>
  <c r="AL251" i="28"/>
  <c r="AK251" i="28"/>
  <c r="AJ251" i="28"/>
  <c r="AI251" i="28"/>
  <c r="AH251" i="28"/>
  <c r="AG251" i="28"/>
  <c r="AF251" i="28"/>
  <c r="AE251" i="28"/>
  <c r="AD251" i="28"/>
  <c r="AR250" i="28"/>
  <c r="AQ250" i="28"/>
  <c r="AP250" i="28"/>
  <c r="AO250" i="28"/>
  <c r="AN250" i="28"/>
  <c r="AM250" i="28"/>
  <c r="AL250" i="28"/>
  <c r="AK250" i="28"/>
  <c r="AJ250" i="28"/>
  <c r="AI250" i="28"/>
  <c r="AH250" i="28"/>
  <c r="AG250" i="28"/>
  <c r="AF250" i="28"/>
  <c r="AE250" i="28"/>
  <c r="AD250" i="28"/>
  <c r="AR247" i="28"/>
  <c r="AQ247" i="28"/>
  <c r="AP247" i="28"/>
  <c r="AO247" i="28"/>
  <c r="AN247" i="28"/>
  <c r="AM247" i="28"/>
  <c r="AL247" i="28"/>
  <c r="AK247" i="28"/>
  <c r="AJ247" i="28"/>
  <c r="AI247" i="28"/>
  <c r="AH247" i="28"/>
  <c r="AG247" i="28"/>
  <c r="AF247" i="28"/>
  <c r="AE247" i="28"/>
  <c r="AD247" i="28"/>
  <c r="AR246" i="28"/>
  <c r="AQ246" i="28"/>
  <c r="AP246" i="28"/>
  <c r="AO246" i="28"/>
  <c r="AN246" i="28"/>
  <c r="AM246" i="28"/>
  <c r="AL246" i="28"/>
  <c r="AK246" i="28"/>
  <c r="AJ246" i="28"/>
  <c r="AI246" i="28"/>
  <c r="AH246" i="28"/>
  <c r="AG246" i="28"/>
  <c r="AF246" i="28"/>
  <c r="AE246" i="28"/>
  <c r="AD246" i="28"/>
  <c r="AR245" i="28"/>
  <c r="AQ245" i="28"/>
  <c r="AP245" i="28"/>
  <c r="AO245" i="28"/>
  <c r="AN245" i="28"/>
  <c r="AM245" i="28"/>
  <c r="AL245" i="28"/>
  <c r="AK245" i="28"/>
  <c r="AJ245" i="28"/>
  <c r="AI245" i="28"/>
  <c r="AH245" i="28"/>
  <c r="AG245" i="28"/>
  <c r="AF245" i="28"/>
  <c r="AE245" i="28"/>
  <c r="AD245" i="28"/>
  <c r="AR244" i="28"/>
  <c r="AQ244" i="28"/>
  <c r="AP244" i="28"/>
  <c r="AO244" i="28"/>
  <c r="AN244" i="28"/>
  <c r="AM244" i="28"/>
  <c r="AL244" i="28"/>
  <c r="AK244" i="28"/>
  <c r="AJ244" i="28"/>
  <c r="AI244" i="28"/>
  <c r="AH244" i="28"/>
  <c r="AG244" i="28"/>
  <c r="AF244" i="28"/>
  <c r="AE244" i="28"/>
  <c r="AD244" i="28"/>
  <c r="AR243" i="28"/>
  <c r="AQ243" i="28"/>
  <c r="AP243" i="28"/>
  <c r="AO243" i="28"/>
  <c r="AN243" i="28"/>
  <c r="AM243" i="28"/>
  <c r="AL243" i="28"/>
  <c r="AK243" i="28"/>
  <c r="AJ243" i="28"/>
  <c r="AI243" i="28"/>
  <c r="AH243" i="28"/>
  <c r="AG243" i="28"/>
  <c r="AF243" i="28"/>
  <c r="AE243" i="28"/>
  <c r="AD243" i="28"/>
  <c r="AR242" i="28"/>
  <c r="AQ242" i="28"/>
  <c r="AP242" i="28"/>
  <c r="AO242" i="28"/>
  <c r="AN242" i="28"/>
  <c r="AM242" i="28"/>
  <c r="AL242" i="28"/>
  <c r="AK242" i="28"/>
  <c r="AJ242" i="28"/>
  <c r="AI242" i="28"/>
  <c r="AH242" i="28"/>
  <c r="AG242" i="28"/>
  <c r="AF242" i="28"/>
  <c r="AE242" i="28"/>
  <c r="AD242" i="28"/>
  <c r="AR241" i="28"/>
  <c r="AQ241" i="28"/>
  <c r="AP241" i="28"/>
  <c r="AO241" i="28"/>
  <c r="AN241" i="28"/>
  <c r="AM241" i="28"/>
  <c r="AL241" i="28"/>
  <c r="AK241" i="28"/>
  <c r="AJ241" i="28"/>
  <c r="AI241" i="28"/>
  <c r="AH241" i="28"/>
  <c r="AG241" i="28"/>
  <c r="AF241" i="28"/>
  <c r="AE241" i="28"/>
  <c r="AD241" i="28"/>
  <c r="AR240" i="28"/>
  <c r="AQ240" i="28"/>
  <c r="AP240" i="28"/>
  <c r="AO240" i="28"/>
  <c r="AN240" i="28"/>
  <c r="AM240" i="28"/>
  <c r="AL240" i="28"/>
  <c r="AK240" i="28"/>
  <c r="AJ240" i="28"/>
  <c r="AI240" i="28"/>
  <c r="AH240" i="28"/>
  <c r="AG240" i="28"/>
  <c r="AF240" i="28"/>
  <c r="AE240" i="28"/>
  <c r="AD240" i="28"/>
  <c r="AR239" i="28"/>
  <c r="AQ239" i="28"/>
  <c r="AP239" i="28"/>
  <c r="AO239" i="28"/>
  <c r="AN239" i="28"/>
  <c r="AM239" i="28"/>
  <c r="AL239" i="28"/>
  <c r="AK239" i="28"/>
  <c r="AJ239" i="28"/>
  <c r="AI239" i="28"/>
  <c r="AH239" i="28"/>
  <c r="AG239" i="28"/>
  <c r="AF239" i="28"/>
  <c r="AE239" i="28"/>
  <c r="AD239" i="28"/>
  <c r="AR238" i="28"/>
  <c r="AQ238" i="28"/>
  <c r="AP238" i="28"/>
  <c r="AO238" i="28"/>
  <c r="AN238" i="28"/>
  <c r="AM238" i="28"/>
  <c r="AL238" i="28"/>
  <c r="AK238" i="28"/>
  <c r="AJ238" i="28"/>
  <c r="AI238" i="28"/>
  <c r="AH238" i="28"/>
  <c r="AG238" i="28"/>
  <c r="AF238" i="28"/>
  <c r="AE238" i="28"/>
  <c r="AD238" i="28"/>
  <c r="AR237" i="28"/>
  <c r="AQ237" i="28"/>
  <c r="AP237" i="28"/>
  <c r="AO237" i="28"/>
  <c r="AN237" i="28"/>
  <c r="AM237" i="28"/>
  <c r="AL237" i="28"/>
  <c r="AK237" i="28"/>
  <c r="AJ237" i="28"/>
  <c r="AI237" i="28"/>
  <c r="AH237" i="28"/>
  <c r="AG237" i="28"/>
  <c r="AF237" i="28"/>
  <c r="AE237" i="28"/>
  <c r="AD237" i="28"/>
  <c r="AR234" i="28"/>
  <c r="AQ234" i="28"/>
  <c r="AP234" i="28"/>
  <c r="AO234" i="28"/>
  <c r="AN234" i="28"/>
  <c r="AM234" i="28"/>
  <c r="AL234" i="28"/>
  <c r="AK234" i="28"/>
  <c r="AJ234" i="28"/>
  <c r="AI234" i="28"/>
  <c r="AH234" i="28"/>
  <c r="AG234" i="28"/>
  <c r="AF234" i="28"/>
  <c r="AE234" i="28"/>
  <c r="AD234" i="28"/>
  <c r="AR233" i="28"/>
  <c r="AQ233" i="28"/>
  <c r="AP233" i="28"/>
  <c r="AO233" i="28"/>
  <c r="AN233" i="28"/>
  <c r="AM233" i="28"/>
  <c r="AL233" i="28"/>
  <c r="AK233" i="28"/>
  <c r="AJ233" i="28"/>
  <c r="AI233" i="28"/>
  <c r="AH233" i="28"/>
  <c r="AG233" i="28"/>
  <c r="AF233" i="28"/>
  <c r="AE233" i="28"/>
  <c r="AD233" i="28"/>
  <c r="AR232" i="28"/>
  <c r="AQ232" i="28"/>
  <c r="AP232" i="28"/>
  <c r="AO232" i="28"/>
  <c r="AN232" i="28"/>
  <c r="AM232" i="28"/>
  <c r="AL232" i="28"/>
  <c r="AK232" i="28"/>
  <c r="AJ232" i="28"/>
  <c r="AI232" i="28"/>
  <c r="AH232" i="28"/>
  <c r="AG232" i="28"/>
  <c r="AF232" i="28"/>
  <c r="AE232" i="28"/>
  <c r="AD232" i="28"/>
  <c r="AR231" i="28"/>
  <c r="AQ231" i="28"/>
  <c r="AP231" i="28"/>
  <c r="AO231" i="28"/>
  <c r="AN231" i="28"/>
  <c r="AM231" i="28"/>
  <c r="AL231" i="28"/>
  <c r="AK231" i="28"/>
  <c r="AJ231" i="28"/>
  <c r="AI231" i="28"/>
  <c r="AH231" i="28"/>
  <c r="AG231" i="28"/>
  <c r="AF231" i="28"/>
  <c r="AE231" i="28"/>
  <c r="AD231" i="28"/>
  <c r="AR230" i="28"/>
  <c r="AQ230" i="28"/>
  <c r="AP230" i="28"/>
  <c r="AO230" i="28"/>
  <c r="AN230" i="28"/>
  <c r="AM230" i="28"/>
  <c r="AL230" i="28"/>
  <c r="AK230" i="28"/>
  <c r="AJ230" i="28"/>
  <c r="AI230" i="28"/>
  <c r="AH230" i="28"/>
  <c r="AG230" i="28"/>
  <c r="AF230" i="28"/>
  <c r="AE230" i="28"/>
  <c r="AD230" i="28"/>
  <c r="AR229" i="28"/>
  <c r="AQ229" i="28"/>
  <c r="AP229" i="28"/>
  <c r="AO229" i="28"/>
  <c r="AN229" i="28"/>
  <c r="AM229" i="28"/>
  <c r="AL229" i="28"/>
  <c r="AK229" i="28"/>
  <c r="AJ229" i="28"/>
  <c r="AI229" i="28"/>
  <c r="AH229" i="28"/>
  <c r="AG229" i="28"/>
  <c r="AF229" i="28"/>
  <c r="AE229" i="28"/>
  <c r="AD229" i="28"/>
  <c r="AR228" i="28"/>
  <c r="AQ228" i="28"/>
  <c r="AP228" i="28"/>
  <c r="AO228" i="28"/>
  <c r="AN228" i="28"/>
  <c r="AM228" i="28"/>
  <c r="AL228" i="28"/>
  <c r="AK228" i="28"/>
  <c r="AJ228" i="28"/>
  <c r="AI228" i="28"/>
  <c r="AH228" i="28"/>
  <c r="AG228" i="28"/>
  <c r="AF228" i="28"/>
  <c r="AE228" i="28"/>
  <c r="AD228" i="28"/>
  <c r="AR227" i="28"/>
  <c r="AQ227" i="28"/>
  <c r="AP227" i="28"/>
  <c r="AO227" i="28"/>
  <c r="AN227" i="28"/>
  <c r="AM227" i="28"/>
  <c r="AL227" i="28"/>
  <c r="AK227" i="28"/>
  <c r="AJ227" i="28"/>
  <c r="AI227" i="28"/>
  <c r="AH227" i="28"/>
  <c r="AG227" i="28"/>
  <c r="AF227" i="28"/>
  <c r="AE227" i="28"/>
  <c r="AD227" i="28"/>
  <c r="AR226" i="28"/>
  <c r="AQ226" i="28"/>
  <c r="AP226" i="28"/>
  <c r="AO226" i="28"/>
  <c r="AN226" i="28"/>
  <c r="AM226" i="28"/>
  <c r="AL226" i="28"/>
  <c r="AK226" i="28"/>
  <c r="AJ226" i="28"/>
  <c r="AI226" i="28"/>
  <c r="AH226" i="28"/>
  <c r="AG226" i="28"/>
  <c r="AF226" i="28"/>
  <c r="AE226" i="28"/>
  <c r="AD226" i="28"/>
  <c r="AR225" i="28"/>
  <c r="AQ225" i="28"/>
  <c r="AP225" i="28"/>
  <c r="AO225" i="28"/>
  <c r="AN225" i="28"/>
  <c r="AM225" i="28"/>
  <c r="AL225" i="28"/>
  <c r="AK225" i="28"/>
  <c r="AJ225" i="28"/>
  <c r="AI225" i="28"/>
  <c r="AH225" i="28"/>
  <c r="AG225" i="28"/>
  <c r="AF225" i="28"/>
  <c r="AE225" i="28"/>
  <c r="AD225" i="28"/>
  <c r="AR224" i="28"/>
  <c r="AQ224" i="28"/>
  <c r="AP224" i="28"/>
  <c r="AO224" i="28"/>
  <c r="AN224" i="28"/>
  <c r="AM224" i="28"/>
  <c r="AL224" i="28"/>
  <c r="AK224" i="28"/>
  <c r="AJ224" i="28"/>
  <c r="AI224" i="28"/>
  <c r="AH224" i="28"/>
  <c r="AG224" i="28"/>
  <c r="AF224" i="28"/>
  <c r="AE224" i="28"/>
  <c r="AD224" i="28"/>
  <c r="AR221" i="28"/>
  <c r="AQ221" i="28"/>
  <c r="AP221" i="28"/>
  <c r="AO221" i="28"/>
  <c r="AN221" i="28"/>
  <c r="AM221" i="28"/>
  <c r="AL221" i="28"/>
  <c r="AK221" i="28"/>
  <c r="AJ221" i="28"/>
  <c r="AI221" i="28"/>
  <c r="AH221" i="28"/>
  <c r="AG221" i="28"/>
  <c r="AF221" i="28"/>
  <c r="AE221" i="28"/>
  <c r="AD221" i="28"/>
  <c r="AR220" i="28"/>
  <c r="AQ220" i="28"/>
  <c r="AP220" i="28"/>
  <c r="AO220" i="28"/>
  <c r="AN220" i="28"/>
  <c r="AM220" i="28"/>
  <c r="AL220" i="28"/>
  <c r="AK220" i="28"/>
  <c r="AJ220" i="28"/>
  <c r="AI220" i="28"/>
  <c r="AH220" i="28"/>
  <c r="AG220" i="28"/>
  <c r="AF220" i="28"/>
  <c r="AE220" i="28"/>
  <c r="AD220" i="28"/>
  <c r="AR219" i="28"/>
  <c r="AQ219" i="28"/>
  <c r="AP219" i="28"/>
  <c r="AO219" i="28"/>
  <c r="AN219" i="28"/>
  <c r="AM219" i="28"/>
  <c r="AL219" i="28"/>
  <c r="AK219" i="28"/>
  <c r="AJ219" i="28"/>
  <c r="AI219" i="28"/>
  <c r="AH219" i="28"/>
  <c r="AG219" i="28"/>
  <c r="AF219" i="28"/>
  <c r="AE219" i="28"/>
  <c r="AD219" i="28"/>
  <c r="AR218" i="28"/>
  <c r="AQ218" i="28"/>
  <c r="AP218" i="28"/>
  <c r="AO218" i="28"/>
  <c r="AN218" i="28"/>
  <c r="AM218" i="28"/>
  <c r="AL218" i="28"/>
  <c r="AK218" i="28"/>
  <c r="AJ218" i="28"/>
  <c r="AI218" i="28"/>
  <c r="AH218" i="28"/>
  <c r="AG218" i="28"/>
  <c r="AF218" i="28"/>
  <c r="AE218" i="28"/>
  <c r="AD218" i="28"/>
  <c r="AR217" i="28"/>
  <c r="AQ217" i="28"/>
  <c r="AP217" i="28"/>
  <c r="AO217" i="28"/>
  <c r="AN217" i="28"/>
  <c r="AM217" i="28"/>
  <c r="AL217" i="28"/>
  <c r="AK217" i="28"/>
  <c r="AJ217" i="28"/>
  <c r="AI217" i="28"/>
  <c r="AH217" i="28"/>
  <c r="AG217" i="28"/>
  <c r="AF217" i="28"/>
  <c r="AE217" i="28"/>
  <c r="AD217" i="28"/>
  <c r="AR216" i="28"/>
  <c r="AQ216" i="28"/>
  <c r="AP216" i="28"/>
  <c r="AO216" i="28"/>
  <c r="AN216" i="28"/>
  <c r="AM216" i="28"/>
  <c r="AL216" i="28"/>
  <c r="AK216" i="28"/>
  <c r="AJ216" i="28"/>
  <c r="AI216" i="28"/>
  <c r="AH216" i="28"/>
  <c r="AG216" i="28"/>
  <c r="AF216" i="28"/>
  <c r="AE216" i="28"/>
  <c r="AD216" i="28"/>
  <c r="AR215" i="28"/>
  <c r="AQ215" i="28"/>
  <c r="AP215" i="28"/>
  <c r="AO215" i="28"/>
  <c r="AN215" i="28"/>
  <c r="AM215" i="28"/>
  <c r="AL215" i="28"/>
  <c r="AK215" i="28"/>
  <c r="AJ215" i="28"/>
  <c r="AI215" i="28"/>
  <c r="AH215" i="28"/>
  <c r="AG215" i="28"/>
  <c r="AF215" i="28"/>
  <c r="AE215" i="28"/>
  <c r="AD215" i="28"/>
  <c r="AR214" i="28"/>
  <c r="AQ214" i="28"/>
  <c r="AP214" i="28"/>
  <c r="AO214" i="28"/>
  <c r="AN214" i="28"/>
  <c r="AM214" i="28"/>
  <c r="AL214" i="28"/>
  <c r="AK214" i="28"/>
  <c r="AJ214" i="28"/>
  <c r="AI214" i="28"/>
  <c r="AH214" i="28"/>
  <c r="AG214" i="28"/>
  <c r="AF214" i="28"/>
  <c r="AE214" i="28"/>
  <c r="AD214" i="28"/>
  <c r="AR213" i="28"/>
  <c r="AQ213" i="28"/>
  <c r="AP213" i="28"/>
  <c r="AO213" i="28"/>
  <c r="AN213" i="28"/>
  <c r="AM213" i="28"/>
  <c r="AL213" i="28"/>
  <c r="AK213" i="28"/>
  <c r="AJ213" i="28"/>
  <c r="AI213" i="28"/>
  <c r="AH213" i="28"/>
  <c r="AG213" i="28"/>
  <c r="AF213" i="28"/>
  <c r="AE213" i="28"/>
  <c r="AD213" i="28"/>
  <c r="AR212" i="28"/>
  <c r="AQ212" i="28"/>
  <c r="AP212" i="28"/>
  <c r="AO212" i="28"/>
  <c r="AN212" i="28"/>
  <c r="AM212" i="28"/>
  <c r="AL212" i="28"/>
  <c r="AK212" i="28"/>
  <c r="AJ212" i="28"/>
  <c r="AI212" i="28"/>
  <c r="AH212" i="28"/>
  <c r="AG212" i="28"/>
  <c r="AF212" i="28"/>
  <c r="AE212" i="28"/>
  <c r="AD212" i="28"/>
  <c r="AR211" i="28"/>
  <c r="AQ211" i="28"/>
  <c r="AP211" i="28"/>
  <c r="AO211" i="28"/>
  <c r="AN211" i="28"/>
  <c r="AM211" i="28"/>
  <c r="AL211" i="28"/>
  <c r="AK211" i="28"/>
  <c r="AJ211" i="28"/>
  <c r="AI211" i="28"/>
  <c r="AH211" i="28"/>
  <c r="AG211" i="28"/>
  <c r="AF211" i="28"/>
  <c r="AE211" i="28"/>
  <c r="AD211" i="28"/>
  <c r="AR210" i="28"/>
  <c r="AQ210" i="28"/>
  <c r="AP210" i="28"/>
  <c r="AO210" i="28"/>
  <c r="AN210" i="28"/>
  <c r="AM210" i="28"/>
  <c r="AL210" i="28"/>
  <c r="AK210" i="28"/>
  <c r="AJ210" i="28"/>
  <c r="AI210" i="28"/>
  <c r="AH210" i="28"/>
  <c r="AG210" i="28"/>
  <c r="AF210" i="28"/>
  <c r="AE210" i="28"/>
  <c r="AD210" i="28"/>
  <c r="AR209" i="28"/>
  <c r="AQ209" i="28"/>
  <c r="AP209" i="28"/>
  <c r="AO209" i="28"/>
  <c r="AN209" i="28"/>
  <c r="AM209" i="28"/>
  <c r="AL209" i="28"/>
  <c r="AK209" i="28"/>
  <c r="AJ209" i="28"/>
  <c r="AI209" i="28"/>
  <c r="AH209" i="28"/>
  <c r="AG209" i="28"/>
  <c r="AF209" i="28"/>
  <c r="AE209" i="28"/>
  <c r="AD209" i="28"/>
  <c r="AR208" i="28"/>
  <c r="AQ208" i="28"/>
  <c r="AP208" i="28"/>
  <c r="AO208" i="28"/>
  <c r="AN208" i="28"/>
  <c r="AM208" i="28"/>
  <c r="AL208" i="28"/>
  <c r="AK208" i="28"/>
  <c r="AJ208" i="28"/>
  <c r="AI208" i="28"/>
  <c r="AH208" i="28"/>
  <c r="AG208" i="28"/>
  <c r="AF208" i="28"/>
  <c r="AE208" i="28"/>
  <c r="AD208" i="28"/>
  <c r="AR207" i="28"/>
  <c r="AQ207" i="28"/>
  <c r="AP207" i="28"/>
  <c r="AO207" i="28"/>
  <c r="AN207" i="28"/>
  <c r="AM207" i="28"/>
  <c r="AL207" i="28"/>
  <c r="AK207" i="28"/>
  <c r="AJ207" i="28"/>
  <c r="AI207" i="28"/>
  <c r="AH207" i="28"/>
  <c r="AG207" i="28"/>
  <c r="AF207" i="28"/>
  <c r="AE207" i="28"/>
  <c r="AD207" i="28"/>
  <c r="AR206" i="28"/>
  <c r="AQ206" i="28"/>
  <c r="AP206" i="28"/>
  <c r="AO206" i="28"/>
  <c r="AN206" i="28"/>
  <c r="AM206" i="28"/>
  <c r="AL206" i="28"/>
  <c r="AK206" i="28"/>
  <c r="AJ206" i="28"/>
  <c r="AI206" i="28"/>
  <c r="AH206" i="28"/>
  <c r="AG206" i="28"/>
  <c r="AF206" i="28"/>
  <c r="AE206" i="28"/>
  <c r="AD206" i="28"/>
  <c r="AR205" i="28"/>
  <c r="AQ205" i="28"/>
  <c r="AP205" i="28"/>
  <c r="AO205" i="28"/>
  <c r="AN205" i="28"/>
  <c r="AM205" i="28"/>
  <c r="AL205" i="28"/>
  <c r="AK205" i="28"/>
  <c r="AJ205" i="28"/>
  <c r="AI205" i="28"/>
  <c r="AH205" i="28"/>
  <c r="AG205" i="28"/>
  <c r="AF205" i="28"/>
  <c r="AE205" i="28"/>
  <c r="AD205" i="28"/>
  <c r="AR204" i="28"/>
  <c r="AQ204" i="28"/>
  <c r="AP204" i="28"/>
  <c r="AO204" i="28"/>
  <c r="AN204" i="28"/>
  <c r="AM204" i="28"/>
  <c r="AL204" i="28"/>
  <c r="AK204" i="28"/>
  <c r="AJ204" i="28"/>
  <c r="AI204" i="28"/>
  <c r="AH204" i="28"/>
  <c r="AG204" i="28"/>
  <c r="AF204" i="28"/>
  <c r="AE204" i="28"/>
  <c r="AD204" i="28"/>
  <c r="AR203" i="28"/>
  <c r="AQ203" i="28"/>
  <c r="AP203" i="28"/>
  <c r="AO203" i="28"/>
  <c r="AN203" i="28"/>
  <c r="AM203" i="28"/>
  <c r="AL203" i="28"/>
  <c r="AK203" i="28"/>
  <c r="AJ203" i="28"/>
  <c r="AI203" i="28"/>
  <c r="AH203" i="28"/>
  <c r="AG203" i="28"/>
  <c r="AF203" i="28"/>
  <c r="AE203" i="28"/>
  <c r="AD203" i="28"/>
  <c r="AR202" i="28"/>
  <c r="AQ202" i="28"/>
  <c r="AP202" i="28"/>
  <c r="AO202" i="28"/>
  <c r="AN202" i="28"/>
  <c r="AM202" i="28"/>
  <c r="AL202" i="28"/>
  <c r="AK202" i="28"/>
  <c r="AJ202" i="28"/>
  <c r="AI202" i="28"/>
  <c r="AH202" i="28"/>
  <c r="AG202" i="28"/>
  <c r="AF202" i="28"/>
  <c r="AE202" i="28"/>
  <c r="AD202" i="28"/>
  <c r="AR201" i="28"/>
  <c r="AQ201" i="28"/>
  <c r="AP201" i="28"/>
  <c r="AO201" i="28"/>
  <c r="AN201" i="28"/>
  <c r="AM201" i="28"/>
  <c r="AL201" i="28"/>
  <c r="AK201" i="28"/>
  <c r="AJ201" i="28"/>
  <c r="AI201" i="28"/>
  <c r="AH201" i="28"/>
  <c r="AG201" i="28"/>
  <c r="AF201" i="28"/>
  <c r="AE201" i="28"/>
  <c r="AD201" i="28"/>
  <c r="AR200" i="28"/>
  <c r="AQ200" i="28"/>
  <c r="AP200" i="28"/>
  <c r="AO200" i="28"/>
  <c r="AN200" i="28"/>
  <c r="AM200" i="28"/>
  <c r="AL200" i="28"/>
  <c r="AK200" i="28"/>
  <c r="AJ200" i="28"/>
  <c r="AI200" i="28"/>
  <c r="AH200" i="28"/>
  <c r="AG200" i="28"/>
  <c r="AF200" i="28"/>
  <c r="AE200" i="28"/>
  <c r="AD200" i="28"/>
  <c r="AR199" i="28"/>
  <c r="AQ199" i="28"/>
  <c r="AP199" i="28"/>
  <c r="AO199" i="28"/>
  <c r="AN199" i="28"/>
  <c r="AM199" i="28"/>
  <c r="AL199" i="28"/>
  <c r="AK199" i="28"/>
  <c r="AJ199" i="28"/>
  <c r="AI199" i="28"/>
  <c r="AH199" i="28"/>
  <c r="AG199" i="28"/>
  <c r="AF199" i="28"/>
  <c r="AE199" i="28"/>
  <c r="AD199" i="28"/>
  <c r="AR198" i="28"/>
  <c r="AQ198" i="28"/>
  <c r="AP198" i="28"/>
  <c r="AO198" i="28"/>
  <c r="AN198" i="28"/>
  <c r="AM198" i="28"/>
  <c r="AL198" i="28"/>
  <c r="AK198" i="28"/>
  <c r="AJ198" i="28"/>
  <c r="AI198" i="28"/>
  <c r="AH198" i="28"/>
  <c r="AG198" i="28"/>
  <c r="AF198" i="28"/>
  <c r="AE198" i="28"/>
  <c r="AD198" i="28"/>
  <c r="AR197" i="28"/>
  <c r="AQ197" i="28"/>
  <c r="AP197" i="28"/>
  <c r="AO197" i="28"/>
  <c r="AN197" i="28"/>
  <c r="AM197" i="28"/>
  <c r="AL197" i="28"/>
  <c r="AK197" i="28"/>
  <c r="AJ197" i="28"/>
  <c r="AI197" i="28"/>
  <c r="AH197" i="28"/>
  <c r="AG197" i="28"/>
  <c r="AF197" i="28"/>
  <c r="AE197" i="28"/>
  <c r="AD197" i="28"/>
  <c r="AR196" i="28"/>
  <c r="AQ196" i="28"/>
  <c r="AP196" i="28"/>
  <c r="AO196" i="28"/>
  <c r="AN196" i="28"/>
  <c r="AM196" i="28"/>
  <c r="AL196" i="28"/>
  <c r="AK196" i="28"/>
  <c r="AJ196" i="28"/>
  <c r="AI196" i="28"/>
  <c r="AH196" i="28"/>
  <c r="AG196" i="28"/>
  <c r="AF196" i="28"/>
  <c r="AE196" i="28"/>
  <c r="AD196" i="28"/>
  <c r="AR195" i="28"/>
  <c r="AQ195" i="28"/>
  <c r="AP195" i="28"/>
  <c r="AO195" i="28"/>
  <c r="AN195" i="28"/>
  <c r="AM195" i="28"/>
  <c r="AL195" i="28"/>
  <c r="AK195" i="28"/>
  <c r="AJ195" i="28"/>
  <c r="AI195" i="28"/>
  <c r="AH195" i="28"/>
  <c r="AG195" i="28"/>
  <c r="AF195" i="28"/>
  <c r="AE195" i="28"/>
  <c r="AD195" i="28"/>
  <c r="BV181" i="28"/>
  <c r="BU181" i="28"/>
  <c r="BT181" i="28"/>
  <c r="BS181" i="28"/>
  <c r="BR181" i="28"/>
  <c r="BQ181" i="28"/>
  <c r="BP181" i="28"/>
  <c r="BO181" i="28"/>
  <c r="BN181" i="28"/>
  <c r="BM181" i="28"/>
  <c r="BL181" i="28"/>
  <c r="BK181" i="28"/>
  <c r="BJ181" i="28"/>
  <c r="BI181" i="28"/>
  <c r="BV180" i="28"/>
  <c r="BU180" i="28"/>
  <c r="BT180" i="28"/>
  <c r="BS180" i="28"/>
  <c r="BR180" i="28"/>
  <c r="BQ180" i="28"/>
  <c r="BP180" i="28"/>
  <c r="BO180" i="28"/>
  <c r="BN180" i="28"/>
  <c r="BM180" i="28"/>
  <c r="BL180" i="28"/>
  <c r="BK180" i="28"/>
  <c r="BJ180" i="28"/>
  <c r="BI180" i="28"/>
  <c r="BV179" i="28"/>
  <c r="BU179" i="28"/>
  <c r="BT179" i="28"/>
  <c r="BS179" i="28"/>
  <c r="BR179" i="28"/>
  <c r="BQ179" i="28"/>
  <c r="BP179" i="28"/>
  <c r="BO179" i="28"/>
  <c r="BN179" i="28"/>
  <c r="BM179" i="28"/>
  <c r="BL179" i="28"/>
  <c r="BK179" i="28"/>
  <c r="BJ179" i="28"/>
  <c r="BI179" i="28"/>
  <c r="BV178" i="28"/>
  <c r="BU178" i="28"/>
  <c r="BT178" i="28"/>
  <c r="BS178" i="28"/>
  <c r="BR178" i="28"/>
  <c r="BQ178" i="28"/>
  <c r="BP178" i="28"/>
  <c r="BO178" i="28"/>
  <c r="BN178" i="28"/>
  <c r="BM178" i="28"/>
  <c r="BL178" i="28"/>
  <c r="BK178" i="28"/>
  <c r="BJ178" i="28"/>
  <c r="BI178" i="28"/>
  <c r="BV177" i="28"/>
  <c r="BU177" i="28"/>
  <c r="BT177" i="28"/>
  <c r="BS177" i="28"/>
  <c r="BR177" i="28"/>
  <c r="BQ177" i="28"/>
  <c r="BP177" i="28"/>
  <c r="BO177" i="28"/>
  <c r="BN177" i="28"/>
  <c r="BM177" i="28"/>
  <c r="BL177" i="28"/>
  <c r="BK177" i="28"/>
  <c r="BJ177" i="28"/>
  <c r="BI177" i="28"/>
  <c r="BV176" i="28"/>
  <c r="BU176" i="28"/>
  <c r="BT176" i="28"/>
  <c r="BS176" i="28"/>
  <c r="BR176" i="28"/>
  <c r="BQ176" i="28"/>
  <c r="BP176" i="28"/>
  <c r="BO176" i="28"/>
  <c r="BN176" i="28"/>
  <c r="BM176" i="28"/>
  <c r="BL176" i="28"/>
  <c r="BK176" i="28"/>
  <c r="BJ176" i="28"/>
  <c r="BI176" i="28"/>
  <c r="BV175" i="28"/>
  <c r="BU175" i="28"/>
  <c r="BT175" i="28"/>
  <c r="BS175" i="28"/>
  <c r="BR175" i="28"/>
  <c r="BQ175" i="28"/>
  <c r="BP175" i="28"/>
  <c r="BO175" i="28"/>
  <c r="BN175" i="28"/>
  <c r="BM175" i="28"/>
  <c r="BL175" i="28"/>
  <c r="BK175" i="28"/>
  <c r="BJ175" i="28"/>
  <c r="BI175" i="28"/>
  <c r="BV174" i="28"/>
  <c r="BU174" i="28"/>
  <c r="BT174" i="28"/>
  <c r="BS174" i="28"/>
  <c r="BR174" i="28"/>
  <c r="BQ174" i="28"/>
  <c r="BP174" i="28"/>
  <c r="BO174" i="28"/>
  <c r="BN174" i="28"/>
  <c r="BM174" i="28"/>
  <c r="BL174" i="28"/>
  <c r="BK174" i="28"/>
  <c r="BJ174" i="28"/>
  <c r="BI174" i="28"/>
  <c r="BV173" i="28"/>
  <c r="BU173" i="28"/>
  <c r="BT173" i="28"/>
  <c r="BS173" i="28"/>
  <c r="BR173" i="28"/>
  <c r="BQ173" i="28"/>
  <c r="BP173" i="28"/>
  <c r="BO173" i="28"/>
  <c r="BN173" i="28"/>
  <c r="BM173" i="28"/>
  <c r="BL173" i="28"/>
  <c r="BK173" i="28"/>
  <c r="BJ173" i="28"/>
  <c r="BI173" i="28"/>
  <c r="BV172" i="28"/>
  <c r="BU172" i="28"/>
  <c r="BT172" i="28"/>
  <c r="BS172" i="28"/>
  <c r="BR172" i="28"/>
  <c r="BQ172" i="28"/>
  <c r="BP172" i="28"/>
  <c r="BO172" i="28"/>
  <c r="BN172" i="28"/>
  <c r="BM172" i="28"/>
  <c r="BL172" i="28"/>
  <c r="BK172" i="28"/>
  <c r="BJ172" i="28"/>
  <c r="BI172" i="28"/>
  <c r="BV171" i="28"/>
  <c r="BU171" i="28"/>
  <c r="BT171" i="28"/>
  <c r="BS171" i="28"/>
  <c r="BR171" i="28"/>
  <c r="BQ171" i="28"/>
  <c r="BP171" i="28"/>
  <c r="BO171" i="28"/>
  <c r="BN171" i="28"/>
  <c r="BM171" i="28"/>
  <c r="BL171" i="28"/>
  <c r="BK171" i="28"/>
  <c r="BJ171" i="28"/>
  <c r="BI171" i="28"/>
  <c r="BV170" i="28"/>
  <c r="BU170" i="28"/>
  <c r="BT170" i="28"/>
  <c r="BS170" i="28"/>
  <c r="BR170" i="28"/>
  <c r="BQ170" i="28"/>
  <c r="BP170" i="28"/>
  <c r="BO170" i="28"/>
  <c r="BN170" i="28"/>
  <c r="BM170" i="28"/>
  <c r="BL170" i="28"/>
  <c r="BK170" i="28"/>
  <c r="BJ170" i="28"/>
  <c r="BI170" i="28"/>
  <c r="BV169" i="28"/>
  <c r="BU169" i="28"/>
  <c r="BT169" i="28"/>
  <c r="BS169" i="28"/>
  <c r="BR169" i="28"/>
  <c r="BQ169" i="28"/>
  <c r="BP169" i="28"/>
  <c r="BO169" i="28"/>
  <c r="BN169" i="28"/>
  <c r="BM169" i="28"/>
  <c r="BL169" i="28"/>
  <c r="BK169" i="28"/>
  <c r="BJ169" i="28"/>
  <c r="BI169" i="28"/>
  <c r="BV168" i="28"/>
  <c r="BU168" i="28"/>
  <c r="BT168" i="28"/>
  <c r="BS168" i="28"/>
  <c r="BR168" i="28"/>
  <c r="BQ168" i="28"/>
  <c r="BP168" i="28"/>
  <c r="BO168" i="28"/>
  <c r="BN168" i="28"/>
  <c r="BM168" i="28"/>
  <c r="BL168" i="28"/>
  <c r="BK168" i="28"/>
  <c r="BJ168" i="28"/>
  <c r="BI168" i="28"/>
  <c r="BV167" i="28"/>
  <c r="BU167" i="28"/>
  <c r="BT167" i="28"/>
  <c r="BS167" i="28"/>
  <c r="BR167" i="28"/>
  <c r="BQ167" i="28"/>
  <c r="BP167" i="28"/>
  <c r="BO167" i="28"/>
  <c r="BN167" i="28"/>
  <c r="BM167" i="28"/>
  <c r="BL167" i="28"/>
  <c r="BK167" i="28"/>
  <c r="BJ167" i="28"/>
  <c r="BI167" i="28"/>
  <c r="BV166" i="28"/>
  <c r="BU166" i="28"/>
  <c r="BT166" i="28"/>
  <c r="BS166" i="28"/>
  <c r="BR166" i="28"/>
  <c r="BQ166" i="28"/>
  <c r="BP166" i="28"/>
  <c r="BO166" i="28"/>
  <c r="BN166" i="28"/>
  <c r="BM166" i="28"/>
  <c r="BL166" i="28"/>
  <c r="BK166" i="28"/>
  <c r="BJ166" i="28"/>
  <c r="BI166" i="28"/>
  <c r="BV165" i="28"/>
  <c r="BU165" i="28"/>
  <c r="BT165" i="28"/>
  <c r="BS165" i="28"/>
  <c r="BR165" i="28"/>
  <c r="BQ165" i="28"/>
  <c r="BP165" i="28"/>
  <c r="BO165" i="28"/>
  <c r="BN165" i="28"/>
  <c r="BM165" i="28"/>
  <c r="BL165" i="28"/>
  <c r="BK165" i="28"/>
  <c r="BJ165" i="28"/>
  <c r="BI165" i="28"/>
  <c r="BV164" i="28"/>
  <c r="BU164" i="28"/>
  <c r="BT164" i="28"/>
  <c r="BS164" i="28"/>
  <c r="BR164" i="28"/>
  <c r="BQ164" i="28"/>
  <c r="BP164" i="28"/>
  <c r="BO164" i="28"/>
  <c r="BN164" i="28"/>
  <c r="BM164" i="28"/>
  <c r="BL164" i="28"/>
  <c r="BK164" i="28"/>
  <c r="BJ164" i="28"/>
  <c r="BI164" i="28"/>
  <c r="BV163" i="28"/>
  <c r="BU163" i="28"/>
  <c r="BT163" i="28"/>
  <c r="BS163" i="28"/>
  <c r="BR163" i="28"/>
  <c r="BQ163" i="28"/>
  <c r="BP163" i="28"/>
  <c r="BO163" i="28"/>
  <c r="BN163" i="28"/>
  <c r="BM163" i="28"/>
  <c r="BL163" i="28"/>
  <c r="BK163" i="28"/>
  <c r="BJ163" i="28"/>
  <c r="BI163" i="28"/>
  <c r="BV162" i="28"/>
  <c r="BU162" i="28"/>
  <c r="BT162" i="28"/>
  <c r="BS162" i="28"/>
  <c r="BR162" i="28"/>
  <c r="BQ162" i="28"/>
  <c r="BP162" i="28"/>
  <c r="BO162" i="28"/>
  <c r="BN162" i="28"/>
  <c r="BM162" i="28"/>
  <c r="BL162" i="28"/>
  <c r="BK162" i="28"/>
  <c r="BJ162" i="28"/>
  <c r="BI162" i="28"/>
  <c r="BV161" i="28"/>
  <c r="BU161" i="28"/>
  <c r="BT161" i="28"/>
  <c r="BS161" i="28"/>
  <c r="BR161" i="28"/>
  <c r="BQ161" i="28"/>
  <c r="BP161" i="28"/>
  <c r="BO161" i="28"/>
  <c r="BN161" i="28"/>
  <c r="BM161" i="28"/>
  <c r="BL161" i="28"/>
  <c r="BK161" i="28"/>
  <c r="BJ161" i="28"/>
  <c r="BI161" i="28"/>
  <c r="BV160" i="28"/>
  <c r="BU160" i="28"/>
  <c r="BT160" i="28"/>
  <c r="BS160" i="28"/>
  <c r="BR160" i="28"/>
  <c r="BQ160" i="28"/>
  <c r="BP160" i="28"/>
  <c r="BO160" i="28"/>
  <c r="BN160" i="28"/>
  <c r="BM160" i="28"/>
  <c r="BL160" i="28"/>
  <c r="BK160" i="28"/>
  <c r="BJ160" i="28"/>
  <c r="BI160" i="28"/>
  <c r="BV159" i="28"/>
  <c r="BU159" i="28"/>
  <c r="BT159" i="28"/>
  <c r="BS159" i="28"/>
  <c r="BR159" i="28"/>
  <c r="BQ159" i="28"/>
  <c r="BP159" i="28"/>
  <c r="BO159" i="28"/>
  <c r="BN159" i="28"/>
  <c r="BM159" i="28"/>
  <c r="BL159" i="28"/>
  <c r="BK159" i="28"/>
  <c r="BJ159" i="28"/>
  <c r="BI159" i="28"/>
  <c r="BV158" i="28"/>
  <c r="BU158" i="28"/>
  <c r="BT158" i="28"/>
  <c r="BS158" i="28"/>
  <c r="BR158" i="28"/>
  <c r="BQ158" i="28"/>
  <c r="BP158" i="28"/>
  <c r="BO158" i="28"/>
  <c r="BN158" i="28"/>
  <c r="BM158" i="28"/>
  <c r="BL158" i="28"/>
  <c r="BK158" i="28"/>
  <c r="BJ158" i="28"/>
  <c r="BI158" i="28"/>
  <c r="BV157" i="28"/>
  <c r="BU157" i="28"/>
  <c r="BT157" i="28"/>
  <c r="BS157" i="28"/>
  <c r="BR157" i="28"/>
  <c r="BQ157" i="28"/>
  <c r="BP157" i="28"/>
  <c r="BO157" i="28"/>
  <c r="BN157" i="28"/>
  <c r="BM157" i="28"/>
  <c r="BL157" i="28"/>
  <c r="BK157" i="28"/>
  <c r="BJ157" i="28"/>
  <c r="BI157" i="28"/>
  <c r="BV156" i="28"/>
  <c r="BU156" i="28"/>
  <c r="BT156" i="28"/>
  <c r="BS156" i="28"/>
  <c r="BR156" i="28"/>
  <c r="BQ156" i="28"/>
  <c r="BP156" i="28"/>
  <c r="BO156" i="28"/>
  <c r="BN156" i="28"/>
  <c r="BM156" i="28"/>
  <c r="BL156" i="28"/>
  <c r="BK156" i="28"/>
  <c r="BJ156" i="28"/>
  <c r="BI156" i="28"/>
  <c r="BV155" i="28"/>
  <c r="BU155" i="28"/>
  <c r="BT155" i="28"/>
  <c r="BS155" i="28"/>
  <c r="BR155" i="28"/>
  <c r="BQ155" i="28"/>
  <c r="BP155" i="28"/>
  <c r="BO155" i="28"/>
  <c r="BN155" i="28"/>
  <c r="BM155" i="28"/>
  <c r="BL155" i="28"/>
  <c r="BK155" i="28"/>
  <c r="BJ155" i="28"/>
  <c r="BI155" i="28"/>
  <c r="BV154" i="28"/>
  <c r="BU154" i="28"/>
  <c r="BT154" i="28"/>
  <c r="BS154" i="28"/>
  <c r="BR154" i="28"/>
  <c r="BQ154" i="28"/>
  <c r="BP154" i="28"/>
  <c r="BO154" i="28"/>
  <c r="BN154" i="28"/>
  <c r="BM154" i="28"/>
  <c r="BL154" i="28"/>
  <c r="BK154" i="28"/>
  <c r="BJ154" i="28"/>
  <c r="BI154" i="28"/>
  <c r="BV153" i="28"/>
  <c r="BU153" i="28"/>
  <c r="BT153" i="28"/>
  <c r="BS153" i="28"/>
  <c r="BR153" i="28"/>
  <c r="BQ153" i="28"/>
  <c r="BP153" i="28"/>
  <c r="BO153" i="28"/>
  <c r="BN153" i="28"/>
  <c r="BM153" i="28"/>
  <c r="BL153" i="28"/>
  <c r="BK153" i="28"/>
  <c r="BJ153" i="28"/>
  <c r="BI153" i="28"/>
  <c r="BV152" i="28"/>
  <c r="BU152" i="28"/>
  <c r="BT152" i="28"/>
  <c r="BS152" i="28"/>
  <c r="BR152" i="28"/>
  <c r="BQ152" i="28"/>
  <c r="BP152" i="28"/>
  <c r="BO152" i="28"/>
  <c r="BN152" i="28"/>
  <c r="BM152" i="28"/>
  <c r="BL152" i="28"/>
  <c r="BK152" i="28"/>
  <c r="BJ152" i="28"/>
  <c r="BI152" i="28"/>
  <c r="BV151" i="28"/>
  <c r="BU151" i="28"/>
  <c r="BT151" i="28"/>
  <c r="BS151" i="28"/>
  <c r="BR151" i="28"/>
  <c r="BQ151" i="28"/>
  <c r="BP151" i="28"/>
  <c r="BO151" i="28"/>
  <c r="BN151" i="28"/>
  <c r="BM151" i="28"/>
  <c r="BL151" i="28"/>
  <c r="BK151" i="28"/>
  <c r="BJ151" i="28"/>
  <c r="BI151" i="28"/>
  <c r="BV150" i="28"/>
  <c r="BU150" i="28"/>
  <c r="BT150" i="28"/>
  <c r="BS150" i="28"/>
  <c r="BR150" i="28"/>
  <c r="BQ150" i="28"/>
  <c r="BP150" i="28"/>
  <c r="BO150" i="28"/>
  <c r="BN150" i="28"/>
  <c r="BM150" i="28"/>
  <c r="BL150" i="28"/>
  <c r="BK150" i="28"/>
  <c r="BJ150" i="28"/>
  <c r="BI150" i="28"/>
  <c r="BV149" i="28"/>
  <c r="BU149" i="28"/>
  <c r="BT149" i="28"/>
  <c r="BS149" i="28"/>
  <c r="BR149" i="28"/>
  <c r="BQ149" i="28"/>
  <c r="BP149" i="28"/>
  <c r="BO149" i="28"/>
  <c r="BN149" i="28"/>
  <c r="BM149" i="28"/>
  <c r="BL149" i="28"/>
  <c r="BK149" i="28"/>
  <c r="BJ149" i="28"/>
  <c r="BI149" i="28"/>
  <c r="BV148" i="28"/>
  <c r="BU148" i="28"/>
  <c r="BT148" i="28"/>
  <c r="BS148" i="28"/>
  <c r="BR148" i="28"/>
  <c r="BQ148" i="28"/>
  <c r="BP148" i="28"/>
  <c r="BO148" i="28"/>
  <c r="BN148" i="28"/>
  <c r="BM148" i="28"/>
  <c r="BL148" i="28"/>
  <c r="BK148" i="28"/>
  <c r="BJ148" i="28"/>
  <c r="BI148" i="28"/>
  <c r="BV147" i="28"/>
  <c r="BU147" i="28"/>
  <c r="BT147" i="28"/>
  <c r="BS147" i="28"/>
  <c r="BR147" i="28"/>
  <c r="BQ147" i="28"/>
  <c r="BP147" i="28"/>
  <c r="BO147" i="28"/>
  <c r="BN147" i="28"/>
  <c r="BM147" i="28"/>
  <c r="BL147" i="28"/>
  <c r="BK147" i="28"/>
  <c r="BJ147" i="28"/>
  <c r="BI147" i="28"/>
  <c r="BV146" i="28"/>
  <c r="BU146" i="28"/>
  <c r="BT146" i="28"/>
  <c r="BS146" i="28"/>
  <c r="BR146" i="28"/>
  <c r="BQ146" i="28"/>
  <c r="BP146" i="28"/>
  <c r="BO146" i="28"/>
  <c r="BN146" i="28"/>
  <c r="BM146" i="28"/>
  <c r="BL146" i="28"/>
  <c r="BK146" i="28"/>
  <c r="BJ146" i="28"/>
  <c r="BI146" i="28"/>
  <c r="BV145" i="28"/>
  <c r="BU145" i="28"/>
  <c r="BT145" i="28"/>
  <c r="BS145" i="28"/>
  <c r="BR145" i="28"/>
  <c r="BQ145" i="28"/>
  <c r="BP145" i="28"/>
  <c r="BO145" i="28"/>
  <c r="BN145" i="28"/>
  <c r="BM145" i="28"/>
  <c r="BL145" i="28"/>
  <c r="BK145" i="28"/>
  <c r="BJ145" i="28"/>
  <c r="BI145" i="28"/>
  <c r="BV144" i="28"/>
  <c r="BU144" i="28"/>
  <c r="BT144" i="28"/>
  <c r="BS144" i="28"/>
  <c r="BR144" i="28"/>
  <c r="BQ144" i="28"/>
  <c r="BP144" i="28"/>
  <c r="BO144" i="28"/>
  <c r="BN144" i="28"/>
  <c r="BM144" i="28"/>
  <c r="BL144" i="28"/>
  <c r="BK144" i="28"/>
  <c r="BJ144" i="28"/>
  <c r="BI144" i="28"/>
  <c r="BV143" i="28"/>
  <c r="BU143" i="28"/>
  <c r="BT143" i="28"/>
  <c r="BS143" i="28"/>
  <c r="BR143" i="28"/>
  <c r="BQ143" i="28"/>
  <c r="BP143" i="28"/>
  <c r="BO143" i="28"/>
  <c r="BN143" i="28"/>
  <c r="BM143" i="28"/>
  <c r="BL143" i="28"/>
  <c r="BK143" i="28"/>
  <c r="BJ143" i="28"/>
  <c r="BI143" i="28"/>
  <c r="BV142" i="28"/>
  <c r="BU142" i="28"/>
  <c r="BT142" i="28"/>
  <c r="BS142" i="28"/>
  <c r="BR142" i="28"/>
  <c r="BQ142" i="28"/>
  <c r="BP142" i="28"/>
  <c r="BO142" i="28"/>
  <c r="BN142" i="28"/>
  <c r="BM142" i="28"/>
  <c r="BL142" i="28"/>
  <c r="BK142" i="28"/>
  <c r="BJ142" i="28"/>
  <c r="BI142" i="28"/>
  <c r="Y142" i="28"/>
  <c r="BV141" i="28"/>
  <c r="BU141" i="28"/>
  <c r="BT141" i="28"/>
  <c r="BS141" i="28"/>
  <c r="BR141" i="28"/>
  <c r="BQ141" i="28"/>
  <c r="BP141" i="28"/>
  <c r="BO141" i="28"/>
  <c r="BN141" i="28"/>
  <c r="BM141" i="28"/>
  <c r="BL141" i="28"/>
  <c r="BK141" i="28"/>
  <c r="BJ141" i="28"/>
  <c r="BI141" i="28"/>
  <c r="BV140" i="28"/>
  <c r="BU140" i="28"/>
  <c r="BT140" i="28"/>
  <c r="BS140" i="28"/>
  <c r="BR140" i="28"/>
  <c r="BQ140" i="28"/>
  <c r="BP140" i="28"/>
  <c r="BO140" i="28"/>
  <c r="BN140" i="28"/>
  <c r="BM140" i="28"/>
  <c r="BL140" i="28"/>
  <c r="BK140" i="28"/>
  <c r="BJ140" i="28"/>
  <c r="BI140" i="28"/>
  <c r="BV139" i="28"/>
  <c r="BU139" i="28"/>
  <c r="BT139" i="28"/>
  <c r="BS139" i="28"/>
  <c r="BR139" i="28"/>
  <c r="BQ139" i="28"/>
  <c r="BP139" i="28"/>
  <c r="BO139" i="28"/>
  <c r="BN139" i="28"/>
  <c r="BM139" i="28"/>
  <c r="BL139" i="28"/>
  <c r="BK139" i="28"/>
  <c r="BJ139" i="28"/>
  <c r="BI139" i="28"/>
  <c r="BV138" i="28"/>
  <c r="BU138" i="28"/>
  <c r="BT138" i="28"/>
  <c r="BS138" i="28"/>
  <c r="BR138" i="28"/>
  <c r="BQ138" i="28"/>
  <c r="BP138" i="28"/>
  <c r="BO138" i="28"/>
  <c r="BN138" i="28"/>
  <c r="BM138" i="28"/>
  <c r="BL138" i="28"/>
  <c r="BK138" i="28"/>
  <c r="BJ138" i="28"/>
  <c r="BI138" i="28"/>
  <c r="BV137" i="28"/>
  <c r="BU137" i="28"/>
  <c r="BT137" i="28"/>
  <c r="BS137" i="28"/>
  <c r="BR137" i="28"/>
  <c r="BQ137" i="28"/>
  <c r="BP137" i="28"/>
  <c r="BO137" i="28"/>
  <c r="BN137" i="28"/>
  <c r="BM137" i="28"/>
  <c r="BL137" i="28"/>
  <c r="BK137" i="28"/>
  <c r="BJ137" i="28"/>
  <c r="BI137" i="28"/>
  <c r="BV136" i="28"/>
  <c r="BU136" i="28"/>
  <c r="BT136" i="28"/>
  <c r="BS136" i="28"/>
  <c r="BR136" i="28"/>
  <c r="BQ136" i="28"/>
  <c r="BP136" i="28"/>
  <c r="BO136" i="28"/>
  <c r="BN136" i="28"/>
  <c r="BM136" i="28"/>
  <c r="BL136" i="28"/>
  <c r="BK136" i="28"/>
  <c r="BJ136" i="28"/>
  <c r="BI136" i="28"/>
  <c r="BV135" i="28"/>
  <c r="BU135" i="28"/>
  <c r="BT135" i="28"/>
  <c r="BS135" i="28"/>
  <c r="BR135" i="28"/>
  <c r="BQ135" i="28"/>
  <c r="BP135" i="28"/>
  <c r="BO135" i="28"/>
  <c r="BN135" i="28"/>
  <c r="BM135" i="28"/>
  <c r="BL135" i="28"/>
  <c r="BK135" i="28"/>
  <c r="BJ135" i="28"/>
  <c r="BI135" i="28"/>
  <c r="BV134" i="28"/>
  <c r="BU134" i="28"/>
  <c r="BT134" i="28"/>
  <c r="BS134" i="28"/>
  <c r="BR134" i="28"/>
  <c r="BQ134" i="28"/>
  <c r="BP134" i="28"/>
  <c r="BO134" i="28"/>
  <c r="BN134" i="28"/>
  <c r="BM134" i="28"/>
  <c r="BL134" i="28"/>
  <c r="BK134" i="28"/>
  <c r="BJ134" i="28"/>
  <c r="BI134" i="28"/>
  <c r="BV133" i="28"/>
  <c r="BU133" i="28"/>
  <c r="BT133" i="28"/>
  <c r="BS133" i="28"/>
  <c r="BR133" i="28"/>
  <c r="BQ133" i="28"/>
  <c r="BP133" i="28"/>
  <c r="BO133" i="28"/>
  <c r="BN133" i="28"/>
  <c r="BM133" i="28"/>
  <c r="BL133" i="28"/>
  <c r="BK133" i="28"/>
  <c r="BJ133" i="28"/>
  <c r="BI133" i="28"/>
  <c r="BV132" i="28"/>
  <c r="BU132" i="28"/>
  <c r="BT132" i="28"/>
  <c r="BS132" i="28"/>
  <c r="BR132" i="28"/>
  <c r="BQ132" i="28"/>
  <c r="BP132" i="28"/>
  <c r="BO132" i="28"/>
  <c r="BN132" i="28"/>
  <c r="BM132" i="28"/>
  <c r="BL132" i="28"/>
  <c r="BK132" i="28"/>
  <c r="BJ132" i="28"/>
  <c r="BI132" i="28"/>
  <c r="BV131" i="28"/>
  <c r="BU131" i="28"/>
  <c r="BT131" i="28"/>
  <c r="BS131" i="28"/>
  <c r="BR131" i="28"/>
  <c r="BQ131" i="28"/>
  <c r="BP131" i="28"/>
  <c r="BO131" i="28"/>
  <c r="BN131" i="28"/>
  <c r="BM131" i="28"/>
  <c r="BL131" i="28"/>
  <c r="BK131" i="28"/>
  <c r="BJ131" i="28"/>
  <c r="BI131" i="28"/>
  <c r="D131" i="28"/>
  <c r="F131" i="28" s="1"/>
  <c r="BV130" i="28"/>
  <c r="BU130" i="28"/>
  <c r="BT130" i="28"/>
  <c r="BS130" i="28"/>
  <c r="BR130" i="28"/>
  <c r="BQ130" i="28"/>
  <c r="BP130" i="28"/>
  <c r="BO130" i="28"/>
  <c r="BN130" i="28"/>
  <c r="BM130" i="28"/>
  <c r="BL130" i="28"/>
  <c r="BK130" i="28"/>
  <c r="BJ130" i="28"/>
  <c r="BI130" i="28"/>
  <c r="F130" i="28"/>
  <c r="BV129" i="28"/>
  <c r="BU129" i="28"/>
  <c r="BT129" i="28"/>
  <c r="BS129" i="28"/>
  <c r="BR129" i="28"/>
  <c r="BQ129" i="28"/>
  <c r="BP129" i="28"/>
  <c r="BO129" i="28"/>
  <c r="BN129" i="28"/>
  <c r="BM129" i="28"/>
  <c r="BL129" i="28"/>
  <c r="BK129" i="28"/>
  <c r="BJ129" i="28"/>
  <c r="BI129" i="28"/>
  <c r="F129" i="28"/>
  <c r="BV128" i="28"/>
  <c r="BU128" i="28"/>
  <c r="BT128" i="28"/>
  <c r="BS128" i="28"/>
  <c r="BR128" i="28"/>
  <c r="BQ128" i="28"/>
  <c r="BP128" i="28"/>
  <c r="BO128" i="28"/>
  <c r="BN128" i="28"/>
  <c r="BM128" i="28"/>
  <c r="BL128" i="28"/>
  <c r="BK128" i="28"/>
  <c r="BJ128" i="28"/>
  <c r="BI128" i="28"/>
  <c r="F128" i="28"/>
  <c r="BV127" i="28"/>
  <c r="BU127" i="28"/>
  <c r="BT127" i="28"/>
  <c r="BS127" i="28"/>
  <c r="BR127" i="28"/>
  <c r="BQ127" i="28"/>
  <c r="BP127" i="28"/>
  <c r="BO127" i="28"/>
  <c r="BN127" i="28"/>
  <c r="BM127" i="28"/>
  <c r="BL127" i="28"/>
  <c r="BK127" i="28"/>
  <c r="BJ127" i="28"/>
  <c r="BI127" i="28"/>
  <c r="F127" i="28"/>
  <c r="BV126" i="28"/>
  <c r="BU126" i="28"/>
  <c r="BT126" i="28"/>
  <c r="BS126" i="28"/>
  <c r="BR126" i="28"/>
  <c r="BQ126" i="28"/>
  <c r="BP126" i="28"/>
  <c r="BO126" i="28"/>
  <c r="BN126" i="28"/>
  <c r="BM126" i="28"/>
  <c r="BL126" i="28"/>
  <c r="BK126" i="28"/>
  <c r="BJ126" i="28"/>
  <c r="BI126" i="28"/>
  <c r="F126" i="28"/>
  <c r="BV125" i="28"/>
  <c r="BU125" i="28"/>
  <c r="BT125" i="28"/>
  <c r="BS125" i="28"/>
  <c r="BR125" i="28"/>
  <c r="BQ125" i="28"/>
  <c r="BP125" i="28"/>
  <c r="BO125" i="28"/>
  <c r="BN125" i="28"/>
  <c r="BM125" i="28"/>
  <c r="BL125" i="28"/>
  <c r="BK125" i="28"/>
  <c r="BJ125" i="28"/>
  <c r="BI125" i="28"/>
  <c r="F125" i="28"/>
  <c r="BV124" i="28"/>
  <c r="BU124" i="28"/>
  <c r="BT124" i="28"/>
  <c r="BS124" i="28"/>
  <c r="BR124" i="28"/>
  <c r="BQ124" i="28"/>
  <c r="BP124" i="28"/>
  <c r="BO124" i="28"/>
  <c r="BN124" i="28"/>
  <c r="BM124" i="28"/>
  <c r="BL124" i="28"/>
  <c r="BK124" i="28"/>
  <c r="BJ124" i="28"/>
  <c r="BI124" i="28"/>
  <c r="F124" i="28"/>
  <c r="BV123" i="28"/>
  <c r="BU123" i="28"/>
  <c r="BT123" i="28"/>
  <c r="BS123" i="28"/>
  <c r="BR123" i="28"/>
  <c r="BQ123" i="28"/>
  <c r="BP123" i="28"/>
  <c r="BO123" i="28"/>
  <c r="BN123" i="28"/>
  <c r="BM123" i="28"/>
  <c r="BL123" i="28"/>
  <c r="BK123" i="28"/>
  <c r="BJ123" i="28"/>
  <c r="BI123" i="28"/>
  <c r="F123" i="28"/>
  <c r="BV122" i="28"/>
  <c r="BU122" i="28"/>
  <c r="BT122" i="28"/>
  <c r="BS122" i="28"/>
  <c r="BR122" i="28"/>
  <c r="BQ122" i="28"/>
  <c r="BP122" i="28"/>
  <c r="BO122" i="28"/>
  <c r="BN122" i="28"/>
  <c r="BM122" i="28"/>
  <c r="BL122" i="28"/>
  <c r="BK122" i="28"/>
  <c r="BJ122" i="28"/>
  <c r="BI122" i="28"/>
  <c r="F122" i="28"/>
  <c r="BV121" i="28"/>
  <c r="BU121" i="28"/>
  <c r="BT121" i="28"/>
  <c r="BS121" i="28"/>
  <c r="BR121" i="28"/>
  <c r="BQ121" i="28"/>
  <c r="BP121" i="28"/>
  <c r="BO121" i="28"/>
  <c r="BN121" i="28"/>
  <c r="BM121" i="28"/>
  <c r="BL121" i="28"/>
  <c r="BK121" i="28"/>
  <c r="BJ121" i="28"/>
  <c r="BI121" i="28"/>
  <c r="F121" i="28"/>
  <c r="BV120" i="28"/>
  <c r="BU120" i="28"/>
  <c r="BT120" i="28"/>
  <c r="BS120" i="28"/>
  <c r="BR120" i="28"/>
  <c r="BQ120" i="28"/>
  <c r="BP120" i="28"/>
  <c r="BO120" i="28"/>
  <c r="BN120" i="28"/>
  <c r="BM120" i="28"/>
  <c r="BL120" i="28"/>
  <c r="BK120" i="28"/>
  <c r="BJ120" i="28"/>
  <c r="BI120" i="28"/>
  <c r="F120" i="28"/>
  <c r="BV119" i="28"/>
  <c r="BU119" i="28"/>
  <c r="BT119" i="28"/>
  <c r="BS119" i="28"/>
  <c r="BR119" i="28"/>
  <c r="BQ119" i="28"/>
  <c r="BP119" i="28"/>
  <c r="BO119" i="28"/>
  <c r="BN119" i="28"/>
  <c r="BM119" i="28"/>
  <c r="BL119" i="28"/>
  <c r="BK119" i="28"/>
  <c r="BJ119" i="28"/>
  <c r="BI119" i="28"/>
  <c r="F119" i="28"/>
  <c r="BV118" i="28"/>
  <c r="BU118" i="28"/>
  <c r="BT118" i="28"/>
  <c r="BS118" i="28"/>
  <c r="BR118" i="28"/>
  <c r="BQ118" i="28"/>
  <c r="BP118" i="28"/>
  <c r="BO118" i="28"/>
  <c r="BN118" i="28"/>
  <c r="BM118" i="28"/>
  <c r="BL118" i="28"/>
  <c r="BK118" i="28"/>
  <c r="BJ118" i="28"/>
  <c r="BI118" i="28"/>
  <c r="F118" i="28"/>
  <c r="BV117" i="28"/>
  <c r="BU117" i="28"/>
  <c r="BT117" i="28"/>
  <c r="BS117" i="28"/>
  <c r="BR117" i="28"/>
  <c r="BQ117" i="28"/>
  <c r="BP117" i="28"/>
  <c r="BO117" i="28"/>
  <c r="BN117" i="28"/>
  <c r="BM117" i="28"/>
  <c r="BL117" i="28"/>
  <c r="BK117" i="28"/>
  <c r="BJ117" i="28"/>
  <c r="BI117" i="28"/>
  <c r="BV116" i="28"/>
  <c r="BU116" i="28"/>
  <c r="BT116" i="28"/>
  <c r="BS116" i="28"/>
  <c r="BR116" i="28"/>
  <c r="BQ116" i="28"/>
  <c r="BP116" i="28"/>
  <c r="BO116" i="28"/>
  <c r="BN116" i="28"/>
  <c r="BM116" i="28"/>
  <c r="BL116" i="28"/>
  <c r="BK116" i="28"/>
  <c r="BJ116" i="28"/>
  <c r="BI116" i="28"/>
  <c r="BV115" i="28"/>
  <c r="BU115" i="28"/>
  <c r="BT115" i="28"/>
  <c r="BS115" i="28"/>
  <c r="BR115" i="28"/>
  <c r="BQ115" i="28"/>
  <c r="BP115" i="28"/>
  <c r="BO115" i="28"/>
  <c r="BN115" i="28"/>
  <c r="BM115" i="28"/>
  <c r="BL115" i="28"/>
  <c r="BK115" i="28"/>
  <c r="BJ115" i="28"/>
  <c r="BI115" i="28"/>
  <c r="BV114" i="28"/>
  <c r="BU114" i="28"/>
  <c r="BT114" i="28"/>
  <c r="BS114" i="28"/>
  <c r="BR114" i="28"/>
  <c r="BQ114" i="28"/>
  <c r="BP114" i="28"/>
  <c r="BO114" i="28"/>
  <c r="BN114" i="28"/>
  <c r="BM114" i="28"/>
  <c r="BL114" i="28"/>
  <c r="BK114" i="28"/>
  <c r="BJ114" i="28"/>
  <c r="BI114" i="28"/>
  <c r="BV113" i="28"/>
  <c r="BU113" i="28"/>
  <c r="BT113" i="28"/>
  <c r="BS113" i="28"/>
  <c r="BR113" i="28"/>
  <c r="BQ113" i="28"/>
  <c r="BP113" i="28"/>
  <c r="BO113" i="28"/>
  <c r="BN113" i="28"/>
  <c r="BM113" i="28"/>
  <c r="BL113" i="28"/>
  <c r="BK113" i="28"/>
  <c r="BJ113" i="28"/>
  <c r="BI113" i="28"/>
  <c r="BV112" i="28"/>
  <c r="BU112" i="28"/>
  <c r="BT112" i="28"/>
  <c r="BS112" i="28"/>
  <c r="BR112" i="28"/>
  <c r="BQ112" i="28"/>
  <c r="BP112" i="28"/>
  <c r="BO112" i="28"/>
  <c r="BN112" i="28"/>
  <c r="BM112" i="28"/>
  <c r="BL112" i="28"/>
  <c r="BK112" i="28"/>
  <c r="BJ112" i="28"/>
  <c r="BI112" i="28"/>
  <c r="BV111" i="28"/>
  <c r="BU111" i="28"/>
  <c r="BT111" i="28"/>
  <c r="BS111" i="28"/>
  <c r="BR111" i="28"/>
  <c r="BQ111" i="28"/>
  <c r="BP111" i="28"/>
  <c r="BO111" i="28"/>
  <c r="BN111" i="28"/>
  <c r="BM111" i="28"/>
  <c r="BL111" i="28"/>
  <c r="BK111" i="28"/>
  <c r="BJ111" i="28"/>
  <c r="BI111" i="28"/>
  <c r="BV110" i="28"/>
  <c r="BU110" i="28"/>
  <c r="BT110" i="28"/>
  <c r="BS110" i="28"/>
  <c r="BR110" i="28"/>
  <c r="BQ110" i="28"/>
  <c r="BP110" i="28"/>
  <c r="BO110" i="28"/>
  <c r="BN110" i="28"/>
  <c r="BM110" i="28"/>
  <c r="BL110" i="28"/>
  <c r="BK110" i="28"/>
  <c r="BJ110" i="28"/>
  <c r="BI110" i="28"/>
  <c r="BV109" i="28"/>
  <c r="BU109" i="28"/>
  <c r="BT109" i="28"/>
  <c r="BS109" i="28"/>
  <c r="BR109" i="28"/>
  <c r="BQ109" i="28"/>
  <c r="BP109" i="28"/>
  <c r="BO109" i="28"/>
  <c r="BN109" i="28"/>
  <c r="BM109" i="28"/>
  <c r="BL109" i="28"/>
  <c r="BK109" i="28"/>
  <c r="BJ109" i="28"/>
  <c r="BI109" i="28"/>
  <c r="BV108" i="28"/>
  <c r="BU108" i="28"/>
  <c r="BT108" i="28"/>
  <c r="BS108" i="28"/>
  <c r="BR108" i="28"/>
  <c r="BQ108" i="28"/>
  <c r="BP108" i="28"/>
  <c r="BO108" i="28"/>
  <c r="BN108" i="28"/>
  <c r="BM108" i="28"/>
  <c r="BL108" i="28"/>
  <c r="BK108" i="28"/>
  <c r="BJ108" i="28"/>
  <c r="BI108" i="28"/>
  <c r="BV107" i="28"/>
  <c r="BU107" i="28"/>
  <c r="BT107" i="28"/>
  <c r="BS107" i="28"/>
  <c r="BR107" i="28"/>
  <c r="BQ107" i="28"/>
  <c r="BP107" i="28"/>
  <c r="BO107" i="28"/>
  <c r="BN107" i="28"/>
  <c r="BM107" i="28"/>
  <c r="BL107" i="28"/>
  <c r="BK107" i="28"/>
  <c r="BJ107" i="28"/>
  <c r="BI107" i="28"/>
  <c r="BV106" i="28"/>
  <c r="BU106" i="28"/>
  <c r="BT106" i="28"/>
  <c r="BS106" i="28"/>
  <c r="BR106" i="28"/>
  <c r="BQ106" i="28"/>
  <c r="BP106" i="28"/>
  <c r="BO106" i="28"/>
  <c r="BN106" i="28"/>
  <c r="BM106" i="28"/>
  <c r="BL106" i="28"/>
  <c r="BK106" i="28"/>
  <c r="BJ106" i="28"/>
  <c r="BI106" i="28"/>
  <c r="BV105" i="28"/>
  <c r="BU105" i="28"/>
  <c r="BT105" i="28"/>
  <c r="BS105" i="28"/>
  <c r="BR105" i="28"/>
  <c r="BQ105" i="28"/>
  <c r="BP105" i="28"/>
  <c r="BO105" i="28"/>
  <c r="BN105" i="28"/>
  <c r="BM105" i="28"/>
  <c r="BL105" i="28"/>
  <c r="BK105" i="28"/>
  <c r="BJ105" i="28"/>
  <c r="BI105" i="28"/>
  <c r="BV104" i="28"/>
  <c r="BU104" i="28"/>
  <c r="BT104" i="28"/>
  <c r="BS104" i="28"/>
  <c r="BR104" i="28"/>
  <c r="BQ104" i="28"/>
  <c r="BP104" i="28"/>
  <c r="BO104" i="28"/>
  <c r="BN104" i="28"/>
  <c r="BM104" i="28"/>
  <c r="BL104" i="28"/>
  <c r="BK104" i="28"/>
  <c r="BJ104" i="28"/>
  <c r="BI104" i="28"/>
  <c r="BV103" i="28"/>
  <c r="BU103" i="28"/>
  <c r="BT103" i="28"/>
  <c r="BS103" i="28"/>
  <c r="BR103" i="28"/>
  <c r="BQ103" i="28"/>
  <c r="BP103" i="28"/>
  <c r="BO103" i="28"/>
  <c r="BN103" i="28"/>
  <c r="BM103" i="28"/>
  <c r="BL103" i="28"/>
  <c r="BK103" i="28"/>
  <c r="BJ103" i="28"/>
  <c r="BI103" i="28"/>
  <c r="BV102" i="28"/>
  <c r="BU102" i="28"/>
  <c r="BT102" i="28"/>
  <c r="BS102" i="28"/>
  <c r="BR102" i="28"/>
  <c r="BQ102" i="28"/>
  <c r="BP102" i="28"/>
  <c r="BO102" i="28"/>
  <c r="BN102" i="28"/>
  <c r="BM102" i="28"/>
  <c r="BL102" i="28"/>
  <c r="BK102" i="28"/>
  <c r="BJ102" i="28"/>
  <c r="BI102" i="28"/>
  <c r="BV101" i="28"/>
  <c r="BU101" i="28"/>
  <c r="BT101" i="28"/>
  <c r="BS101" i="28"/>
  <c r="BR101" i="28"/>
  <c r="BQ101" i="28"/>
  <c r="BP101" i="28"/>
  <c r="BO101" i="28"/>
  <c r="BN101" i="28"/>
  <c r="BM101" i="28"/>
  <c r="BL101" i="28"/>
  <c r="BK101" i="28"/>
  <c r="BJ101" i="28"/>
  <c r="BI101" i="28"/>
  <c r="BV100" i="28"/>
  <c r="BU100" i="28"/>
  <c r="BT100" i="28"/>
  <c r="BS100" i="28"/>
  <c r="BR100" i="28"/>
  <c r="BQ100" i="28"/>
  <c r="BP100" i="28"/>
  <c r="BO100" i="28"/>
  <c r="BN100" i="28"/>
  <c r="BM100" i="28"/>
  <c r="BL100" i="28"/>
  <c r="BK100" i="28"/>
  <c r="BJ100" i="28"/>
  <c r="BI100" i="28"/>
  <c r="BV99" i="28"/>
  <c r="BU99" i="28"/>
  <c r="BT99" i="28"/>
  <c r="BS99" i="28"/>
  <c r="BR99" i="28"/>
  <c r="BQ99" i="28"/>
  <c r="BP99" i="28"/>
  <c r="BO99" i="28"/>
  <c r="BN99" i="28"/>
  <c r="BM99" i="28"/>
  <c r="BL99" i="28"/>
  <c r="BK99" i="28"/>
  <c r="BJ99" i="28"/>
  <c r="BI99" i="28"/>
  <c r="BV98" i="28"/>
  <c r="BU98" i="28"/>
  <c r="BT98" i="28"/>
  <c r="BS98" i="28"/>
  <c r="BR98" i="28"/>
  <c r="BQ98" i="28"/>
  <c r="BP98" i="28"/>
  <c r="BO98" i="28"/>
  <c r="BN98" i="28"/>
  <c r="BM98" i="28"/>
  <c r="BL98" i="28"/>
  <c r="BK98" i="28"/>
  <c r="BJ98" i="28"/>
  <c r="BI98" i="28"/>
  <c r="BV89" i="28"/>
  <c r="BU89" i="28"/>
  <c r="BT89" i="28"/>
  <c r="BS89" i="28"/>
  <c r="BR89" i="28"/>
  <c r="BQ89" i="28"/>
  <c r="BP89" i="28"/>
  <c r="BO89" i="28"/>
  <c r="BN89" i="28"/>
  <c r="BM89" i="28"/>
  <c r="BL89" i="28"/>
  <c r="BK89" i="28"/>
  <c r="BJ89" i="28"/>
  <c r="BI89" i="28"/>
  <c r="BV88" i="28"/>
  <c r="BU88" i="28"/>
  <c r="BT88" i="28"/>
  <c r="BS88" i="28"/>
  <c r="BR88" i="28"/>
  <c r="BQ88" i="28"/>
  <c r="BP88" i="28"/>
  <c r="BO88" i="28"/>
  <c r="BN88" i="28"/>
  <c r="BM88" i="28"/>
  <c r="BL88" i="28"/>
  <c r="BK88" i="28"/>
  <c r="BJ88" i="28"/>
  <c r="BI88" i="28"/>
  <c r="BV87" i="28"/>
  <c r="BU87" i="28"/>
  <c r="BT87" i="28"/>
  <c r="BS87" i="28"/>
  <c r="BR87" i="28"/>
  <c r="BQ87" i="28"/>
  <c r="BP87" i="28"/>
  <c r="BO87" i="28"/>
  <c r="BN87" i="28"/>
  <c r="BM87" i="28"/>
  <c r="BL87" i="28"/>
  <c r="BK87" i="28"/>
  <c r="BJ87" i="28"/>
  <c r="BI87" i="28"/>
  <c r="BV86" i="28"/>
  <c r="BU86" i="28"/>
  <c r="BT86" i="28"/>
  <c r="BS86" i="28"/>
  <c r="BR86" i="28"/>
  <c r="BQ86" i="28"/>
  <c r="BP86" i="28"/>
  <c r="BO86" i="28"/>
  <c r="BN86" i="28"/>
  <c r="BM86" i="28"/>
  <c r="BL86" i="28"/>
  <c r="BK86" i="28"/>
  <c r="BJ86" i="28"/>
  <c r="BI86" i="28"/>
  <c r="BV85" i="28"/>
  <c r="BU85" i="28"/>
  <c r="BT85" i="28"/>
  <c r="BS85" i="28"/>
  <c r="BR85" i="28"/>
  <c r="BQ85" i="28"/>
  <c r="BP85" i="28"/>
  <c r="BO85" i="28"/>
  <c r="BN85" i="28"/>
  <c r="BM85" i="28"/>
  <c r="BL85" i="28"/>
  <c r="BK85" i="28"/>
  <c r="BJ85" i="28"/>
  <c r="BI85" i="28"/>
  <c r="BV84" i="28"/>
  <c r="BU84" i="28"/>
  <c r="BT84" i="28"/>
  <c r="BS84" i="28"/>
  <c r="BR84" i="28"/>
  <c r="BQ84" i="28"/>
  <c r="BP84" i="28"/>
  <c r="BO84" i="28"/>
  <c r="BN84" i="28"/>
  <c r="BM84" i="28"/>
  <c r="BL84" i="28"/>
  <c r="BK84" i="28"/>
  <c r="BJ84" i="28"/>
  <c r="BI84" i="28"/>
  <c r="BV83" i="28"/>
  <c r="BU83" i="28"/>
  <c r="BT83" i="28"/>
  <c r="BS83" i="28"/>
  <c r="BR83" i="28"/>
  <c r="BQ83" i="28"/>
  <c r="BP83" i="28"/>
  <c r="BO83" i="28"/>
  <c r="BN83" i="28"/>
  <c r="BM83" i="28"/>
  <c r="BL83" i="28"/>
  <c r="BK83" i="28"/>
  <c r="BJ83" i="28"/>
  <c r="BI83" i="28"/>
  <c r="BV82" i="28"/>
  <c r="BU82" i="28"/>
  <c r="BT82" i="28"/>
  <c r="BS82" i="28"/>
  <c r="BR82" i="28"/>
  <c r="BQ82" i="28"/>
  <c r="BP82" i="28"/>
  <c r="BO82" i="28"/>
  <c r="BN82" i="28"/>
  <c r="BM82" i="28"/>
  <c r="BL82" i="28"/>
  <c r="BK82" i="28"/>
  <c r="BJ82" i="28"/>
  <c r="BI82" i="28"/>
  <c r="BV81" i="28"/>
  <c r="BU81" i="28"/>
  <c r="BT81" i="28"/>
  <c r="BS81" i="28"/>
  <c r="BR81" i="28"/>
  <c r="BQ81" i="28"/>
  <c r="BP81" i="28"/>
  <c r="BO81" i="28"/>
  <c r="BN81" i="28"/>
  <c r="BM81" i="28"/>
  <c r="BL81" i="28"/>
  <c r="BK81" i="28"/>
  <c r="BJ81" i="28"/>
  <c r="BI81" i="28"/>
  <c r="Q81" i="28"/>
  <c r="P81" i="28"/>
  <c r="O81" i="28"/>
  <c r="N81" i="28"/>
  <c r="M81" i="28"/>
  <c r="L81" i="28"/>
  <c r="K81" i="28"/>
  <c r="J81" i="28"/>
  <c r="BV80" i="28"/>
  <c r="BU80" i="28"/>
  <c r="BT80" i="28"/>
  <c r="BS80" i="28"/>
  <c r="BR80" i="28"/>
  <c r="BQ80" i="28"/>
  <c r="BP80" i="28"/>
  <c r="BO80" i="28"/>
  <c r="BN80" i="28"/>
  <c r="BM80" i="28"/>
  <c r="BL80" i="28"/>
  <c r="BK80" i="28"/>
  <c r="BJ80" i="28"/>
  <c r="BI80" i="28"/>
  <c r="R80" i="28"/>
  <c r="R81" i="28" s="1"/>
  <c r="BV79" i="28"/>
  <c r="BU79" i="28"/>
  <c r="BT79" i="28"/>
  <c r="BS79" i="28"/>
  <c r="BR79" i="28"/>
  <c r="BQ79" i="28"/>
  <c r="BP79" i="28"/>
  <c r="BO79" i="28"/>
  <c r="BN79" i="28"/>
  <c r="BM79" i="28"/>
  <c r="BL79" i="28"/>
  <c r="BK79" i="28"/>
  <c r="BJ79" i="28"/>
  <c r="BI79" i="28"/>
  <c r="BV78" i="28"/>
  <c r="BU78" i="28"/>
  <c r="BT78" i="28"/>
  <c r="BS78" i="28"/>
  <c r="BR78" i="28"/>
  <c r="BQ78" i="28"/>
  <c r="BP78" i="28"/>
  <c r="BO78" i="28"/>
  <c r="BN78" i="28"/>
  <c r="BM78" i="28"/>
  <c r="BL78" i="28"/>
  <c r="BK78" i="28"/>
  <c r="BJ78" i="28"/>
  <c r="BI78" i="28"/>
  <c r="BV77" i="28"/>
  <c r="BU77" i="28"/>
  <c r="BT77" i="28"/>
  <c r="BS77" i="28"/>
  <c r="BR77" i="28"/>
  <c r="BQ77" i="28"/>
  <c r="BP77" i="28"/>
  <c r="BO77" i="28"/>
  <c r="BN77" i="28"/>
  <c r="BM77" i="28"/>
  <c r="BL77" i="28"/>
  <c r="BK77" i="28"/>
  <c r="BJ77" i="28"/>
  <c r="BI77" i="28"/>
  <c r="BV76" i="28"/>
  <c r="BU76" i="28"/>
  <c r="BT76" i="28"/>
  <c r="BS76" i="28"/>
  <c r="BR76" i="28"/>
  <c r="BQ76" i="28"/>
  <c r="BP76" i="28"/>
  <c r="BO76" i="28"/>
  <c r="BN76" i="28"/>
  <c r="BM76" i="28"/>
  <c r="BL76" i="28"/>
  <c r="BK76" i="28"/>
  <c r="BJ76" i="28"/>
  <c r="BI76" i="28"/>
  <c r="BV75" i="28"/>
  <c r="BU75" i="28"/>
  <c r="BT75" i="28"/>
  <c r="BS75" i="28"/>
  <c r="BR75" i="28"/>
  <c r="BQ75" i="28"/>
  <c r="BP75" i="28"/>
  <c r="BO75" i="28"/>
  <c r="BN75" i="28"/>
  <c r="BM75" i="28"/>
  <c r="BL75" i="28"/>
  <c r="BK75" i="28"/>
  <c r="BJ75" i="28"/>
  <c r="BI75" i="28"/>
  <c r="BV74" i="28"/>
  <c r="BU74" i="28"/>
  <c r="BT74" i="28"/>
  <c r="BS74" i="28"/>
  <c r="BR74" i="28"/>
  <c r="BQ74" i="28"/>
  <c r="BP74" i="28"/>
  <c r="BO74" i="28"/>
  <c r="BN74" i="28"/>
  <c r="BM74" i="28"/>
  <c r="BL74" i="28"/>
  <c r="BK74" i="28"/>
  <c r="BJ74" i="28"/>
  <c r="BI74" i="28"/>
  <c r="BV73" i="28"/>
  <c r="BU73" i="28"/>
  <c r="BT73" i="28"/>
  <c r="BS73" i="28"/>
  <c r="BR73" i="28"/>
  <c r="BQ73" i="28"/>
  <c r="BP73" i="28"/>
  <c r="BO73" i="28"/>
  <c r="BN73" i="28"/>
  <c r="BM73" i="28"/>
  <c r="BL73" i="28"/>
  <c r="BK73" i="28"/>
  <c r="BJ73" i="28"/>
  <c r="BI73" i="28"/>
  <c r="BV72" i="28"/>
  <c r="BU72" i="28"/>
  <c r="BT72" i="28"/>
  <c r="BS72" i="28"/>
  <c r="BR72" i="28"/>
  <c r="BQ72" i="28"/>
  <c r="BP72" i="28"/>
  <c r="BO72" i="28"/>
  <c r="BN72" i="28"/>
  <c r="BM72" i="28"/>
  <c r="BL72" i="28"/>
  <c r="BK72" i="28"/>
  <c r="BJ72" i="28"/>
  <c r="BI72" i="28"/>
  <c r="BV71" i="28"/>
  <c r="BU71" i="28"/>
  <c r="BT71" i="28"/>
  <c r="BS71" i="28"/>
  <c r="BR71" i="28"/>
  <c r="BQ71" i="28"/>
  <c r="BP71" i="28"/>
  <c r="BO71" i="28"/>
  <c r="BN71" i="28"/>
  <c r="BM71" i="28"/>
  <c r="BL71" i="28"/>
  <c r="BK71" i="28"/>
  <c r="BJ71" i="28"/>
  <c r="BI71" i="28"/>
  <c r="BV70" i="28"/>
  <c r="BU70" i="28"/>
  <c r="BT70" i="28"/>
  <c r="BS70" i="28"/>
  <c r="BR70" i="28"/>
  <c r="BQ70" i="28"/>
  <c r="BP70" i="28"/>
  <c r="BO70" i="28"/>
  <c r="BN70" i="28"/>
  <c r="BM70" i="28"/>
  <c r="BL70" i="28"/>
  <c r="BK70" i="28"/>
  <c r="BJ70" i="28"/>
  <c r="BI70" i="28"/>
  <c r="BV69" i="28"/>
  <c r="BU69" i="28"/>
  <c r="BT69" i="28"/>
  <c r="BS69" i="28"/>
  <c r="BR69" i="28"/>
  <c r="BQ69" i="28"/>
  <c r="BP69" i="28"/>
  <c r="BO69" i="28"/>
  <c r="BN69" i="28"/>
  <c r="BM69" i="28"/>
  <c r="BL69" i="28"/>
  <c r="BK69" i="28"/>
  <c r="BJ69" i="28"/>
  <c r="BI69" i="28"/>
  <c r="BV68" i="28"/>
  <c r="BU68" i="28"/>
  <c r="BT68" i="28"/>
  <c r="BS68" i="28"/>
  <c r="BR68" i="28"/>
  <c r="BQ68" i="28"/>
  <c r="BP68" i="28"/>
  <c r="BO68" i="28"/>
  <c r="BN68" i="28"/>
  <c r="BM68" i="28"/>
  <c r="BL68" i="28"/>
  <c r="BK68" i="28"/>
  <c r="BJ68" i="28"/>
  <c r="BI68" i="28"/>
  <c r="BV67" i="28"/>
  <c r="BU67" i="28"/>
  <c r="BT67" i="28"/>
  <c r="BS67" i="28"/>
  <c r="BR67" i="28"/>
  <c r="BQ67" i="28"/>
  <c r="BP67" i="28"/>
  <c r="BO67" i="28"/>
  <c r="BN67" i="28"/>
  <c r="BM67" i="28"/>
  <c r="BL67" i="28"/>
  <c r="BK67" i="28"/>
  <c r="BJ67" i="28"/>
  <c r="BI67" i="28"/>
  <c r="BV66" i="28"/>
  <c r="BU66" i="28"/>
  <c r="BT66" i="28"/>
  <c r="BS66" i="28"/>
  <c r="BR66" i="28"/>
  <c r="BQ66" i="28"/>
  <c r="BP66" i="28"/>
  <c r="BO66" i="28"/>
  <c r="BN66" i="28"/>
  <c r="BM66" i="28"/>
  <c r="BL66" i="28"/>
  <c r="BK66" i="28"/>
  <c r="BJ66" i="28"/>
  <c r="BI66" i="28"/>
  <c r="BV65" i="28"/>
  <c r="BU65" i="28"/>
  <c r="BT65" i="28"/>
  <c r="BS65" i="28"/>
  <c r="BR65" i="28"/>
  <c r="BQ65" i="28"/>
  <c r="BP65" i="28"/>
  <c r="BO65" i="28"/>
  <c r="BN65" i="28"/>
  <c r="BM65" i="28"/>
  <c r="BL65" i="28"/>
  <c r="BK65" i="28"/>
  <c r="BJ65" i="28"/>
  <c r="BI65" i="28"/>
  <c r="BV64" i="28"/>
  <c r="BU64" i="28"/>
  <c r="BT64" i="28"/>
  <c r="BS64" i="28"/>
  <c r="BR64" i="28"/>
  <c r="BQ64" i="28"/>
  <c r="BP64" i="28"/>
  <c r="BO64" i="28"/>
  <c r="BN64" i="28"/>
  <c r="BM64" i="28"/>
  <c r="BL64" i="28"/>
  <c r="BK64" i="28"/>
  <c r="BJ64" i="28"/>
  <c r="BI64" i="28"/>
  <c r="BV63" i="28"/>
  <c r="BU63" i="28"/>
  <c r="BT63" i="28"/>
  <c r="BS63" i="28"/>
  <c r="BR63" i="28"/>
  <c r="BQ63" i="28"/>
  <c r="BP63" i="28"/>
  <c r="BO63" i="28"/>
  <c r="BN63" i="28"/>
  <c r="BM63" i="28"/>
  <c r="BL63" i="28"/>
  <c r="BK63" i="28"/>
  <c r="BJ63" i="28"/>
  <c r="BI63" i="28"/>
  <c r="BV62" i="28"/>
  <c r="BU62" i="28"/>
  <c r="BT62" i="28"/>
  <c r="BS62" i="28"/>
  <c r="BR62" i="28"/>
  <c r="BQ62" i="28"/>
  <c r="BP62" i="28"/>
  <c r="BO62" i="28"/>
  <c r="BN62" i="28"/>
  <c r="BM62" i="28"/>
  <c r="BL62" i="28"/>
  <c r="BK62" i="28"/>
  <c r="BJ62" i="28"/>
  <c r="BI62" i="28"/>
  <c r="BV61" i="28"/>
  <c r="BU61" i="28"/>
  <c r="BT61" i="28"/>
  <c r="BS61" i="28"/>
  <c r="BR61" i="28"/>
  <c r="BQ61" i="28"/>
  <c r="BP61" i="28"/>
  <c r="BO61" i="28"/>
  <c r="BN61" i="28"/>
  <c r="BM61" i="28"/>
  <c r="BL61" i="28"/>
  <c r="BK61" i="28"/>
  <c r="BJ61" i="28"/>
  <c r="BI61" i="28"/>
  <c r="BV60" i="28"/>
  <c r="BU60" i="28"/>
  <c r="BT60" i="28"/>
  <c r="BS60" i="28"/>
  <c r="BR60" i="28"/>
  <c r="BQ60" i="28"/>
  <c r="BP60" i="28"/>
  <c r="BO60" i="28"/>
  <c r="BN60" i="28"/>
  <c r="BM60" i="28"/>
  <c r="BL60" i="28"/>
  <c r="BK60" i="28"/>
  <c r="BJ60" i="28"/>
  <c r="BI60" i="28"/>
  <c r="BV59" i="28"/>
  <c r="BU59" i="28"/>
  <c r="BT59" i="28"/>
  <c r="BS59" i="28"/>
  <c r="BR59" i="28"/>
  <c r="BQ59" i="28"/>
  <c r="BP59" i="28"/>
  <c r="BO59" i="28"/>
  <c r="BN59" i="28"/>
  <c r="BM59" i="28"/>
  <c r="BL59" i="28"/>
  <c r="BK59" i="28"/>
  <c r="BJ59" i="28"/>
  <c r="BI59" i="28"/>
  <c r="BV58" i="28"/>
  <c r="BU58" i="28"/>
  <c r="BT58" i="28"/>
  <c r="BS58" i="28"/>
  <c r="BR58" i="28"/>
  <c r="BQ58" i="28"/>
  <c r="BP58" i="28"/>
  <c r="BO58" i="28"/>
  <c r="BN58" i="28"/>
  <c r="BM58" i="28"/>
  <c r="BL58" i="28"/>
  <c r="BK58" i="28"/>
  <c r="BJ58" i="28"/>
  <c r="BI58" i="28"/>
  <c r="BV57" i="28"/>
  <c r="BU57" i="28"/>
  <c r="BT57" i="28"/>
  <c r="BS57" i="28"/>
  <c r="BR57" i="28"/>
  <c r="BQ57" i="28"/>
  <c r="BP57" i="28"/>
  <c r="BO57" i="28"/>
  <c r="BN57" i="28"/>
  <c r="BM57" i="28"/>
  <c r="BL57" i="28"/>
  <c r="BK57" i="28"/>
  <c r="BJ57" i="28"/>
  <c r="BI57" i="28"/>
  <c r="BV56" i="28"/>
  <c r="BU56" i="28"/>
  <c r="BT56" i="28"/>
  <c r="BS56" i="28"/>
  <c r="BR56" i="28"/>
  <c r="BQ56" i="28"/>
  <c r="BP56" i="28"/>
  <c r="BO56" i="28"/>
  <c r="BN56" i="28"/>
  <c r="BM56" i="28"/>
  <c r="BL56" i="28"/>
  <c r="BK56" i="28"/>
  <c r="BJ56" i="28"/>
  <c r="BI56" i="28"/>
  <c r="BV55" i="28"/>
  <c r="BU55" i="28"/>
  <c r="BT55" i="28"/>
  <c r="BS55" i="28"/>
  <c r="BR55" i="28"/>
  <c r="BQ55" i="28"/>
  <c r="BP55" i="28"/>
  <c r="BO55" i="28"/>
  <c r="BN55" i="28"/>
  <c r="BM55" i="28"/>
  <c r="BL55" i="28"/>
  <c r="BK55" i="28"/>
  <c r="BJ55" i="28"/>
  <c r="BI55" i="28"/>
  <c r="BV54" i="28"/>
  <c r="BU54" i="28"/>
  <c r="BT54" i="28"/>
  <c r="BS54" i="28"/>
  <c r="BR54" i="28"/>
  <c r="BQ54" i="28"/>
  <c r="BP54" i="28"/>
  <c r="BO54" i="28"/>
  <c r="BN54" i="28"/>
  <c r="BM54" i="28"/>
  <c r="BL54" i="28"/>
  <c r="BK54" i="28"/>
  <c r="BJ54" i="28"/>
  <c r="BI54" i="28"/>
  <c r="BV53" i="28"/>
  <c r="BU53" i="28"/>
  <c r="BT53" i="28"/>
  <c r="BS53" i="28"/>
  <c r="BR53" i="28"/>
  <c r="BQ53" i="28"/>
  <c r="BP53" i="28"/>
  <c r="BO53" i="28"/>
  <c r="BN53" i="28"/>
  <c r="BM53" i="28"/>
  <c r="BL53" i="28"/>
  <c r="BK53" i="28"/>
  <c r="BJ53" i="28"/>
  <c r="BI53" i="28"/>
  <c r="BV52" i="28"/>
  <c r="BU52" i="28"/>
  <c r="BT52" i="28"/>
  <c r="BS52" i="28"/>
  <c r="BR52" i="28"/>
  <c r="BQ52" i="28"/>
  <c r="BP52" i="28"/>
  <c r="BO52" i="28"/>
  <c r="BN52" i="28"/>
  <c r="BM52" i="28"/>
  <c r="BL52" i="28"/>
  <c r="BK52" i="28"/>
  <c r="BJ52" i="28"/>
  <c r="BI52" i="28"/>
  <c r="BV51" i="28"/>
  <c r="BU51" i="28"/>
  <c r="BT51" i="28"/>
  <c r="BS51" i="28"/>
  <c r="BR51" i="28"/>
  <c r="BQ51" i="28"/>
  <c r="BP51" i="28"/>
  <c r="BO51" i="28"/>
  <c r="BN51" i="28"/>
  <c r="BM51" i="28"/>
  <c r="BL51" i="28"/>
  <c r="BK51" i="28"/>
  <c r="BJ51" i="28"/>
  <c r="BI51" i="28"/>
  <c r="BV50" i="28"/>
  <c r="BU50" i="28"/>
  <c r="BT50" i="28"/>
  <c r="BS50" i="28"/>
  <c r="BR50" i="28"/>
  <c r="BQ50" i="28"/>
  <c r="BP50" i="28"/>
  <c r="BO50" i="28"/>
  <c r="BN50" i="28"/>
  <c r="BM50" i="28"/>
  <c r="BL50" i="28"/>
  <c r="BK50" i="28"/>
  <c r="BJ50" i="28"/>
  <c r="BI50" i="28"/>
  <c r="R50" i="28"/>
  <c r="Q50" i="28"/>
  <c r="P50" i="28"/>
  <c r="O50" i="28"/>
  <c r="N50" i="28"/>
  <c r="M50" i="28"/>
  <c r="L50" i="28"/>
  <c r="K50" i="28"/>
  <c r="J50" i="28"/>
  <c r="BV49" i="28"/>
  <c r="BU49" i="28"/>
  <c r="BT49" i="28"/>
  <c r="BS49" i="28"/>
  <c r="BR49" i="28"/>
  <c r="BQ49" i="28"/>
  <c r="BP49" i="28"/>
  <c r="BO49" i="28"/>
  <c r="BN49" i="28"/>
  <c r="BM49" i="28"/>
  <c r="BL49" i="28"/>
  <c r="BK49" i="28"/>
  <c r="BJ49" i="28"/>
  <c r="BI49" i="28"/>
  <c r="BV48" i="28"/>
  <c r="BU48" i="28"/>
  <c r="BT48" i="28"/>
  <c r="BS48" i="28"/>
  <c r="BR48" i="28"/>
  <c r="BQ48" i="28"/>
  <c r="BP48" i="28"/>
  <c r="BO48" i="28"/>
  <c r="BN48" i="28"/>
  <c r="BM48" i="28"/>
  <c r="BL48" i="28"/>
  <c r="BK48" i="28"/>
  <c r="BJ48" i="28"/>
  <c r="BI48" i="28"/>
  <c r="BV47" i="28"/>
  <c r="BU47" i="28"/>
  <c r="BT47" i="28"/>
  <c r="BS47" i="28"/>
  <c r="BR47" i="28"/>
  <c r="BQ47" i="28"/>
  <c r="BP47" i="28"/>
  <c r="BO47" i="28"/>
  <c r="BN47" i="28"/>
  <c r="BM47" i="28"/>
  <c r="BL47" i="28"/>
  <c r="BK47" i="28"/>
  <c r="BJ47" i="28"/>
  <c r="BI47" i="28"/>
  <c r="BV46" i="28"/>
  <c r="BU46" i="28"/>
  <c r="BT46" i="28"/>
  <c r="BS46" i="28"/>
  <c r="BR46" i="28"/>
  <c r="BQ46" i="28"/>
  <c r="BP46" i="28"/>
  <c r="BO46" i="28"/>
  <c r="BN46" i="28"/>
  <c r="BM46" i="28"/>
  <c r="BL46" i="28"/>
  <c r="BK46" i="28"/>
  <c r="BJ46" i="28"/>
  <c r="BI46" i="28"/>
  <c r="BV45" i="28"/>
  <c r="BU45" i="28"/>
  <c r="BT45" i="28"/>
  <c r="BS45" i="28"/>
  <c r="BR45" i="28"/>
  <c r="BQ45" i="28"/>
  <c r="BP45" i="28"/>
  <c r="BO45" i="28"/>
  <c r="BN45" i="28"/>
  <c r="BM45" i="28"/>
  <c r="BL45" i="28"/>
  <c r="BK45" i="28"/>
  <c r="BJ45" i="28"/>
  <c r="BI45" i="28"/>
  <c r="BV44" i="28"/>
  <c r="BU44" i="28"/>
  <c r="BT44" i="28"/>
  <c r="BS44" i="28"/>
  <c r="BR44" i="28"/>
  <c r="BQ44" i="28"/>
  <c r="BP44" i="28"/>
  <c r="BO44" i="28"/>
  <c r="BN44" i="28"/>
  <c r="BL44" i="28"/>
  <c r="BK44" i="28"/>
  <c r="BJ44" i="28"/>
  <c r="BI44" i="28"/>
  <c r="BV43" i="28"/>
  <c r="BU43" i="28"/>
  <c r="BT43" i="28"/>
  <c r="BS43" i="28"/>
  <c r="BR43" i="28"/>
  <c r="BQ43" i="28"/>
  <c r="BP43" i="28"/>
  <c r="BO43" i="28"/>
  <c r="BN43" i="28"/>
  <c r="BM43" i="28"/>
  <c r="BL43" i="28"/>
  <c r="BK43" i="28"/>
  <c r="BJ43" i="28"/>
  <c r="BI43" i="28"/>
  <c r="BV42" i="28"/>
  <c r="BU42" i="28"/>
  <c r="BT42" i="28"/>
  <c r="BS42" i="28"/>
  <c r="BR42" i="28"/>
  <c r="BQ42" i="28"/>
  <c r="BP42" i="28"/>
  <c r="BO42" i="28"/>
  <c r="BN42" i="28"/>
  <c r="BM42" i="28"/>
  <c r="BL42" i="28"/>
  <c r="BK42" i="28"/>
  <c r="BJ42" i="28"/>
  <c r="BI42" i="28"/>
  <c r="BV41" i="28"/>
  <c r="BU41" i="28"/>
  <c r="BT41" i="28"/>
  <c r="BS41" i="28"/>
  <c r="BR41" i="28"/>
  <c r="BQ41" i="28"/>
  <c r="BP41" i="28"/>
  <c r="BO41" i="28"/>
  <c r="BN41" i="28"/>
  <c r="BM41" i="28"/>
  <c r="BL41" i="28"/>
  <c r="BK41" i="28"/>
  <c r="BJ41" i="28"/>
  <c r="BI41" i="28"/>
  <c r="BV40" i="28"/>
  <c r="BU40" i="28"/>
  <c r="BT40" i="28"/>
  <c r="BS40" i="28"/>
  <c r="BR40" i="28"/>
  <c r="BQ40" i="28"/>
  <c r="BP40" i="28"/>
  <c r="BO40" i="28"/>
  <c r="BN40" i="28"/>
  <c r="BM40" i="28"/>
  <c r="BL40" i="28"/>
  <c r="BK40" i="28"/>
  <c r="BJ40" i="28"/>
  <c r="BI40" i="28"/>
  <c r="BV39" i="28"/>
  <c r="BU39" i="28"/>
  <c r="BT39" i="28"/>
  <c r="BS39" i="28"/>
  <c r="BR39" i="28"/>
  <c r="BQ39" i="28"/>
  <c r="BP39" i="28"/>
  <c r="BO39" i="28"/>
  <c r="BN39" i="28"/>
  <c r="BM39" i="28"/>
  <c r="BL39" i="28"/>
  <c r="BK39" i="28"/>
  <c r="BJ39" i="28"/>
  <c r="BI39" i="28"/>
  <c r="BV38" i="28"/>
  <c r="BU38" i="28"/>
  <c r="BT38" i="28"/>
  <c r="BS38" i="28"/>
  <c r="BR38" i="28"/>
  <c r="BQ38" i="28"/>
  <c r="BP38" i="28"/>
  <c r="BO38" i="28"/>
  <c r="BN38" i="28"/>
  <c r="BM38" i="28"/>
  <c r="BL38" i="28"/>
  <c r="BK38" i="28"/>
  <c r="BJ38" i="28"/>
  <c r="BI38" i="28"/>
  <c r="BV37" i="28"/>
  <c r="BU37" i="28"/>
  <c r="BT37" i="28"/>
  <c r="BS37" i="28"/>
  <c r="BR37" i="28"/>
  <c r="BQ37" i="28"/>
  <c r="BP37" i="28"/>
  <c r="BO37" i="28"/>
  <c r="BN37" i="28"/>
  <c r="BM37" i="28"/>
  <c r="BL37" i="28"/>
  <c r="BK37" i="28"/>
  <c r="BJ37" i="28"/>
  <c r="BI37" i="28"/>
  <c r="BV36" i="28"/>
  <c r="BU36" i="28"/>
  <c r="BT36" i="28"/>
  <c r="BS36" i="28"/>
  <c r="BR36" i="28"/>
  <c r="BQ36" i="28"/>
  <c r="BP36" i="28"/>
  <c r="BO36" i="28"/>
  <c r="BN36" i="28"/>
  <c r="BM36" i="28"/>
  <c r="BL36" i="28"/>
  <c r="BK36" i="28"/>
  <c r="BJ36" i="28"/>
  <c r="BI36" i="28"/>
  <c r="BV35" i="28"/>
  <c r="BU35" i="28"/>
  <c r="BT35" i="28"/>
  <c r="BS35" i="28"/>
  <c r="BR35" i="28"/>
  <c r="BQ35" i="28"/>
  <c r="BP35" i="28"/>
  <c r="BO35" i="28"/>
  <c r="BN35" i="28"/>
  <c r="BM35" i="28"/>
  <c r="BL35" i="28"/>
  <c r="BK35" i="28"/>
  <c r="BJ35" i="28"/>
  <c r="BI35" i="28"/>
  <c r="BV34" i="28"/>
  <c r="BU34" i="28"/>
  <c r="BT34" i="28"/>
  <c r="BS34" i="28"/>
  <c r="BR34" i="28"/>
  <c r="BQ34" i="28"/>
  <c r="BP34" i="28"/>
  <c r="BO34" i="28"/>
  <c r="BN34" i="28"/>
  <c r="BM34" i="28"/>
  <c r="BL34" i="28"/>
  <c r="BK34" i="28"/>
  <c r="BJ34" i="28"/>
  <c r="BI34" i="28"/>
  <c r="BV33" i="28"/>
  <c r="BU33" i="28"/>
  <c r="BT33" i="28"/>
  <c r="BS33" i="28"/>
  <c r="BR33" i="28"/>
  <c r="BQ33" i="28"/>
  <c r="BP33" i="28"/>
  <c r="BO33" i="28"/>
  <c r="BN33" i="28"/>
  <c r="BM33" i="28"/>
  <c r="BL33" i="28"/>
  <c r="BK33" i="28"/>
  <c r="BJ33" i="28"/>
  <c r="BI33" i="28"/>
  <c r="BV32" i="28"/>
  <c r="BU32" i="28"/>
  <c r="BT32" i="28"/>
  <c r="BS32" i="28"/>
  <c r="BR32" i="28"/>
  <c r="BQ32" i="28"/>
  <c r="BP32" i="28"/>
  <c r="BO32" i="28"/>
  <c r="BN32" i="28"/>
  <c r="BM32" i="28"/>
  <c r="BL32" i="28"/>
  <c r="BK32" i="28"/>
  <c r="BJ32" i="28"/>
  <c r="BI32" i="28"/>
  <c r="BV31" i="28"/>
  <c r="BU31" i="28"/>
  <c r="BT31" i="28"/>
  <c r="BS31" i="28"/>
  <c r="BR31" i="28"/>
  <c r="BQ31" i="28"/>
  <c r="BP31" i="28"/>
  <c r="BO31" i="28"/>
  <c r="BN31" i="28"/>
  <c r="BM31" i="28"/>
  <c r="BL31" i="28"/>
  <c r="BK31" i="28"/>
  <c r="BJ31" i="28"/>
  <c r="BI31" i="28"/>
  <c r="BV30" i="28"/>
  <c r="BU30" i="28"/>
  <c r="BT30" i="28"/>
  <c r="BS30" i="28"/>
  <c r="BR30" i="28"/>
  <c r="BQ30" i="28"/>
  <c r="BP30" i="28"/>
  <c r="BO30" i="28"/>
  <c r="BN30" i="28"/>
  <c r="BM30" i="28"/>
  <c r="BL30" i="28"/>
  <c r="BK30" i="28"/>
  <c r="BJ30" i="28"/>
  <c r="BI30" i="28"/>
  <c r="BV29" i="28"/>
  <c r="BU29" i="28"/>
  <c r="BT29" i="28"/>
  <c r="BS29" i="28"/>
  <c r="BR29" i="28"/>
  <c r="BQ29" i="28"/>
  <c r="BP29" i="28"/>
  <c r="BO29" i="28"/>
  <c r="BN29" i="28"/>
  <c r="BM29" i="28"/>
  <c r="BL29" i="28"/>
  <c r="BK29" i="28"/>
  <c r="BJ29" i="28"/>
  <c r="BI29" i="28"/>
  <c r="BV28" i="28"/>
  <c r="BU28" i="28"/>
  <c r="BT28" i="28"/>
  <c r="BS28" i="28"/>
  <c r="BR28" i="28"/>
  <c r="BQ28" i="28"/>
  <c r="BP28" i="28"/>
  <c r="BO28" i="28"/>
  <c r="BN28" i="28"/>
  <c r="BM28" i="28"/>
  <c r="BL28" i="28"/>
  <c r="BK28" i="28"/>
  <c r="BJ28" i="28"/>
  <c r="BI28" i="28"/>
  <c r="BV27" i="28"/>
  <c r="BU27" i="28"/>
  <c r="BT27" i="28"/>
  <c r="BS27" i="28"/>
  <c r="BR27" i="28"/>
  <c r="BQ27" i="28"/>
  <c r="BP27" i="28"/>
  <c r="BO27" i="28"/>
  <c r="BN27" i="28"/>
  <c r="BM27" i="28"/>
  <c r="BL27" i="28"/>
  <c r="BK27" i="28"/>
  <c r="BJ27" i="28"/>
  <c r="BI27" i="28"/>
  <c r="BV26" i="28"/>
  <c r="BU26" i="28"/>
  <c r="BT26" i="28"/>
  <c r="BS26" i="28"/>
  <c r="BR26" i="28"/>
  <c r="BQ26" i="28"/>
  <c r="BP26" i="28"/>
  <c r="BO26" i="28"/>
  <c r="BN26" i="28"/>
  <c r="BM26" i="28"/>
  <c r="BL26" i="28"/>
  <c r="BK26" i="28"/>
  <c r="BJ26" i="28"/>
  <c r="BI26" i="28"/>
  <c r="BV25" i="28"/>
  <c r="BU25" i="28"/>
  <c r="BT25" i="28"/>
  <c r="BS25" i="28"/>
  <c r="BR25" i="28"/>
  <c r="BQ25" i="28"/>
  <c r="BP25" i="28"/>
  <c r="BO25" i="28"/>
  <c r="BN25" i="28"/>
  <c r="BM25" i="28"/>
  <c r="BL25" i="28"/>
  <c r="BK25" i="28"/>
  <c r="BJ25" i="28"/>
  <c r="BI25" i="28"/>
  <c r="BV24" i="28"/>
  <c r="BU24" i="28"/>
  <c r="BT24" i="28"/>
  <c r="BS24" i="28"/>
  <c r="BR24" i="28"/>
  <c r="BQ24" i="28"/>
  <c r="BP24" i="28"/>
  <c r="BO24" i="28"/>
  <c r="BN24" i="28"/>
  <c r="BM24" i="28"/>
  <c r="BL24" i="28"/>
  <c r="BK24" i="28"/>
  <c r="BJ24" i="28"/>
  <c r="BI24" i="28"/>
  <c r="BV23" i="28"/>
  <c r="BU23" i="28"/>
  <c r="BT23" i="28"/>
  <c r="BS23" i="28"/>
  <c r="BR23" i="28"/>
  <c r="BQ23" i="28"/>
  <c r="BP23" i="28"/>
  <c r="BO23" i="28"/>
  <c r="BN23" i="28"/>
  <c r="BM23" i="28"/>
  <c r="BL23" i="28"/>
  <c r="BK23" i="28"/>
  <c r="BJ23" i="28"/>
  <c r="BI23" i="28"/>
  <c r="BV22" i="28"/>
  <c r="BU22" i="28"/>
  <c r="BT22" i="28"/>
  <c r="BS22" i="28"/>
  <c r="BR22" i="28"/>
  <c r="BQ22" i="28"/>
  <c r="BP22" i="28"/>
  <c r="BO22" i="28"/>
  <c r="BN22" i="28"/>
  <c r="BM22" i="28"/>
  <c r="BL22" i="28"/>
  <c r="BK22" i="28"/>
  <c r="BJ22" i="28"/>
  <c r="BI22" i="28"/>
  <c r="BV21" i="28"/>
  <c r="BU21" i="28"/>
  <c r="BT21" i="28"/>
  <c r="BS21" i="28"/>
  <c r="BR21" i="28"/>
  <c r="BQ21" i="28"/>
  <c r="BP21" i="28"/>
  <c r="BO21" i="28"/>
  <c r="BN21" i="28"/>
  <c r="BM21" i="28"/>
  <c r="BL21" i="28"/>
  <c r="BK21" i="28"/>
  <c r="BJ21" i="28"/>
  <c r="BI21" i="28"/>
  <c r="BV20" i="28"/>
  <c r="BU20" i="28"/>
  <c r="BT20" i="28"/>
  <c r="BS20" i="28"/>
  <c r="BR20" i="28"/>
  <c r="BQ20" i="28"/>
  <c r="BP20" i="28"/>
  <c r="BO20" i="28"/>
  <c r="BN20" i="28"/>
  <c r="BM20" i="28"/>
  <c r="BL20" i="28"/>
  <c r="BK20" i="28"/>
  <c r="BJ20" i="28"/>
  <c r="BI20" i="28"/>
  <c r="BV19" i="28"/>
  <c r="BU19" i="28"/>
  <c r="BT19" i="28"/>
  <c r="BS19" i="28"/>
  <c r="BR19" i="28"/>
  <c r="BQ19" i="28"/>
  <c r="BP19" i="28"/>
  <c r="BO19" i="28"/>
  <c r="BN19" i="28"/>
  <c r="BM19" i="28"/>
  <c r="BL19" i="28"/>
  <c r="BK19" i="28"/>
  <c r="BJ19" i="28"/>
  <c r="BI19" i="28"/>
  <c r="BV18" i="28"/>
  <c r="BU18" i="28"/>
  <c r="BT18" i="28"/>
  <c r="BS18" i="28"/>
  <c r="BR18" i="28"/>
  <c r="BQ18" i="28"/>
  <c r="BP18" i="28"/>
  <c r="BO18" i="28"/>
  <c r="BN18" i="28"/>
  <c r="BM18" i="28"/>
  <c r="BL18" i="28"/>
  <c r="BK18" i="28"/>
  <c r="BJ18" i="28"/>
  <c r="BI18" i="28"/>
  <c r="BV17" i="28"/>
  <c r="BU17" i="28"/>
  <c r="BT17" i="28"/>
  <c r="BS17" i="28"/>
  <c r="BR17" i="28"/>
  <c r="BQ17" i="28"/>
  <c r="BP17" i="28"/>
  <c r="BO17" i="28"/>
  <c r="BN17" i="28"/>
  <c r="BM17" i="28"/>
  <c r="BL17" i="28"/>
  <c r="BK17" i="28"/>
  <c r="BJ17" i="28"/>
  <c r="BI17" i="28"/>
  <c r="BV16" i="28"/>
  <c r="BU16" i="28"/>
  <c r="BT16" i="28"/>
  <c r="BS16" i="28"/>
  <c r="BR16" i="28"/>
  <c r="BQ16" i="28"/>
  <c r="BP16" i="28"/>
  <c r="BO16" i="28"/>
  <c r="BN16" i="28"/>
  <c r="BM16" i="28"/>
  <c r="BL16" i="28"/>
  <c r="BK16" i="28"/>
  <c r="BJ16" i="28"/>
  <c r="BI16" i="28"/>
  <c r="M16" i="28"/>
  <c r="M7" i="28" s="1"/>
  <c r="BV15" i="28"/>
  <c r="BU15" i="28"/>
  <c r="BT15" i="28"/>
  <c r="BS15" i="28"/>
  <c r="BR15" i="28"/>
  <c r="BQ15" i="28"/>
  <c r="BP15" i="28"/>
  <c r="BO15" i="28"/>
  <c r="BN15" i="28"/>
  <c r="BM15" i="28"/>
  <c r="BL15" i="28"/>
  <c r="BK15" i="28"/>
  <c r="BJ15" i="28"/>
  <c r="BI15" i="28"/>
  <c r="BV14" i="28"/>
  <c r="BU14" i="28"/>
  <c r="BT14" i="28"/>
  <c r="BS14" i="28"/>
  <c r="BR14" i="28"/>
  <c r="BQ14" i="28"/>
  <c r="BP14" i="28"/>
  <c r="BO14" i="28"/>
  <c r="BN14" i="28"/>
  <c r="BM14" i="28"/>
  <c r="BL14" i="28"/>
  <c r="BK14" i="28"/>
  <c r="BJ14" i="28"/>
  <c r="BI14" i="28"/>
  <c r="BV13" i="28"/>
  <c r="BU13" i="28"/>
  <c r="BT13" i="28"/>
  <c r="BS13" i="28"/>
  <c r="BR13" i="28"/>
  <c r="BQ13" i="28"/>
  <c r="BP13" i="28"/>
  <c r="BO13" i="28"/>
  <c r="BN13" i="28"/>
  <c r="BM13" i="28"/>
  <c r="BL13" i="28"/>
  <c r="BK13" i="28"/>
  <c r="BJ13" i="28"/>
  <c r="BI13" i="28"/>
  <c r="BV12" i="28"/>
  <c r="BU12" i="28"/>
  <c r="BT12" i="28"/>
  <c r="BS12" i="28"/>
  <c r="BR12" i="28"/>
  <c r="BQ12" i="28"/>
  <c r="BP12" i="28"/>
  <c r="BO12" i="28"/>
  <c r="BN12" i="28"/>
  <c r="BM12" i="28"/>
  <c r="BL12" i="28"/>
  <c r="BK12" i="28"/>
  <c r="BJ12" i="28"/>
  <c r="BI12" i="28"/>
  <c r="BV11" i="28"/>
  <c r="BU11" i="28"/>
  <c r="BT11" i="28"/>
  <c r="BS11" i="28"/>
  <c r="BR11" i="28"/>
  <c r="BQ11" i="28"/>
  <c r="BP11" i="28"/>
  <c r="BO11" i="28"/>
  <c r="BN11" i="28"/>
  <c r="BM11" i="28"/>
  <c r="BL11" i="28"/>
  <c r="BK11" i="28"/>
  <c r="BJ11" i="28"/>
  <c r="BI11" i="28"/>
  <c r="BV10" i="28"/>
  <c r="BU10" i="28"/>
  <c r="BT10" i="28"/>
  <c r="BS10" i="28"/>
  <c r="BR10" i="28"/>
  <c r="BQ10" i="28"/>
  <c r="BP10" i="28"/>
  <c r="BO10" i="28"/>
  <c r="BN10" i="28"/>
  <c r="BM10" i="28"/>
  <c r="BL10" i="28"/>
  <c r="BK10" i="28"/>
  <c r="BJ10" i="28"/>
  <c r="BI10" i="28"/>
  <c r="BV9" i="28"/>
  <c r="BU9" i="28"/>
  <c r="BT9" i="28"/>
  <c r="BS9" i="28"/>
  <c r="BR9" i="28"/>
  <c r="BQ9" i="28"/>
  <c r="BP9" i="28"/>
  <c r="BO9" i="28"/>
  <c r="BN9" i="28"/>
  <c r="BM9" i="28"/>
  <c r="BL9" i="28"/>
  <c r="BK9" i="28"/>
  <c r="BJ9" i="28"/>
  <c r="BI9" i="28"/>
  <c r="BV8" i="28"/>
  <c r="BU8" i="28"/>
  <c r="BT8" i="28"/>
  <c r="BS8" i="28"/>
  <c r="BR8" i="28"/>
  <c r="BQ8" i="28"/>
  <c r="BP8" i="28"/>
  <c r="BO8" i="28"/>
  <c r="BN8" i="28"/>
  <c r="BM8" i="28"/>
  <c r="BL8" i="28"/>
  <c r="BK8" i="28"/>
  <c r="BJ8" i="28"/>
  <c r="BI8" i="28"/>
  <c r="BV7" i="28"/>
  <c r="BU7" i="28"/>
  <c r="BT7" i="28"/>
  <c r="BS7" i="28"/>
  <c r="BR7" i="28"/>
  <c r="BQ7" i="28"/>
  <c r="BP7" i="28"/>
  <c r="BO7" i="28"/>
  <c r="BN7" i="28"/>
  <c r="BM7" i="28"/>
  <c r="BL7" i="28"/>
  <c r="BK7" i="28"/>
  <c r="BJ7" i="28"/>
  <c r="BI7" i="28"/>
  <c r="BV6" i="28"/>
  <c r="BU6" i="28"/>
  <c r="BT6" i="28"/>
  <c r="BS6" i="28"/>
  <c r="BR6" i="28"/>
  <c r="BQ6" i="28"/>
  <c r="BP6" i="28"/>
  <c r="BO6" i="28"/>
  <c r="BN6" i="28"/>
  <c r="BM6" i="28"/>
  <c r="BL6" i="28"/>
  <c r="BK6" i="28"/>
  <c r="BJ6" i="28"/>
  <c r="BI6" i="28"/>
  <c r="M52" i="13"/>
  <c r="K16" i="29" s="1"/>
  <c r="P4" i="27"/>
  <c r="K36" i="13"/>
  <c r="I36" i="13"/>
  <c r="I29" i="13"/>
  <c r="J29" i="13"/>
  <c r="K29" i="13"/>
  <c r="I30" i="13"/>
  <c r="J30" i="13"/>
  <c r="K30" i="13"/>
  <c r="I32" i="13"/>
  <c r="J32" i="13"/>
  <c r="K32" i="13"/>
  <c r="I34" i="13"/>
  <c r="J34" i="13"/>
  <c r="K34" i="13"/>
  <c r="J36" i="13"/>
  <c r="K28" i="13"/>
  <c r="J28" i="13"/>
  <c r="K42" i="13" s="1"/>
  <c r="I6" i="29" s="1"/>
  <c r="I28" i="13"/>
  <c r="M42" i="13"/>
  <c r="M44" i="13" s="1"/>
  <c r="K8" i="29" s="1"/>
  <c r="H118" i="29"/>
  <c r="H96" i="29"/>
  <c r="O136" i="13"/>
  <c r="O137" i="13" s="1"/>
  <c r="F59" i="29"/>
  <c r="E59" i="29"/>
  <c r="E311" i="28" l="1" a="1"/>
  <c r="E203" i="28" a="1"/>
  <c r="E203" i="28" s="1"/>
  <c r="E257" i="28" a="1"/>
  <c r="S135" i="29"/>
  <c r="S118" i="29"/>
  <c r="S79" i="29"/>
  <c r="S63" i="29"/>
  <c r="S121" i="29"/>
  <c r="S130" i="29"/>
  <c r="S139" i="29"/>
  <c r="S92" i="29"/>
  <c r="S102" i="29"/>
  <c r="S110" i="29"/>
  <c r="S78" i="29"/>
  <c r="S70" i="29"/>
  <c r="S62" i="29"/>
  <c r="S122" i="29"/>
  <c r="S131" i="29"/>
  <c r="S140" i="29"/>
  <c r="S58" i="29"/>
  <c r="S93" i="29"/>
  <c r="S104" i="29"/>
  <c r="S109" i="29"/>
  <c r="S113" i="29"/>
  <c r="S76" i="29"/>
  <c r="E36" i="28" a="1"/>
  <c r="S68" i="29"/>
  <c r="S60" i="29"/>
  <c r="S123" i="29"/>
  <c r="S141" i="29"/>
  <c r="S87" i="29"/>
  <c r="S95" i="29"/>
  <c r="S91" i="29"/>
  <c r="S84" i="29"/>
  <c r="S75" i="29"/>
  <c r="D36" i="28" a="1"/>
  <c r="S67" i="29"/>
  <c r="S125" i="29"/>
  <c r="S134" i="29"/>
  <c r="S59" i="29"/>
  <c r="S88" i="29"/>
  <c r="S115" i="29"/>
  <c r="S82" i="29"/>
  <c r="S74" i="29"/>
  <c r="S66" i="29"/>
  <c r="S105" i="29"/>
  <c r="S114" i="29"/>
  <c r="S126" i="29"/>
  <c r="S89" i="29"/>
  <c r="S108" i="29"/>
  <c r="S117" i="29"/>
  <c r="S132" i="29"/>
  <c r="S80" i="29"/>
  <c r="S72" i="29"/>
  <c r="C159" i="28"/>
  <c r="S100" i="29"/>
  <c r="S127" i="29"/>
  <c r="S136" i="29"/>
  <c r="S101" i="29"/>
  <c r="S97" i="29"/>
  <c r="S96" i="29"/>
  <c r="S71" i="29"/>
  <c r="S106" i="29"/>
  <c r="O83" i="29"/>
  <c r="I136" i="13"/>
  <c r="K43" i="13"/>
  <c r="I7" i="29" s="1"/>
  <c r="K6" i="29"/>
  <c r="D328" i="28" a="1"/>
  <c r="D340" i="28" s="1"/>
  <c r="D257" i="28" a="1"/>
  <c r="D265" i="28" s="1"/>
  <c r="D275" i="28" a="1"/>
  <c r="D281" i="28" s="1"/>
  <c r="D293" i="28" a="1"/>
  <c r="D304" i="28" s="1"/>
  <c r="D311" i="28" a="1"/>
  <c r="D313" i="28" s="1"/>
  <c r="D203" i="28" a="1"/>
  <c r="D210" i="28" s="1"/>
  <c r="I83" i="29" l="1"/>
  <c r="D239" i="28" s="1" a="1"/>
  <c r="D249" i="28" s="1"/>
  <c r="F249" i="28" s="1"/>
  <c r="I137" i="13"/>
  <c r="S137" i="13" s="1"/>
  <c r="E311" i="28"/>
  <c r="G311" i="28" s="1"/>
  <c r="G319" i="28"/>
  <c r="G320" i="28"/>
  <c r="G323" i="28"/>
  <c r="G321" i="28"/>
  <c r="G312" i="28"/>
  <c r="G316" i="28"/>
  <c r="G322" i="28"/>
  <c r="G313" i="28"/>
  <c r="G314" i="28"/>
  <c r="G317" i="28"/>
  <c r="G315" i="28"/>
  <c r="G318" i="28"/>
  <c r="G213" i="28"/>
  <c r="G204" i="28"/>
  <c r="G215" i="28"/>
  <c r="G208" i="28"/>
  <c r="G214" i="28"/>
  <c r="G212" i="28"/>
  <c r="G209" i="28"/>
  <c r="G210" i="28"/>
  <c r="G207" i="28"/>
  <c r="G211" i="28"/>
  <c r="G206" i="28"/>
  <c r="G205" i="28"/>
  <c r="E257" i="28"/>
  <c r="G257" i="28" s="1"/>
  <c r="G265" i="28"/>
  <c r="G266" i="28"/>
  <c r="G267" i="28"/>
  <c r="G268" i="28"/>
  <c r="G269" i="28"/>
  <c r="G261" i="28"/>
  <c r="G263" i="28"/>
  <c r="G260" i="28"/>
  <c r="G258" i="28"/>
  <c r="G259" i="28"/>
  <c r="G262" i="28"/>
  <c r="G264" i="28"/>
  <c r="G203" i="28"/>
  <c r="E216" i="28"/>
  <c r="E36" i="28"/>
  <c r="E49" i="28"/>
  <c r="D36" i="28"/>
  <c r="F36" i="28" s="1"/>
  <c r="F48" i="28"/>
  <c r="F44" i="28"/>
  <c r="F40" i="28"/>
  <c r="F47" i="28"/>
  <c r="F43" i="28"/>
  <c r="F39" i="28"/>
  <c r="F46" i="28"/>
  <c r="F42" i="28"/>
  <c r="F38" i="28"/>
  <c r="D49" i="28"/>
  <c r="F49" i="28" s="1"/>
  <c r="F45" i="28"/>
  <c r="F41" i="28"/>
  <c r="F37" i="28"/>
  <c r="D328" i="28"/>
  <c r="D331" i="28"/>
  <c r="F331" i="28" s="1"/>
  <c r="D339" i="28"/>
  <c r="D338" i="28"/>
  <c r="D337" i="28"/>
  <c r="D336" i="28"/>
  <c r="F336" i="28" s="1"/>
  <c r="D335" i="28"/>
  <c r="F335" i="28" s="1"/>
  <c r="D334" i="28"/>
  <c r="F334" i="28" s="1"/>
  <c r="D333" i="28"/>
  <c r="F333" i="28" s="1"/>
  <c r="D332" i="28"/>
  <c r="F332" i="28" s="1"/>
  <c r="D330" i="28"/>
  <c r="F330" i="28" s="1"/>
  <c r="D329" i="28"/>
  <c r="F329" i="28" s="1"/>
  <c r="D259" i="28"/>
  <c r="F259" i="28" s="1"/>
  <c r="D262" i="28"/>
  <c r="F262" i="28" s="1"/>
  <c r="D266" i="28"/>
  <c r="F266" i="28" s="1"/>
  <c r="D269" i="28"/>
  <c r="F269" i="28" s="1"/>
  <c r="D257" i="28"/>
  <c r="D258" i="28"/>
  <c r="F258" i="28" s="1"/>
  <c r="D261" i="28"/>
  <c r="F261" i="28" s="1"/>
  <c r="D264" i="28"/>
  <c r="F264" i="28" s="1"/>
  <c r="D260" i="28"/>
  <c r="F260" i="28" s="1"/>
  <c r="D268" i="28"/>
  <c r="F268" i="28" s="1"/>
  <c r="D263" i="28"/>
  <c r="F263" i="28" s="1"/>
  <c r="D267" i="28"/>
  <c r="F267" i="28" s="1"/>
  <c r="D277" i="28"/>
  <c r="F277" i="28" s="1"/>
  <c r="D280" i="28"/>
  <c r="F280" i="28" s="1"/>
  <c r="N55" i="28" s="1"/>
  <c r="D284" i="28"/>
  <c r="F284" i="28" s="1"/>
  <c r="D275" i="28"/>
  <c r="D286" i="28"/>
  <c r="F286" i="28" s="1"/>
  <c r="D278" i="28"/>
  <c r="F278" i="28" s="1"/>
  <c r="D276" i="28"/>
  <c r="F276" i="28" s="1"/>
  <c r="D285" i="28"/>
  <c r="F285" i="28" s="1"/>
  <c r="D287" i="28"/>
  <c r="F287" i="28" s="1"/>
  <c r="N57" i="28" s="1"/>
  <c r="D279" i="28"/>
  <c r="F279" i="28" s="1"/>
  <c r="D214" i="28"/>
  <c r="F214" i="28" s="1"/>
  <c r="D215" i="28"/>
  <c r="F215" i="28" s="1"/>
  <c r="D282" i="28"/>
  <c r="F282" i="28" s="1"/>
  <c r="D203" i="28"/>
  <c r="D283" i="28"/>
  <c r="F283" i="28" s="1"/>
  <c r="D213" i="28"/>
  <c r="F213" i="28" s="1"/>
  <c r="D209" i="28"/>
  <c r="F209" i="28" s="1"/>
  <c r="D323" i="28"/>
  <c r="F323" i="28" s="1"/>
  <c r="P57" i="28" s="1"/>
  <c r="D212" i="28"/>
  <c r="F212" i="28" s="1"/>
  <c r="D211" i="28"/>
  <c r="F211" i="28" s="1"/>
  <c r="D302" i="28"/>
  <c r="F302" i="28" s="1"/>
  <c r="D317" i="28"/>
  <c r="F317" i="28" s="1"/>
  <c r="P56" i="28" s="1"/>
  <c r="D296" i="28"/>
  <c r="F296" i="28" s="1"/>
  <c r="D204" i="28"/>
  <c r="F204" i="28" s="1"/>
  <c r="D311" i="28"/>
  <c r="D301" i="28"/>
  <c r="F301" i="28" s="1"/>
  <c r="D207" i="28"/>
  <c r="F207" i="28" s="1"/>
  <c r="D298" i="28"/>
  <c r="F298" i="28" s="1"/>
  <c r="D206" i="28"/>
  <c r="F206" i="28" s="1"/>
  <c r="D295" i="28"/>
  <c r="F295" i="28" s="1"/>
  <c r="D321" i="28"/>
  <c r="F321" i="28" s="1"/>
  <c r="D300" i="28"/>
  <c r="F300" i="28" s="1"/>
  <c r="D208" i="28"/>
  <c r="F208" i="28" s="1"/>
  <c r="D297" i="28"/>
  <c r="F297" i="28" s="1"/>
  <c r="D205" i="28"/>
  <c r="F205" i="28" s="1"/>
  <c r="D305" i="28"/>
  <c r="F305" i="28" s="1"/>
  <c r="D312" i="28"/>
  <c r="F312" i="28" s="1"/>
  <c r="D318" i="28"/>
  <c r="F318" i="28" s="1"/>
  <c r="D294" i="28"/>
  <c r="F294" i="28" s="1"/>
  <c r="D322" i="28"/>
  <c r="F322" i="28" s="1"/>
  <c r="D293" i="28"/>
  <c r="D319" i="28"/>
  <c r="F319" i="28" s="1"/>
  <c r="D314" i="28"/>
  <c r="F314" i="28" s="1"/>
  <c r="D303" i="28"/>
  <c r="F303" i="28" s="1"/>
  <c r="D315" i="28"/>
  <c r="F315" i="28" s="1"/>
  <c r="D316" i="28"/>
  <c r="F316" i="28" s="1"/>
  <c r="P55" i="28" s="1"/>
  <c r="D320" i="28"/>
  <c r="F320" i="28" s="1"/>
  <c r="D299" i="28"/>
  <c r="F299" i="28" s="1"/>
  <c r="F265" i="28"/>
  <c r="F340" i="28"/>
  <c r="F339" i="28"/>
  <c r="F338" i="28"/>
  <c r="F337" i="28"/>
  <c r="F281" i="28"/>
  <c r="N56" i="28" s="1"/>
  <c r="F304" i="28"/>
  <c r="F210" i="28"/>
  <c r="F313" i="28"/>
  <c r="S83" i="29" l="1"/>
  <c r="D247" i="28"/>
  <c r="F247" i="28" s="1"/>
  <c r="D243" i="28"/>
  <c r="F243" i="28" s="1"/>
  <c r="D242" i="28"/>
  <c r="F242" i="28" s="1"/>
  <c r="D250" i="28"/>
  <c r="F250" i="28" s="1"/>
  <c r="D245" i="28"/>
  <c r="F245" i="28" s="1"/>
  <c r="D244" i="28"/>
  <c r="F244" i="28" s="1"/>
  <c r="D246" i="28"/>
  <c r="F246" i="28" s="1"/>
  <c r="D248" i="28"/>
  <c r="F248" i="28" s="1"/>
  <c r="D239" i="28"/>
  <c r="F239" i="28" s="1"/>
  <c r="D241" i="28"/>
  <c r="F241" i="28" s="1"/>
  <c r="D240" i="28"/>
  <c r="F240" i="28" s="1"/>
  <c r="D251" i="28"/>
  <c r="F251" i="28" s="1"/>
  <c r="P58" i="28"/>
  <c r="P59" i="28" s="1"/>
  <c r="N58" i="28"/>
  <c r="N59" i="28" s="1"/>
  <c r="D324" i="28"/>
  <c r="F324" i="28" s="1"/>
  <c r="F311" i="28"/>
  <c r="F275" i="28"/>
  <c r="D288" i="28"/>
  <c r="F288" i="28" s="1"/>
  <c r="D341" i="28"/>
  <c r="F341" i="28" s="1"/>
  <c r="F328" i="28"/>
  <c r="F257" i="28"/>
  <c r="D270" i="28"/>
  <c r="F270" i="28" s="1"/>
  <c r="F293" i="28"/>
  <c r="D306" i="28"/>
  <c r="F306" i="28" s="1"/>
  <c r="D216" i="28"/>
  <c r="F216" i="28" s="1"/>
  <c r="F203" i="28"/>
  <c r="D252" i="28" l="1"/>
  <c r="F252" i="28" s="1"/>
  <c r="S179" i="13"/>
  <c r="S168" i="13" l="1"/>
  <c r="H10" i="24" l="1"/>
  <c r="C10" i="24"/>
  <c r="D10" i="24"/>
  <c r="F11" i="24"/>
  <c r="F9" i="24" s="1"/>
  <c r="F10" i="24" s="1"/>
  <c r="G9" i="24"/>
  <c r="G10" i="24" s="1"/>
  <c r="E11" i="24"/>
  <c r="E9" i="24" s="1"/>
  <c r="E10" i="24" s="1"/>
  <c r="B11" i="24"/>
  <c r="B9" i="24" s="1"/>
  <c r="B10" i="24" s="1"/>
  <c r="H8" i="24"/>
  <c r="E47" i="13" s="1"/>
  <c r="E11" i="29" s="1"/>
  <c r="F45" i="13"/>
  <c r="D45" i="13"/>
  <c r="D9" i="29" s="1"/>
  <c r="E45" i="13"/>
  <c r="E9" i="29" s="1"/>
  <c r="D46" i="13"/>
  <c r="D10" i="29" s="1"/>
  <c r="E46" i="13"/>
  <c r="D53" i="13"/>
  <c r="D17" i="29" s="1"/>
  <c r="E53" i="13"/>
  <c r="E17" i="29" s="1"/>
  <c r="F19" i="24"/>
  <c r="C54" i="13" s="1"/>
  <c r="C18" i="29" s="1"/>
  <c r="C53" i="13"/>
  <c r="C17" i="29" s="1"/>
  <c r="C51" i="13"/>
  <c r="C46" i="13"/>
  <c r="C10" i="29" s="1"/>
  <c r="C45" i="13"/>
  <c r="C9" i="29" s="1"/>
  <c r="G8" i="24"/>
  <c r="D47" i="13" s="1"/>
  <c r="D11" i="29" s="1"/>
  <c r="F8" i="24"/>
  <c r="C47" i="13" s="1"/>
  <c r="C11" i="29" s="1"/>
  <c r="G19" i="24"/>
  <c r="D54" i="13" s="1"/>
  <c r="D18" i="29" s="1"/>
  <c r="H19" i="24"/>
  <c r="E54" i="13" s="1"/>
  <c r="E18" i="29" s="1"/>
  <c r="I19" i="24"/>
  <c r="F54" i="13" s="1"/>
  <c r="E19" i="24"/>
  <c r="B19" i="24"/>
  <c r="F18" i="24"/>
  <c r="G18" i="24"/>
  <c r="H18" i="24"/>
  <c r="I18" i="24"/>
  <c r="F53" i="13" s="1"/>
  <c r="E18" i="24"/>
  <c r="B18" i="24"/>
  <c r="F16" i="24"/>
  <c r="C52" i="13" s="1"/>
  <c r="C16" i="29" s="1"/>
  <c r="G16" i="24"/>
  <c r="D52" i="13" s="1"/>
  <c r="D16" i="29" s="1"/>
  <c r="H16" i="24"/>
  <c r="E52" i="13" s="1"/>
  <c r="E16" i="29" s="1"/>
  <c r="I16" i="24"/>
  <c r="F52" i="13" s="1"/>
  <c r="E16" i="24"/>
  <c r="B16" i="24"/>
  <c r="G15" i="24"/>
  <c r="D51" i="13" s="1"/>
  <c r="D15" i="29" s="1"/>
  <c r="H15" i="24"/>
  <c r="E51" i="13" s="1"/>
  <c r="E15" i="29" s="1"/>
  <c r="I15" i="24"/>
  <c r="F51" i="13" s="1"/>
  <c r="E15" i="24"/>
  <c r="B15" i="24"/>
  <c r="F14" i="24"/>
  <c r="C50" i="13" s="1"/>
  <c r="C14" i="29" s="1"/>
  <c r="G14" i="24"/>
  <c r="D50" i="13" s="1"/>
  <c r="D14" i="29" s="1"/>
  <c r="H14" i="24"/>
  <c r="E50" i="13" s="1"/>
  <c r="E14" i="29" s="1"/>
  <c r="I14" i="24"/>
  <c r="F50" i="13" s="1"/>
  <c r="E14" i="24"/>
  <c r="B14" i="24"/>
  <c r="F13" i="24"/>
  <c r="C49" i="13" s="1"/>
  <c r="G13" i="24"/>
  <c r="D49" i="13" s="1"/>
  <c r="D13" i="29" s="1"/>
  <c r="H13" i="24"/>
  <c r="E49" i="13" s="1"/>
  <c r="E13" i="29" s="1"/>
  <c r="I13" i="24"/>
  <c r="F49" i="13" s="1"/>
  <c r="E13" i="24"/>
  <c r="B13" i="24"/>
  <c r="I12" i="24"/>
  <c r="F48" i="13" s="1"/>
  <c r="F12" i="24"/>
  <c r="C48" i="13" s="1"/>
  <c r="G12" i="24"/>
  <c r="D48" i="13" s="1"/>
  <c r="D12" i="29" s="1"/>
  <c r="H12" i="24"/>
  <c r="E48" i="13" s="1"/>
  <c r="E12" i="29" s="1"/>
  <c r="E12" i="24"/>
  <c r="B12" i="24"/>
  <c r="I4" i="24"/>
  <c r="I3" i="24" s="1"/>
  <c r="F42" i="13" s="1"/>
  <c r="I5" i="24"/>
  <c r="F44" i="13" s="1"/>
  <c r="F5" i="24"/>
  <c r="C44" i="13" s="1"/>
  <c r="C8" i="29" s="1"/>
  <c r="G5" i="24"/>
  <c r="D44" i="13" s="1"/>
  <c r="D8" i="29" s="1"/>
  <c r="H5" i="24"/>
  <c r="E44" i="13" s="1"/>
  <c r="E8" i="29" s="1"/>
  <c r="E5" i="24"/>
  <c r="B5" i="24"/>
  <c r="F4" i="24"/>
  <c r="C43" i="13" s="1"/>
  <c r="C7" i="29" s="1"/>
  <c r="E4" i="28" s="1" a="1"/>
  <c r="G4" i="24"/>
  <c r="D43" i="13" s="1"/>
  <c r="D7" i="29" s="1"/>
  <c r="H4" i="24"/>
  <c r="E4" i="24"/>
  <c r="E3" i="24" s="1"/>
  <c r="B4" i="24"/>
  <c r="B3" i="24" s="1"/>
  <c r="C13" i="29" l="1"/>
  <c r="I49" i="13"/>
  <c r="I9" i="24"/>
  <c r="D13" i="24"/>
  <c r="H3" i="24"/>
  <c r="E42" i="13" s="1"/>
  <c r="H9" i="24"/>
  <c r="C15" i="29"/>
  <c r="E4" i="28"/>
  <c r="E10" i="28"/>
  <c r="E9" i="28"/>
  <c r="E8" i="28"/>
  <c r="E6" i="28"/>
  <c r="E14" i="28"/>
  <c r="E12" i="28"/>
  <c r="E7" i="28"/>
  <c r="E15" i="28"/>
  <c r="E13" i="28"/>
  <c r="E16" i="28"/>
  <c r="E11" i="28"/>
  <c r="E5" i="28"/>
  <c r="C34" i="13"/>
  <c r="C12" i="29"/>
  <c r="E29" i="13"/>
  <c r="G29" i="13" s="1"/>
  <c r="E10" i="29"/>
  <c r="E43" i="13"/>
  <c r="E7" i="29" s="1"/>
  <c r="G3" i="24"/>
  <c r="D42" i="13" s="1"/>
  <c r="D6" i="29" s="1"/>
  <c r="D20" i="29" s="1"/>
  <c r="F3" i="24"/>
  <c r="C42" i="13" s="1"/>
  <c r="C6" i="29" s="1"/>
  <c r="F43" i="13"/>
  <c r="C13" i="24"/>
  <c r="I8" i="24" l="1"/>
  <c r="F47" i="13" s="1"/>
  <c r="F46" i="13"/>
  <c r="E6" i="29"/>
  <c r="E28" i="13"/>
  <c r="G28" i="13" s="1"/>
  <c r="E20" i="29"/>
  <c r="E52" i="28" a="1"/>
  <c r="C20" i="29"/>
  <c r="E17" i="28"/>
  <c r="C29" i="13"/>
  <c r="C31" i="13"/>
  <c r="C30" i="13"/>
  <c r="C32" i="13"/>
  <c r="C33" i="13"/>
  <c r="G33" i="13" s="1"/>
  <c r="H49" i="13" s="1"/>
  <c r="C36" i="13"/>
  <c r="C35" i="13"/>
  <c r="E26" i="21"/>
  <c r="Q26" i="21" s="1"/>
  <c r="E62" i="28" l="1"/>
  <c r="G62" i="28" s="1"/>
  <c r="E57" i="28"/>
  <c r="G57" i="28" s="1"/>
  <c r="E52" i="28"/>
  <c r="G52" i="28" s="1"/>
  <c r="E55" i="28"/>
  <c r="G55" i="28" s="1"/>
  <c r="E59" i="28"/>
  <c r="G59" i="28" s="1"/>
  <c r="E61" i="28"/>
  <c r="G61" i="28" s="1"/>
  <c r="E63" i="28"/>
  <c r="G63" i="28" s="1"/>
  <c r="E54" i="28"/>
  <c r="G54" i="28" s="1"/>
  <c r="E58" i="28"/>
  <c r="G58" i="28" s="1"/>
  <c r="E64" i="28"/>
  <c r="G64" i="28" s="1"/>
  <c r="E53" i="28"/>
  <c r="G53" i="28" s="1"/>
  <c r="E56" i="28"/>
  <c r="G56" i="28" s="1"/>
  <c r="E60" i="28"/>
  <c r="G60" i="28" s="1"/>
  <c r="L35" i="13"/>
  <c r="M54" i="13" s="1"/>
  <c r="L33" i="13"/>
  <c r="L18" i="13"/>
  <c r="C18" i="13"/>
  <c r="C28" i="13"/>
  <c r="D28" i="13"/>
  <c r="I35" i="13" l="1"/>
  <c r="J35" i="13"/>
  <c r="K35" i="13"/>
  <c r="E65" i="28"/>
  <c r="G65" i="28" s="1"/>
  <c r="H42" i="13"/>
  <c r="J42" i="13"/>
  <c r="L42" i="13"/>
  <c r="K44" i="13"/>
  <c r="I8" i="29" s="1"/>
  <c r="H18" i="13"/>
  <c r="D36" i="13"/>
  <c r="E33" i="13"/>
  <c r="D30" i="13"/>
  <c r="D31" i="13"/>
  <c r="D29" i="13"/>
  <c r="E35" i="13"/>
  <c r="G35" i="13" s="1"/>
  <c r="D35" i="13"/>
  <c r="E36" i="13"/>
  <c r="E32" i="13"/>
  <c r="G32" i="13" s="1"/>
  <c r="H50" i="13" s="1"/>
  <c r="D32" i="13"/>
  <c r="B18" i="13"/>
  <c r="H43" i="13" l="1"/>
  <c r="P43" i="13" s="1"/>
  <c r="P42" i="13"/>
  <c r="Q43" i="13"/>
  <c r="H6" i="29"/>
  <c r="J43" i="13"/>
  <c r="H7" i="29" s="1"/>
  <c r="F6" i="29"/>
  <c r="F7" i="29"/>
  <c r="G6" i="29"/>
  <c r="G7" i="29"/>
  <c r="D4" i="28" s="1" a="1"/>
  <c r="L44" i="13"/>
  <c r="J8" i="29" s="1"/>
  <c r="J6" i="29"/>
  <c r="D34" i="13"/>
  <c r="E34" i="13"/>
  <c r="G34" i="13" s="1"/>
  <c r="H48" i="13" s="1"/>
  <c r="D33" i="13"/>
  <c r="E30" i="13"/>
  <c r="E31" i="13"/>
  <c r="G31" i="13" s="1"/>
  <c r="N43" i="13" l="1"/>
  <c r="P44" i="13"/>
  <c r="G8" i="29"/>
  <c r="D20" i="28" s="1" a="1"/>
  <c r="D23" i="28" s="1"/>
  <c r="D5" i="28"/>
  <c r="F5" i="28" s="1"/>
  <c r="D4" i="28"/>
  <c r="D10" i="28"/>
  <c r="F10" i="28" s="1"/>
  <c r="D14" i="28"/>
  <c r="F14" i="28" s="1"/>
  <c r="D6" i="28"/>
  <c r="F6" i="28" s="1"/>
  <c r="D16" i="28"/>
  <c r="F16" i="28" s="1"/>
  <c r="D15" i="28"/>
  <c r="F15" i="28" s="1"/>
  <c r="D13" i="28"/>
  <c r="F13" i="28" s="1"/>
  <c r="D9" i="28"/>
  <c r="F9" i="28" s="1"/>
  <c r="D8" i="28"/>
  <c r="F8" i="28" s="1"/>
  <c r="D12" i="28"/>
  <c r="F12" i="28" s="1"/>
  <c r="D7" i="28"/>
  <c r="F7" i="28" s="1"/>
  <c r="D11" i="28"/>
  <c r="F11" i="28" s="1"/>
  <c r="D52" i="28" a="1"/>
  <c r="J44" i="13"/>
  <c r="H8" i="29" s="1"/>
  <c r="E18" i="13"/>
  <c r="K18" i="13"/>
  <c r="G18" i="13"/>
  <c r="I18" i="13"/>
  <c r="J18" i="13"/>
  <c r="D18" i="13"/>
  <c r="D30" i="28" l="1"/>
  <c r="F30" i="28" s="1"/>
  <c r="D31" i="28"/>
  <c r="F31" i="28" s="1"/>
  <c r="D25" i="28"/>
  <c r="F25" i="28" s="1"/>
  <c r="D27" i="28"/>
  <c r="F27" i="28" s="1"/>
  <c r="D28" i="28"/>
  <c r="F28" i="28" s="1"/>
  <c r="D64" i="28"/>
  <c r="F64" i="28" s="1"/>
  <c r="D56" i="28"/>
  <c r="F56" i="28" s="1"/>
  <c r="D57" i="28"/>
  <c r="F57" i="28" s="1"/>
  <c r="D58" i="28"/>
  <c r="F58" i="28" s="1"/>
  <c r="D61" i="28"/>
  <c r="F61" i="28" s="1"/>
  <c r="D59" i="28"/>
  <c r="F59" i="28" s="1"/>
  <c r="D60" i="28"/>
  <c r="F60" i="28" s="1"/>
  <c r="D62" i="28"/>
  <c r="F62" i="28" s="1"/>
  <c r="D63" i="28"/>
  <c r="F63" i="28" s="1"/>
  <c r="D52" i="28"/>
  <c r="D53" i="28"/>
  <c r="F53" i="28" s="1"/>
  <c r="D54" i="28"/>
  <c r="F54" i="28" s="1"/>
  <c r="D55" i="28"/>
  <c r="F55" i="28" s="1"/>
  <c r="D26" i="28"/>
  <c r="F26" i="28" s="1"/>
  <c r="D20" i="28"/>
  <c r="F20" i="28" s="1"/>
  <c r="D32" i="28"/>
  <c r="F32" i="28" s="1"/>
  <c r="D29" i="28"/>
  <c r="F29" i="28" s="1"/>
  <c r="D17" i="28"/>
  <c r="F17" i="28" s="1"/>
  <c r="F4" i="28"/>
  <c r="D22" i="28"/>
  <c r="F22" i="28" s="1"/>
  <c r="D21" i="28"/>
  <c r="F21" i="28" s="1"/>
  <c r="D24" i="28"/>
  <c r="F24" i="28" s="1"/>
  <c r="F23" i="28"/>
  <c r="D71" i="13"/>
  <c r="C86" i="13"/>
  <c r="F26" i="21"/>
  <c r="L26" i="21" s="1"/>
  <c r="G26" i="21"/>
  <c r="M26" i="21" s="1"/>
  <c r="H26" i="21"/>
  <c r="N26" i="21" s="1"/>
  <c r="I26" i="21"/>
  <c r="O26" i="21" s="1"/>
  <c r="J26" i="21"/>
  <c r="P26" i="21" s="1"/>
  <c r="D26" i="21"/>
  <c r="E23" i="21"/>
  <c r="M23" i="21" s="1"/>
  <c r="S23" i="21" s="1"/>
  <c r="F23" i="21"/>
  <c r="L23" i="21" s="1"/>
  <c r="R23" i="21" s="1"/>
  <c r="H23" i="21"/>
  <c r="N23" i="21" s="1"/>
  <c r="T23" i="21" s="1"/>
  <c r="I23" i="21"/>
  <c r="O23" i="21" s="1"/>
  <c r="U23" i="21" s="1"/>
  <c r="J23" i="21"/>
  <c r="P23" i="21" s="1"/>
  <c r="V23" i="21" s="1"/>
  <c r="K23" i="21"/>
  <c r="Q23" i="21" s="1"/>
  <c r="W23" i="21" s="1"/>
  <c r="D23" i="21"/>
  <c r="E22" i="21"/>
  <c r="G22" i="21"/>
  <c r="M22" i="21" s="1"/>
  <c r="S22" i="21" s="1"/>
  <c r="I22" i="21"/>
  <c r="O22" i="21" s="1"/>
  <c r="U22" i="21" s="1"/>
  <c r="J22" i="21"/>
  <c r="P22" i="21" s="1"/>
  <c r="V22" i="21" s="1"/>
  <c r="K22" i="21"/>
  <c r="D22" i="21"/>
  <c r="E21" i="21"/>
  <c r="F21" i="21"/>
  <c r="G21" i="21"/>
  <c r="M21" i="21" s="1"/>
  <c r="S21" i="21" s="1"/>
  <c r="H21" i="21"/>
  <c r="I21" i="21"/>
  <c r="O21" i="21" s="1"/>
  <c r="U21" i="21" s="1"/>
  <c r="J21" i="21"/>
  <c r="P21" i="21" s="1"/>
  <c r="V21" i="21" s="1"/>
  <c r="K21" i="21"/>
  <c r="Q21" i="21" s="1"/>
  <c r="W21" i="21" s="1"/>
  <c r="D21" i="21"/>
  <c r="E20" i="21"/>
  <c r="F20" i="21"/>
  <c r="L20" i="21" s="1"/>
  <c r="R20" i="21" s="1"/>
  <c r="G20" i="21"/>
  <c r="I20" i="21"/>
  <c r="J20" i="21"/>
  <c r="K20" i="21"/>
  <c r="D20" i="21"/>
  <c r="M20" i="21" l="1"/>
  <c r="S20" i="21" s="1"/>
  <c r="Q22" i="21"/>
  <c r="W22" i="21" s="1"/>
  <c r="D33" i="28"/>
  <c r="F33" i="28" s="1"/>
  <c r="D65" i="28"/>
  <c r="F65" i="28" s="1"/>
  <c r="F52" i="28"/>
  <c r="N21" i="21"/>
  <c r="T21" i="21" s="1"/>
  <c r="H31" i="21" s="1"/>
  <c r="H62" i="13" s="1"/>
  <c r="E25" i="21"/>
  <c r="N20" i="21"/>
  <c r="T20" i="21" s="1"/>
  <c r="L22" i="21"/>
  <c r="R22" i="21" s="1"/>
  <c r="N22" i="21"/>
  <c r="T22" i="21" s="1"/>
  <c r="H32" i="21" s="1"/>
  <c r="H63" i="13" s="1"/>
  <c r="Q20" i="21"/>
  <c r="W20" i="21" s="1"/>
  <c r="K30" i="21" s="1"/>
  <c r="K61" i="13" s="1"/>
  <c r="K25" i="21"/>
  <c r="L21" i="21"/>
  <c r="R21" i="21" s="1"/>
  <c r="F31" i="21" s="1"/>
  <c r="F62" i="13" s="1"/>
  <c r="P20" i="21"/>
  <c r="V20" i="21" s="1"/>
  <c r="J30" i="21" s="1"/>
  <c r="J61" i="13" s="1"/>
  <c r="O20" i="21"/>
  <c r="U20" i="21" s="1"/>
  <c r="I30" i="21" s="1"/>
  <c r="I61" i="13" s="1"/>
  <c r="H25" i="21"/>
  <c r="J25" i="21"/>
  <c r="I25" i="21"/>
  <c r="F30" i="21"/>
  <c r="F61" i="13" s="1"/>
  <c r="F25" i="21"/>
  <c r="D25" i="21"/>
  <c r="G25" i="21"/>
  <c r="H30" i="21"/>
  <c r="H61" i="13" s="1"/>
  <c r="J31" i="21"/>
  <c r="J62" i="13" s="1"/>
  <c r="I32" i="21"/>
  <c r="I63" i="13" s="1"/>
  <c r="G34" i="21"/>
  <c r="G65" i="13" s="1"/>
  <c r="I31" i="21"/>
  <c r="I62" i="13" s="1"/>
  <c r="K35" i="21"/>
  <c r="K66" i="13" s="1"/>
  <c r="K34" i="21"/>
  <c r="K65" i="13" s="1"/>
  <c r="J35" i="21"/>
  <c r="J66" i="13" s="1"/>
  <c r="I34" i="21"/>
  <c r="I65" i="13" s="1"/>
  <c r="H35" i="21"/>
  <c r="H66" i="13" s="1"/>
  <c r="J32" i="21"/>
  <c r="J63" i="13" s="1"/>
  <c r="K31" i="21"/>
  <c r="K62" i="13" s="1"/>
  <c r="F33" i="21"/>
  <c r="F64" i="13" s="1"/>
  <c r="F89" i="13" s="1"/>
  <c r="K32" i="21"/>
  <c r="K63" i="13" s="1"/>
  <c r="G32" i="21"/>
  <c r="G63" i="13" s="1"/>
  <c r="I33" i="21"/>
  <c r="I64" i="13" s="1"/>
  <c r="I89" i="13" s="1"/>
  <c r="G31" i="21"/>
  <c r="G62" i="13" s="1"/>
  <c r="J33" i="21"/>
  <c r="J64" i="13" s="1"/>
  <c r="J89" i="13" s="1"/>
  <c r="H33" i="21"/>
  <c r="H64" i="13" s="1"/>
  <c r="H89" i="13" s="1"/>
  <c r="K33" i="21"/>
  <c r="K64" i="13" s="1"/>
  <c r="K89" i="13" s="1"/>
  <c r="G33" i="21"/>
  <c r="G64" i="13" s="1"/>
  <c r="G89" i="13" s="1"/>
  <c r="G35" i="21"/>
  <c r="G66" i="13" s="1"/>
  <c r="F35" i="21"/>
  <c r="F66" i="13" s="1"/>
  <c r="F34" i="21"/>
  <c r="F65" i="13" s="1"/>
  <c r="H37" i="21"/>
  <c r="H68" i="13" s="1"/>
  <c r="G37" i="21"/>
  <c r="G68" i="13" s="1"/>
  <c r="G93" i="13" s="1"/>
  <c r="F37" i="21"/>
  <c r="F68" i="13" s="1"/>
  <c r="K37" i="21"/>
  <c r="K68" i="13" s="1"/>
  <c r="I37" i="21"/>
  <c r="I68" i="13" s="1"/>
  <c r="F32" i="21" l="1"/>
  <c r="F63" i="13" s="1"/>
  <c r="G30" i="21"/>
  <c r="G61" i="13" s="1"/>
  <c r="H34" i="21"/>
  <c r="H65" i="13" s="1"/>
  <c r="I35" i="21"/>
  <c r="I66" i="13" s="1"/>
  <c r="J34" i="21"/>
  <c r="J65" i="13" s="1"/>
  <c r="J36" i="21"/>
  <c r="J67" i="13" s="1"/>
  <c r="K36" i="21"/>
  <c r="K67" i="13" s="1"/>
  <c r="J37" i="21"/>
  <c r="J68" i="13" s="1"/>
  <c r="K71" i="13" l="1"/>
  <c r="G36" i="21"/>
  <c r="G67" i="13" s="1"/>
  <c r="H36" i="21"/>
  <c r="H67" i="13" s="1"/>
  <c r="I36" i="21"/>
  <c r="I67" i="13" s="1"/>
  <c r="C93" i="13"/>
  <c r="D259" i="13" l="1"/>
  <c r="H13" i="27" s="1"/>
  <c r="D87" i="13" l="1"/>
  <c r="D88" i="13"/>
  <c r="D89" i="13"/>
  <c r="D90" i="13"/>
  <c r="D91" i="13"/>
  <c r="D86" i="13"/>
  <c r="D92" i="13" s="1"/>
  <c r="E86" i="13"/>
  <c r="E87" i="13"/>
  <c r="E88" i="13"/>
  <c r="E90" i="13"/>
  <c r="E91" i="13"/>
  <c r="D93" i="13"/>
  <c r="E93" i="13"/>
  <c r="C87" i="13"/>
  <c r="C88" i="13"/>
  <c r="C89" i="13"/>
  <c r="C90" i="13"/>
  <c r="C91" i="13"/>
  <c r="K87" i="13"/>
  <c r="E9" i="30" s="1"/>
  <c r="E11" i="30" s="1"/>
  <c r="H90" i="13"/>
  <c r="F91" i="13"/>
  <c r="D11" i="30" l="1"/>
  <c r="G304" i="13"/>
  <c r="F304" i="13" s="1"/>
  <c r="C92" i="13"/>
  <c r="E92" i="13"/>
  <c r="I88" i="13"/>
  <c r="K88" i="13"/>
  <c r="G86" i="13"/>
  <c r="K86" i="13"/>
  <c r="I93" i="13"/>
  <c r="K93" i="13"/>
  <c r="F86" i="13"/>
  <c r="F92" i="13" s="1"/>
  <c r="J86" i="13"/>
  <c r="H93" i="13"/>
  <c r="F88" i="13"/>
  <c r="K90" i="13"/>
  <c r="F93" i="13"/>
  <c r="J90" i="13"/>
  <c r="H88" i="13"/>
  <c r="G88" i="13"/>
  <c r="G90" i="13"/>
  <c r="J87" i="13"/>
  <c r="F90" i="13"/>
  <c r="I87" i="13"/>
  <c r="I90" i="13"/>
  <c r="H87" i="13"/>
  <c r="K91" i="13"/>
  <c r="G87" i="13"/>
  <c r="I86" i="13"/>
  <c r="J91" i="13"/>
  <c r="F87" i="13"/>
  <c r="H86" i="13"/>
  <c r="I91" i="13"/>
  <c r="H91" i="13"/>
  <c r="J93" i="13"/>
  <c r="G91" i="13"/>
  <c r="J88" i="13"/>
  <c r="H92" i="13" l="1"/>
  <c r="K92" i="13"/>
  <c r="G92" i="13"/>
  <c r="I92" i="13"/>
  <c r="J92" i="13"/>
  <c r="E71" i="13"/>
  <c r="G71" i="13"/>
  <c r="H71" i="13"/>
  <c r="I71" i="13"/>
  <c r="J71" i="13"/>
  <c r="M49" i="13" l="1"/>
  <c r="K13" i="29" s="1"/>
  <c r="H54" i="13" l="1"/>
  <c r="F18" i="29" s="1"/>
  <c r="K18" i="29"/>
  <c r="E186" i="28" s="1" a="1"/>
  <c r="F17" i="29"/>
  <c r="M53" i="13"/>
  <c r="K17" i="29" s="1"/>
  <c r="E220" i="28" s="1" a="1"/>
  <c r="L48" i="13"/>
  <c r="J12" i="29" s="1"/>
  <c r="M48" i="13"/>
  <c r="F14" i="29"/>
  <c r="M50" i="13"/>
  <c r="K14" i="29" s="1"/>
  <c r="E101" i="28" s="1" a="1"/>
  <c r="J52" i="13"/>
  <c r="H16" i="29" s="1"/>
  <c r="H46" i="13"/>
  <c r="M46" i="13"/>
  <c r="F15" i="29"/>
  <c r="K15" i="29"/>
  <c r="E152" i="28" s="1" a="1"/>
  <c r="K48" i="13"/>
  <c r="I12" i="29" s="1"/>
  <c r="J48" i="13"/>
  <c r="H12" i="29" s="1"/>
  <c r="I52" i="13"/>
  <c r="G16" i="29" s="1"/>
  <c r="D169" i="28" s="1" a="1"/>
  <c r="H52" i="13"/>
  <c r="F16" i="29" s="1"/>
  <c r="K53" i="13"/>
  <c r="I17" i="29" s="1"/>
  <c r="L53" i="13"/>
  <c r="J17" i="29" s="1"/>
  <c r="I48" i="13"/>
  <c r="G12" i="29" s="1"/>
  <c r="D135" i="28" s="1" a="1"/>
  <c r="L51" i="13"/>
  <c r="J15" i="29" s="1"/>
  <c r="J53" i="13"/>
  <c r="H17" i="29" s="1"/>
  <c r="F12" i="29"/>
  <c r="K51" i="13"/>
  <c r="I15" i="29" s="1"/>
  <c r="I53" i="13"/>
  <c r="G17" i="29" s="1"/>
  <c r="D220" i="28" s="1" a="1"/>
  <c r="L50" i="13"/>
  <c r="J14" i="29" s="1"/>
  <c r="J51" i="13"/>
  <c r="H15" i="29" s="1"/>
  <c r="K50" i="13"/>
  <c r="I14" i="29" s="1"/>
  <c r="I51" i="13"/>
  <c r="G15" i="29" s="1"/>
  <c r="D152" i="28" s="1" a="1"/>
  <c r="L54" i="13"/>
  <c r="J18" i="29" s="1"/>
  <c r="J50" i="13"/>
  <c r="H14" i="29" s="1"/>
  <c r="K54" i="13"/>
  <c r="I18" i="29" s="1"/>
  <c r="G14" i="29"/>
  <c r="D101" i="28" s="1" a="1"/>
  <c r="L46" i="13"/>
  <c r="J54" i="13"/>
  <c r="H18" i="29" s="1"/>
  <c r="K46" i="13"/>
  <c r="I54" i="13"/>
  <c r="G18" i="29" s="1"/>
  <c r="D186" i="28" s="1" a="1"/>
  <c r="L52" i="13"/>
  <c r="J16" i="29" s="1"/>
  <c r="J46" i="13"/>
  <c r="K52" i="13"/>
  <c r="I16" i="29" s="1"/>
  <c r="I46" i="13"/>
  <c r="K12" i="29" l="1"/>
  <c r="E135" i="28" s="1" a="1"/>
  <c r="E186" i="28"/>
  <c r="G186" i="28" s="1"/>
  <c r="G192" i="28"/>
  <c r="G194" i="28"/>
  <c r="G195" i="28"/>
  <c r="G187" i="28"/>
  <c r="G193" i="28"/>
  <c r="G197" i="28"/>
  <c r="G191" i="28"/>
  <c r="G190" i="28"/>
  <c r="G188" i="28"/>
  <c r="G189" i="28"/>
  <c r="G198" i="28"/>
  <c r="G196" i="28"/>
  <c r="G155" i="28"/>
  <c r="G156" i="28"/>
  <c r="G159" i="28"/>
  <c r="G153" i="28"/>
  <c r="L66" i="28"/>
  <c r="G158" i="28"/>
  <c r="G157" i="28"/>
  <c r="G160" i="28"/>
  <c r="G162" i="28"/>
  <c r="G163" i="28"/>
  <c r="G161" i="28"/>
  <c r="G164" i="28"/>
  <c r="G154" i="28"/>
  <c r="E220" i="28"/>
  <c r="G220" i="28" s="1"/>
  <c r="G226" i="28"/>
  <c r="G230" i="28"/>
  <c r="G231" i="28"/>
  <c r="G232" i="28"/>
  <c r="G221" i="28"/>
  <c r="G222" i="28"/>
  <c r="G223" i="28"/>
  <c r="G224" i="28"/>
  <c r="G225" i="28"/>
  <c r="G229" i="28"/>
  <c r="G227" i="28"/>
  <c r="G228" i="28"/>
  <c r="E152" i="28"/>
  <c r="E101" i="28"/>
  <c r="E114" i="28"/>
  <c r="D101" i="28"/>
  <c r="F101" i="28" s="1"/>
  <c r="F104" i="28"/>
  <c r="F106" i="28"/>
  <c r="F113" i="28"/>
  <c r="F109" i="28"/>
  <c r="F112" i="28"/>
  <c r="F108" i="28"/>
  <c r="F103" i="28"/>
  <c r="F111" i="28"/>
  <c r="F107" i="28"/>
  <c r="F102" i="28"/>
  <c r="D114" i="28"/>
  <c r="F114" i="28" s="1"/>
  <c r="F110" i="28"/>
  <c r="F105" i="28"/>
  <c r="D154" i="28"/>
  <c r="F154" i="28" s="1"/>
  <c r="D164" i="28"/>
  <c r="F164" i="28" s="1"/>
  <c r="L57" i="28" s="1"/>
  <c r="D162" i="28"/>
  <c r="F162" i="28" s="1"/>
  <c r="D153" i="28"/>
  <c r="F153" i="28" s="1"/>
  <c r="D161" i="28"/>
  <c r="F161" i="28" s="1"/>
  <c r="D152" i="28"/>
  <c r="D158" i="28"/>
  <c r="F158" i="28" s="1"/>
  <c r="L56" i="28" s="1"/>
  <c r="K66" i="28" s="1"/>
  <c r="D155" i="28"/>
  <c r="F155" i="28" s="1"/>
  <c r="D163" i="28"/>
  <c r="F163" i="28" s="1"/>
  <c r="D159" i="28"/>
  <c r="F159" i="28" s="1"/>
  <c r="D156" i="28"/>
  <c r="F156" i="28" s="1"/>
  <c r="D160" i="28"/>
  <c r="F160" i="28" s="1"/>
  <c r="D157" i="28"/>
  <c r="F157" i="28" s="1"/>
  <c r="L55" i="28" s="1"/>
  <c r="M47" i="13"/>
  <c r="K11" i="29" s="1"/>
  <c r="E84" i="28" s="1" a="1"/>
  <c r="K10" i="29"/>
  <c r="H10" i="29"/>
  <c r="J47" i="13"/>
  <c r="H11" i="29" s="1"/>
  <c r="F10" i="29"/>
  <c r="H47" i="13"/>
  <c r="F11" i="29" s="1"/>
  <c r="D193" i="28"/>
  <c r="F193" i="28" s="1"/>
  <c r="D188" i="28"/>
  <c r="F188" i="28" s="1"/>
  <c r="D190" i="28"/>
  <c r="F190" i="28" s="1"/>
  <c r="D196" i="28"/>
  <c r="F196" i="28" s="1"/>
  <c r="D187" i="28"/>
  <c r="F187" i="28" s="1"/>
  <c r="D198" i="28"/>
  <c r="F198" i="28" s="1"/>
  <c r="M57" i="28" s="1"/>
  <c r="D192" i="28"/>
  <c r="F192" i="28" s="1"/>
  <c r="D197" i="28"/>
  <c r="F197" i="28" s="1"/>
  <c r="D194" i="28"/>
  <c r="F194" i="28" s="1"/>
  <c r="D191" i="28"/>
  <c r="F191" i="28" s="1"/>
  <c r="M55" i="28" s="1"/>
  <c r="D186" i="28"/>
  <c r="D189" i="28"/>
  <c r="F189" i="28" s="1"/>
  <c r="D195" i="28"/>
  <c r="F195" i="28" s="1"/>
  <c r="D232" i="28"/>
  <c r="F232" i="28" s="1"/>
  <c r="K57" i="28" s="1"/>
  <c r="D227" i="28"/>
  <c r="F227" i="28" s="1"/>
  <c r="D226" i="28"/>
  <c r="F226" i="28" s="1"/>
  <c r="D224" i="28"/>
  <c r="F224" i="28" s="1"/>
  <c r="D220" i="28"/>
  <c r="D221" i="28"/>
  <c r="F221" i="28" s="1"/>
  <c r="D229" i="28"/>
  <c r="F229" i="28" s="1"/>
  <c r="D225" i="28"/>
  <c r="F225" i="28" s="1"/>
  <c r="K55" i="28" s="1"/>
  <c r="D222" i="28"/>
  <c r="F222" i="28" s="1"/>
  <c r="D223" i="28"/>
  <c r="F223" i="28" s="1"/>
  <c r="D231" i="28"/>
  <c r="F231" i="28" s="1"/>
  <c r="D230" i="28"/>
  <c r="F230" i="28" s="1"/>
  <c r="D228" i="28"/>
  <c r="F228" i="28" s="1"/>
  <c r="I10" i="29"/>
  <c r="K47" i="13"/>
  <c r="I11" i="29" s="1"/>
  <c r="D175" i="28"/>
  <c r="F175" i="28" s="1"/>
  <c r="D176" i="28"/>
  <c r="F176" i="28" s="1"/>
  <c r="D172" i="28"/>
  <c r="F172" i="28" s="1"/>
  <c r="D180" i="28"/>
  <c r="F180" i="28" s="1"/>
  <c r="D171" i="28"/>
  <c r="F171" i="28" s="1"/>
  <c r="D170" i="28"/>
  <c r="F170" i="28" s="1"/>
  <c r="D181" i="28"/>
  <c r="F181" i="28" s="1"/>
  <c r="D169" i="28"/>
  <c r="D178" i="28"/>
  <c r="F178" i="28" s="1"/>
  <c r="D177" i="28"/>
  <c r="F177" i="28" s="1"/>
  <c r="D174" i="28"/>
  <c r="F174" i="28" s="1"/>
  <c r="D173" i="28"/>
  <c r="F173" i="28" s="1"/>
  <c r="D179" i="28"/>
  <c r="F179" i="28" s="1"/>
  <c r="L47" i="13"/>
  <c r="J11" i="29" s="1"/>
  <c r="J10" i="29"/>
  <c r="I47" i="13"/>
  <c r="G11" i="29" s="1"/>
  <c r="D84" i="28" s="1" a="1"/>
  <c r="G10" i="29"/>
  <c r="D139" i="28"/>
  <c r="F139" i="28" s="1"/>
  <c r="D137" i="28"/>
  <c r="F137" i="28" s="1"/>
  <c r="D138" i="28"/>
  <c r="F138" i="28" s="1"/>
  <c r="D144" i="28"/>
  <c r="F144" i="28" s="1"/>
  <c r="D136" i="28"/>
  <c r="F136" i="28" s="1"/>
  <c r="D141" i="28"/>
  <c r="F141" i="28" s="1"/>
  <c r="D147" i="28"/>
  <c r="F147" i="28" s="1"/>
  <c r="D135" i="28"/>
  <c r="D142" i="28"/>
  <c r="F142" i="28" s="1"/>
  <c r="D146" i="28"/>
  <c r="F146" i="28" s="1"/>
  <c r="D140" i="28"/>
  <c r="F140" i="28" s="1"/>
  <c r="D143" i="28"/>
  <c r="F143" i="28" s="1"/>
  <c r="D145" i="28"/>
  <c r="F145" i="28" s="1"/>
  <c r="J55" i="28" l="1"/>
  <c r="J56" i="28"/>
  <c r="J57" i="28"/>
  <c r="E135" i="28"/>
  <c r="G135" i="28" s="1"/>
  <c r="G136" i="28"/>
  <c r="G137" i="28"/>
  <c r="G138" i="28"/>
  <c r="G139" i="28"/>
  <c r="G140" i="28"/>
  <c r="G145" i="28"/>
  <c r="G141" i="28"/>
  <c r="G142" i="28"/>
  <c r="G143" i="28"/>
  <c r="G144" i="28"/>
  <c r="G146" i="28"/>
  <c r="G147" i="28"/>
  <c r="E165" i="28"/>
  <c r="G165" i="28" s="1"/>
  <c r="G152" i="28"/>
  <c r="M56" i="28"/>
  <c r="M58" i="28" s="1"/>
  <c r="M59" i="28" s="1"/>
  <c r="K56" i="28"/>
  <c r="K58" i="28" s="1"/>
  <c r="K59" i="28" s="1"/>
  <c r="D84" i="28"/>
  <c r="F84" i="28" s="1"/>
  <c r="D97" i="28"/>
  <c r="F97" i="28" s="1"/>
  <c r="F90" i="28"/>
  <c r="F86" i="28"/>
  <c r="F89" i="28"/>
  <c r="F85" i="28"/>
  <c r="F87" i="28"/>
  <c r="F96" i="28"/>
  <c r="F88" i="28"/>
  <c r="F95" i="28"/>
  <c r="F94" i="28"/>
  <c r="F92" i="28"/>
  <c r="F91" i="28"/>
  <c r="F93" i="28"/>
  <c r="E84" i="28"/>
  <c r="E97" i="28"/>
  <c r="D148" i="28"/>
  <c r="F148" i="28" s="1"/>
  <c r="F135" i="28"/>
  <c r="F169" i="28"/>
  <c r="D182" i="28"/>
  <c r="F182" i="28" s="1"/>
  <c r="D199" i="28"/>
  <c r="F199" i="28" s="1"/>
  <c r="F186" i="28"/>
  <c r="F152" i="28"/>
  <c r="D165" i="28"/>
  <c r="F165" i="28" s="1"/>
  <c r="D68" i="28" a="1"/>
  <c r="E68" i="28" a="1"/>
  <c r="K20" i="29"/>
  <c r="D233" i="28"/>
  <c r="F233" i="28" s="1"/>
  <c r="F220" i="28"/>
  <c r="L58" i="28"/>
  <c r="L59" i="28" s="1"/>
  <c r="Q42" i="13"/>
  <c r="Q44" i="13" s="1"/>
  <c r="O42" i="13"/>
  <c r="N42" i="13"/>
  <c r="N44" i="13" s="1"/>
  <c r="J58" i="28" l="1"/>
  <c r="J59" i="28" s="1"/>
  <c r="E68" i="28"/>
  <c r="E72" i="28"/>
  <c r="E78" i="28"/>
  <c r="E76" i="28"/>
  <c r="E69" i="28"/>
  <c r="E77" i="28"/>
  <c r="E80" i="28"/>
  <c r="E70" i="28"/>
  <c r="E73" i="28"/>
  <c r="E79" i="28"/>
  <c r="E74" i="28"/>
  <c r="E75" i="28"/>
  <c r="E71" i="28"/>
  <c r="D80" i="28"/>
  <c r="F80" i="28" s="1"/>
  <c r="Q57" i="28" s="1"/>
  <c r="R57" i="28" s="1"/>
  <c r="D79" i="28"/>
  <c r="F79" i="28" s="1"/>
  <c r="D73" i="28"/>
  <c r="F73" i="28" s="1"/>
  <c r="D74" i="28"/>
  <c r="F74" i="28" s="1"/>
  <c r="K63" i="28" s="1"/>
  <c r="D69" i="28"/>
  <c r="F69" i="28" s="1"/>
  <c r="D78" i="28"/>
  <c r="F78" i="28" s="1"/>
  <c r="D71" i="28"/>
  <c r="D75" i="28"/>
  <c r="F75" i="28" s="1"/>
  <c r="D70" i="28"/>
  <c r="F70" i="28" s="1"/>
  <c r="D72" i="28"/>
  <c r="F72" i="28" s="1"/>
  <c r="D76" i="28"/>
  <c r="F76" i="28" s="1"/>
  <c r="D77" i="28"/>
  <c r="F77" i="28" s="1"/>
  <c r="D68" i="28"/>
  <c r="H44" i="13"/>
  <c r="F8" i="29" s="1"/>
  <c r="O43" i="13"/>
  <c r="O44" i="13" s="1"/>
  <c r="Q55" i="28" l="1"/>
  <c r="R55" i="28" s="1"/>
  <c r="T46" i="28" s="1"/>
  <c r="Q56" i="28"/>
  <c r="F71" i="28"/>
  <c r="J89" i="28"/>
  <c r="J90" i="28" s="1"/>
  <c r="K91" i="28" s="1"/>
  <c r="D81" i="28"/>
  <c r="F81" i="28" s="1"/>
  <c r="F68" i="28"/>
  <c r="E81" i="28"/>
  <c r="S158" i="13"/>
  <c r="R56" i="28" l="1"/>
  <c r="T47" i="28" s="1"/>
  <c r="Q58" i="28"/>
  <c r="Q59" i="28" s="1"/>
  <c r="S105" i="13"/>
  <c r="S108" i="13"/>
  <c r="S110" i="13"/>
  <c r="S111" i="13"/>
  <c r="S115" i="13"/>
  <c r="S116" i="13"/>
  <c r="S118" i="13"/>
  <c r="S120" i="13"/>
  <c r="S121" i="13"/>
  <c r="S123" i="13"/>
  <c r="S125" i="13"/>
  <c r="S126" i="13"/>
  <c r="S128" i="13"/>
  <c r="S130" i="13"/>
  <c r="S131" i="13"/>
  <c r="S133" i="13"/>
  <c r="S135" i="13"/>
  <c r="S136" i="13"/>
  <c r="S138" i="13"/>
  <c r="S141" i="13"/>
  <c r="S142" i="13"/>
  <c r="S144" i="13"/>
  <c r="S147" i="13"/>
  <c r="U147" i="13" s="1"/>
  <c r="S149" i="13"/>
  <c r="U149" i="13" s="1"/>
  <c r="S151" i="13"/>
  <c r="S152" i="13"/>
  <c r="S154" i="13"/>
  <c r="S157" i="13"/>
  <c r="S160" i="13"/>
  <c r="S162" i="13"/>
  <c r="S165" i="13"/>
  <c r="S167" i="13"/>
  <c r="S170" i="13"/>
  <c r="S173" i="13"/>
  <c r="S174" i="13"/>
  <c r="S176" i="13"/>
  <c r="S178" i="13"/>
  <c r="S183" i="13"/>
  <c r="S184" i="13"/>
  <c r="S186" i="13"/>
  <c r="S188" i="13"/>
  <c r="S189" i="13"/>
  <c r="S191" i="13"/>
  <c r="S194" i="13"/>
  <c r="S195" i="13"/>
  <c r="S197" i="13"/>
  <c r="S199" i="13"/>
  <c r="S200" i="13"/>
  <c r="S202" i="13"/>
  <c r="S205" i="13"/>
  <c r="S206" i="13"/>
  <c r="S208" i="13"/>
  <c r="R58" i="28" l="1"/>
  <c r="R59" i="28" s="1"/>
  <c r="F36" i="21"/>
  <c r="F67" i="13" s="1"/>
  <c r="D4" i="24"/>
  <c r="C4" i="24"/>
  <c r="S163" i="13"/>
  <c r="F71" i="13" l="1"/>
  <c r="G13" i="29" l="1"/>
  <c r="G20" i="29" s="1"/>
  <c r="O119" i="29"/>
  <c r="I119" i="29"/>
  <c r="S119" i="29" s="1"/>
  <c r="S181" i="13"/>
  <c r="E20" i="28" l="1" a="1"/>
  <c r="E31" i="28" s="1"/>
  <c r="G31" i="28" s="1"/>
  <c r="J64" i="29"/>
  <c r="S64" i="29" s="1"/>
  <c r="S113" i="13"/>
  <c r="E26" i="28" l="1"/>
  <c r="G26" i="28" s="1"/>
  <c r="L63" i="28" s="1"/>
  <c r="E28" i="28"/>
  <c r="G28" i="28" s="1"/>
  <c r="E21" i="28"/>
  <c r="G21" i="28" s="1"/>
  <c r="E24" i="28"/>
  <c r="G24" i="28" s="1"/>
  <c r="E23" i="28"/>
  <c r="G23" i="28" s="1"/>
  <c r="E27" i="28"/>
  <c r="G27" i="28" s="1"/>
  <c r="E30" i="28"/>
  <c r="G30" i="28" s="1"/>
  <c r="E20" i="28"/>
  <c r="G20" i="28" s="1"/>
  <c r="E32" i="28"/>
  <c r="G32" i="28" s="1"/>
  <c r="E29" i="28"/>
  <c r="G29" i="28" s="1"/>
  <c r="E22" i="28"/>
  <c r="G22" i="28" s="1"/>
  <c r="E25" i="28"/>
  <c r="G25" i="28" s="1"/>
  <c r="E33" i="28" l="1"/>
  <c r="G33" i="28" s="1"/>
  <c r="H33" i="13" l="1"/>
  <c r="J33" i="13" s="1"/>
  <c r="K49" i="13" s="1"/>
  <c r="I13" i="29" s="1"/>
  <c r="I20" i="29" s="1"/>
  <c r="F13" i="29"/>
  <c r="F20" i="29"/>
  <c r="I33" i="13" l="1"/>
  <c r="J49" i="13" s="1"/>
  <c r="H13" i="29" s="1"/>
  <c r="H20" i="29" s="1"/>
  <c r="K33" i="13"/>
  <c r="L49" i="13" s="1"/>
  <c r="J13" i="29" s="1"/>
  <c r="J20"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GRANIER Alban</author>
  </authors>
  <commentList>
    <comment ref="I43" authorId="0" shapeId="0" xr:uid="{998B0B1E-1E28-4D4B-BA81-CC5BA7374A83}">
      <text>
        <r>
          <rPr>
            <b/>
            <sz val="9"/>
            <color indexed="81"/>
            <rFont val="Tahoma"/>
            <family val="2"/>
          </rPr>
          <t>GRANIER Alban:</t>
        </r>
        <r>
          <rPr>
            <sz val="9"/>
            <color indexed="81"/>
            <rFont val="Tahoma"/>
            <family val="2"/>
          </rPr>
          <t xml:space="preserve">
revoir calcul</t>
        </r>
      </text>
    </comment>
    <comment ref="I45" authorId="0" shapeId="0" xr:uid="{7E58D3C7-196F-4185-9B7F-B508B9685FB8}">
      <text>
        <r>
          <rPr>
            <b/>
            <sz val="9"/>
            <color indexed="81"/>
            <rFont val="Tahoma"/>
            <family val="2"/>
          </rPr>
          <t>GRANIER Alban:</t>
        </r>
        <r>
          <rPr>
            <sz val="9"/>
            <color indexed="81"/>
            <rFont val="Tahoma"/>
            <family val="2"/>
          </rPr>
          <t xml:space="preserve">
</t>
        </r>
        <r>
          <rPr>
            <b/>
            <sz val="9"/>
            <color indexed="81"/>
            <rFont val="Tahoma"/>
            <family val="2"/>
          </rPr>
          <t>Difficulté à retrouver d'où vient ce chiffre :</t>
        </r>
        <r>
          <rPr>
            <sz val="9"/>
            <color indexed="81"/>
            <rFont val="Tahoma"/>
            <family val="2"/>
          </rPr>
          <t xml:space="preserve">
4Mt par DRI + EAF dans la feuille de route AM, mais prend en compte la ferraille, à partir de 2,3Mt de DRP+0,55Mt importés (mais avec gravity tout pourrait être produit en FR)
0,6Mt de DRI pour  Fos sur Mer (3 à partir de 2035), on arrive à 3,45Mt, mais il peut y avoir des pertes aussi
Ajouter Gravity</t>
        </r>
      </text>
    </comment>
    <comment ref="I49" authorId="0" shapeId="0" xr:uid="{F3940FD0-85AA-49B6-AD2F-3C0A09200B04}">
      <text>
        <r>
          <rPr>
            <b/>
            <sz val="9"/>
            <color indexed="81"/>
            <rFont val="Tahoma"/>
            <family val="2"/>
          </rPr>
          <t>GRANIER Alban:</t>
        </r>
        <r>
          <rPr>
            <sz val="9"/>
            <color indexed="81"/>
            <rFont val="Tahoma"/>
            <family val="2"/>
          </rPr>
          <t xml:space="preserve">
modifié pour être compatible avec le changement de périmètre du Citepa</t>
        </r>
      </text>
    </comment>
    <comment ref="I50" authorId="0" shapeId="0" xr:uid="{BA071974-E74C-4AD4-A5FD-E33F8385C756}">
      <text>
        <r>
          <rPr>
            <b/>
            <sz val="9"/>
            <color indexed="81"/>
            <rFont val="Tahoma"/>
            <family val="2"/>
          </rPr>
          <t>GRANIER Alban:</t>
        </r>
        <r>
          <rPr>
            <sz val="9"/>
            <color indexed="81"/>
            <rFont val="Tahoma"/>
            <family val="2"/>
          </rPr>
          <t xml:space="preserve">
augmente à 2030 pour diminuer ensuite, mais comme dans le run 2 donc conservé</t>
        </r>
      </text>
    </comment>
    <comment ref="G103" authorId="0" shapeId="0" xr:uid="{35A782C2-36A5-428D-9193-ACAA712D0E3E}">
      <text>
        <r>
          <rPr>
            <b/>
            <sz val="9"/>
            <color indexed="81"/>
            <rFont val="Tahoma"/>
            <family val="2"/>
          </rPr>
          <t>GRANIER Alban:</t>
        </r>
        <r>
          <rPr>
            <sz val="9"/>
            <color indexed="81"/>
            <rFont val="Tahoma"/>
            <family val="2"/>
          </rPr>
          <t xml:space="preserve">
A mettre à 0 pour cohérence avec sortie du pétrôle en 2045 ?
Mettre des biocarb à la place ? Nécessite que Enermed rajoute une distinction Biocarb / PPR
Ou alors les allouer en biocarb dans l'excel intégrateur à partir de 2045</t>
        </r>
      </text>
    </comment>
    <comment ref="H165" authorId="0" shapeId="0" xr:uid="{DD809164-D64A-470A-803F-1DE2269C0E13}">
      <text>
        <r>
          <rPr>
            <b/>
            <sz val="9"/>
            <color indexed="81"/>
            <rFont val="Tahoma"/>
            <family val="2"/>
          </rPr>
          <t>GRANIER Alban:</t>
        </r>
        <r>
          <rPr>
            <sz val="9"/>
            <color indexed="81"/>
            <rFont val="Tahoma"/>
            <family val="2"/>
          </rPr>
          <t xml:space="preserve">
Possible de revoir un peu à la baisse p/r à 20%, retour concertation verre :
électrification à 100% pour les petits fours et jusqu'à 80% pour les plus grands</t>
        </r>
      </text>
    </comment>
    <comment ref="L195" authorId="0" shapeId="0" xr:uid="{B1BC3D35-FAF5-43B4-A210-4D35A5EF662B}">
      <text>
        <r>
          <rPr>
            <b/>
            <sz val="9"/>
            <color indexed="81"/>
            <rFont val="Tahoma"/>
            <family val="2"/>
          </rPr>
          <t>GRANIER Alban:</t>
        </r>
        <r>
          <rPr>
            <sz val="9"/>
            <color indexed="81"/>
            <rFont val="Tahoma"/>
            <family val="2"/>
          </rPr>
          <t xml:space="preserve">
A 5% dans le run 2 uniquement en 2030, probablement une erreur que j'ai corrigée</t>
        </r>
      </text>
    </comment>
    <comment ref="K263" authorId="0" shapeId="0" xr:uid="{E8E3E2FC-D3FC-4BB2-BE77-B4E1DFCAA2B9}">
      <text>
        <r>
          <rPr>
            <b/>
            <sz val="9"/>
            <color indexed="81"/>
            <rFont val="Tahoma"/>
            <family val="2"/>
          </rPr>
          <t>GRANIER Alban:</t>
        </r>
        <r>
          <rPr>
            <sz val="9"/>
            <color indexed="81"/>
            <rFont val="Tahoma"/>
            <family val="2"/>
          </rPr>
          <t xml:space="preserve">
Contact ADEME : Michelle.HOUNGBE@ademe.fr</t>
        </r>
      </text>
    </comment>
    <comment ref="F290" authorId="0" shapeId="0" xr:uid="{683CA0B2-52C1-4F87-9D5E-3DDD838D168E}">
      <text>
        <r>
          <rPr>
            <b/>
            <sz val="9"/>
            <color indexed="81"/>
            <rFont val="Tahoma"/>
            <family val="2"/>
          </rPr>
          <t>GRANIER Alban:</t>
        </r>
        <r>
          <rPr>
            <sz val="9"/>
            <color indexed="81"/>
            <rFont val="Tahoma"/>
            <family val="2"/>
          </rPr>
          <t xml:space="preserve">
ne le faire commencer que à 2040, pas avant</t>
        </r>
      </text>
    </comment>
    <comment ref="B295" authorId="0" shapeId="0" xr:uid="{2DA19C57-91E9-4626-AD33-2A32388407BD}">
      <text>
        <r>
          <rPr>
            <b/>
            <sz val="9"/>
            <color indexed="81"/>
            <rFont val="Tahoma"/>
            <family val="2"/>
          </rPr>
          <t>GRANIER Alban:</t>
        </r>
        <r>
          <rPr>
            <sz val="9"/>
            <color indexed="81"/>
            <rFont val="Tahoma"/>
            <family val="2"/>
          </rPr>
          <t xml:space="preserve">
Il y a aussi du gaz qu'il faut ajouter aux hypothèses</t>
        </r>
      </text>
    </comment>
    <comment ref="B313" authorId="0" shapeId="0" xr:uid="{B44BF298-82BD-47F9-8C3A-2EFA95F9F1F1}">
      <text>
        <r>
          <rPr>
            <b/>
            <sz val="9"/>
            <color indexed="81"/>
            <rFont val="Tahoma"/>
            <family val="2"/>
          </rPr>
          <t>GRANIER Alban:</t>
        </r>
        <r>
          <rPr>
            <sz val="9"/>
            <color indexed="81"/>
            <rFont val="Tahoma"/>
            <family val="2"/>
          </rPr>
          <t xml:space="preserve">
Concernant l'allocation des émissions de la prod d'H2, les consommations d'énergie sont en effet allouées au secteur de l'énergie (car non modélisées dans l'industrie), mais les émissions de CO2 résultantes ont été ajoutées au secteur autres chimies, qui est en pratique bien celui qui produit cet H2 par vaporéformage. 
Le CITEPA n'a pas besoin de cette info pour calculer les GES, seulement Enermed à priori</t>
        </r>
      </text>
    </comment>
    <comment ref="D314" authorId="0" shapeId="0" xr:uid="{301517D4-5E8F-47CD-A444-CDA97B5F0BBB}">
      <text>
        <r>
          <rPr>
            <b/>
            <sz val="9"/>
            <color indexed="81"/>
            <rFont val="Tahoma"/>
            <family val="2"/>
          </rPr>
          <t>GRANIER Alban:</t>
        </r>
        <r>
          <rPr>
            <sz val="9"/>
            <color indexed="81"/>
            <rFont val="Tahoma"/>
            <family val="2"/>
          </rPr>
          <t xml:space="preserve">
parait bcp dès 2030 ?</t>
        </r>
      </text>
    </comment>
    <comment ref="H327" authorId="0" shapeId="0" xr:uid="{62EF8BDC-2973-474B-A504-A5A22626C3AA}">
      <text>
        <r>
          <rPr>
            <b/>
            <sz val="9"/>
            <color indexed="81"/>
            <rFont val="Tahoma"/>
            <family val="2"/>
          </rPr>
          <t>GRANIER Alban:</t>
        </r>
        <r>
          <rPr>
            <sz val="9"/>
            <color indexed="81"/>
            <rFont val="Tahoma"/>
            <family val="2"/>
          </rPr>
          <t xml:space="preserve">
regarder avec la part des émissions, il ne faut pas plus de CCU que de part de biogénique
Revoir formules d'allocation en stockage et CCU
Essayer d'avoir des ratios captage / émissions fossiles ou biog similaires, notamment pour les cimentiers</t>
        </r>
      </text>
    </comment>
    <comment ref="B403" authorId="0" shapeId="0" xr:uid="{2633AD43-252B-45CA-A6F6-DC588B9EA942}">
      <text>
        <r>
          <rPr>
            <b/>
            <sz val="9"/>
            <color indexed="81"/>
            <rFont val="Tahoma"/>
            <family val="2"/>
          </rPr>
          <t>GRANIER Alban:</t>
        </r>
        <r>
          <rPr>
            <sz val="9"/>
            <color indexed="81"/>
            <rFont val="Tahoma"/>
            <family val="2"/>
          </rPr>
          <t xml:space="preserve">
étrange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GRANIER Alban</author>
  </authors>
  <commentList>
    <comment ref="R40" authorId="0" shapeId="0" xr:uid="{BEB038F5-7A4D-4C2B-AB8E-530455179EBD}">
      <text>
        <r>
          <rPr>
            <b/>
            <sz val="9"/>
            <color indexed="81"/>
            <rFont val="Tahoma"/>
            <family val="2"/>
          </rPr>
          <t>GRANIER Alban:</t>
        </r>
        <r>
          <rPr>
            <sz val="9"/>
            <color indexed="81"/>
            <rFont val="Tahoma"/>
            <family val="2"/>
          </rPr>
          <t xml:space="preserve">
+18 ?</t>
        </r>
      </text>
    </comment>
    <comment ref="J55" authorId="0" shapeId="0" xr:uid="{3BD9B09C-60FD-496A-A767-20942361AD52}">
      <text>
        <r>
          <rPr>
            <b/>
            <sz val="9"/>
            <color indexed="81"/>
            <rFont val="Tahoma"/>
            <family val="2"/>
          </rPr>
          <t>GRANIER Alban:</t>
        </r>
        <r>
          <rPr>
            <sz val="9"/>
            <color indexed="81"/>
            <rFont val="Tahoma"/>
            <family val="2"/>
          </rPr>
          <t xml:space="preserve">
seule la pétrochimie n'est pas bien représentée du fait de la part de combustible coproduit qui diminue --&gt; consommation augmente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<sst xmlns="http://schemas.openxmlformats.org/spreadsheetml/2006/main" count="2549" uniqueCount="565">
  <si>
    <t>Acier</t>
  </si>
  <si>
    <t>Aluminium</t>
  </si>
  <si>
    <t>Ethylène</t>
  </si>
  <si>
    <t>Chlore</t>
  </si>
  <si>
    <t>Ammoniac</t>
  </si>
  <si>
    <t>Clinker</t>
  </si>
  <si>
    <t>Verre</t>
  </si>
  <si>
    <t>Sucre</t>
  </si>
  <si>
    <t>AME 2023</t>
  </si>
  <si>
    <t>Métaux primaires</t>
  </si>
  <si>
    <t>Chimie</t>
  </si>
  <si>
    <t>Minéraux non-métalliques</t>
  </si>
  <si>
    <t xml:space="preserve">IAA </t>
  </si>
  <si>
    <t xml:space="preserve">Equipements </t>
  </si>
  <si>
    <t>Autres (textile, etc.)</t>
  </si>
  <si>
    <t>Total diffus</t>
  </si>
  <si>
    <t>Construction</t>
  </si>
  <si>
    <t>Sorties brutes</t>
  </si>
  <si>
    <t>Consommation</t>
  </si>
  <si>
    <t>Alu</t>
  </si>
  <si>
    <t>NH3</t>
  </si>
  <si>
    <t>Cl2</t>
  </si>
  <si>
    <t>Papiers cartons</t>
  </si>
  <si>
    <t>Total</t>
  </si>
  <si>
    <t>Observé</t>
  </si>
  <si>
    <t>Rapport Production / Consommation</t>
  </si>
  <si>
    <t>aluminium</t>
  </si>
  <si>
    <t>clinker</t>
  </si>
  <si>
    <t>verre</t>
  </si>
  <si>
    <t>ammoniac</t>
  </si>
  <si>
    <t>papier</t>
  </si>
  <si>
    <t>Repris de l'observé</t>
  </si>
  <si>
    <t>Projeté</t>
  </si>
  <si>
    <t>Diffus</t>
  </si>
  <si>
    <t>Md€2015</t>
  </si>
  <si>
    <t>Indice 2019</t>
  </si>
  <si>
    <t>Charbon</t>
  </si>
  <si>
    <t>Produits pétroliers raffinés</t>
  </si>
  <si>
    <t>Gaz naturel</t>
  </si>
  <si>
    <t>Chaleur de l'environnement</t>
  </si>
  <si>
    <t>Solaire thermique et géothermie</t>
  </si>
  <si>
    <t>Chaleur vendue</t>
  </si>
  <si>
    <t>Hydrogène</t>
  </si>
  <si>
    <t>Biomasse solide</t>
  </si>
  <si>
    <t>Déchets</t>
  </si>
  <si>
    <t>Biocarburants</t>
  </si>
  <si>
    <t>Gaz renouvelable</t>
  </si>
  <si>
    <t>Coke</t>
  </si>
  <si>
    <t>Electricité PAC</t>
  </si>
  <si>
    <t xml:space="preserve">     Dont sidérurgie (hauts fourneaux)</t>
  </si>
  <si>
    <t xml:space="preserve">     Dont sidérurgie (arc électrique)</t>
  </si>
  <si>
    <t xml:space="preserve">     Dont sidérurgie (réduction directe)</t>
  </si>
  <si>
    <t xml:space="preserve">  Dont sidérurgie (mise en forme de l'acier)</t>
  </si>
  <si>
    <t xml:space="preserve">     Dont aluminium (primaire)</t>
  </si>
  <si>
    <t xml:space="preserve">     Dont aluminium (recyclé)</t>
  </si>
  <si>
    <t xml:space="preserve">     Dont autres métaux primaires</t>
  </si>
  <si>
    <t xml:space="preserve">     Dont Ammoniac</t>
  </si>
  <si>
    <t xml:space="preserve">     Dont pétrochimie de base</t>
  </si>
  <si>
    <t xml:space="preserve">     Dont autres chimies</t>
  </si>
  <si>
    <t>Non-métalliques</t>
  </si>
  <si>
    <t xml:space="preserve">     Dont ciment</t>
  </si>
  <si>
    <t xml:space="preserve">     Dont verre</t>
  </si>
  <si>
    <t xml:space="preserve">     Dont autres non-métalliques</t>
  </si>
  <si>
    <t>Industries agroalimentaires</t>
  </si>
  <si>
    <t>Dont Sucre</t>
  </si>
  <si>
    <t>Dont autres IAA</t>
  </si>
  <si>
    <t>Equipement</t>
  </si>
  <si>
    <t>Autres</t>
  </si>
  <si>
    <t xml:space="preserve">     Dont papier-pâtes</t>
  </si>
  <si>
    <t xml:space="preserve">     Dont autres</t>
  </si>
  <si>
    <t>Mix énergétique</t>
  </si>
  <si>
    <t xml:space="preserve">Électricité </t>
  </si>
  <si>
    <t>Gaz de réseau</t>
  </si>
  <si>
    <t>%</t>
  </si>
  <si>
    <t xml:space="preserve">     Dont aluminium primaire</t>
  </si>
  <si>
    <t xml:space="preserve">     Dont aluminium recyclé</t>
  </si>
  <si>
    <t xml:space="preserve">     Dont clinker</t>
  </si>
  <si>
    <t>Industrie agroalimentaire</t>
  </si>
  <si>
    <t xml:space="preserve">     Dont sucre</t>
  </si>
  <si>
    <t xml:space="preserve">     Dont autres Industries alimentaires et agricoles</t>
  </si>
  <si>
    <t xml:space="preserve">     Dont sidérurgie</t>
  </si>
  <si>
    <t xml:space="preserve">     Dont aluminium</t>
  </si>
  <si>
    <t xml:space="preserve">     Autre sidérurgie</t>
  </si>
  <si>
    <t xml:space="preserve">     Dont autres Industries agro-alimentaires</t>
  </si>
  <si>
    <t>PPR</t>
  </si>
  <si>
    <t>Sidérurgie</t>
  </si>
  <si>
    <t>Pétrochimie</t>
  </si>
  <si>
    <t>Autres chimies</t>
  </si>
  <si>
    <t>Construction (bitume…)</t>
  </si>
  <si>
    <t>Autres (électronique charbon/fuel, pharmacie gaz nat)</t>
  </si>
  <si>
    <t>La consommation de non énergétique est incluse dans la consommation d'énergie des Hauts fourneaux</t>
  </si>
  <si>
    <t>Coke de pétrole</t>
  </si>
  <si>
    <t>Biocoke</t>
  </si>
  <si>
    <t>Anode inerte</t>
  </si>
  <si>
    <t>Gaz (vaporeformage)</t>
  </si>
  <si>
    <t>Hydrogène directe (par électrolyne non considéré dans le scope industrie)</t>
  </si>
  <si>
    <t>Naphta</t>
  </si>
  <si>
    <t>Biofuel</t>
  </si>
  <si>
    <t>Biogaz</t>
  </si>
  <si>
    <t>Pétrole</t>
  </si>
  <si>
    <t>Biopétrole</t>
  </si>
  <si>
    <t xml:space="preserve">Pétrole </t>
  </si>
  <si>
    <t xml:space="preserve">Biofuel </t>
  </si>
  <si>
    <t>Bionaphta</t>
  </si>
  <si>
    <t>Synthétique fuel/hydrogène</t>
  </si>
  <si>
    <t>part de CO2 biogénique</t>
  </si>
  <si>
    <t>part stockée</t>
  </si>
  <si>
    <t>part utilisée</t>
  </si>
  <si>
    <t>TOTAL industrie</t>
  </si>
  <si>
    <t>Production d’énergie</t>
  </si>
  <si>
    <t>production d'électricité</t>
  </si>
  <si>
    <t>production de chaleur</t>
  </si>
  <si>
    <t>raffinage</t>
  </si>
  <si>
    <t>TOTAL énergie</t>
  </si>
  <si>
    <t>Total CCUS</t>
  </si>
  <si>
    <t>DAC</t>
  </si>
  <si>
    <t>Total CCS fossile</t>
  </si>
  <si>
    <t>Total CCU fossile</t>
  </si>
  <si>
    <t>Total BECCS</t>
  </si>
  <si>
    <t>Total BECCU</t>
  </si>
  <si>
    <t>Total DACCS</t>
  </si>
  <si>
    <t>Total DACCU</t>
  </si>
  <si>
    <t>Total carbonatation du béton</t>
  </si>
  <si>
    <t>Total puits techno</t>
  </si>
  <si>
    <t>Carbone utilisé</t>
  </si>
  <si>
    <t>Carbone fossile stocké</t>
  </si>
  <si>
    <t>émissions négatives</t>
  </si>
  <si>
    <t xml:space="preserve">     Dont Ammoniac (vaporeformage)</t>
  </si>
  <si>
    <t>Ammoniac hydrogene</t>
  </si>
  <si>
    <t>%/2021</t>
  </si>
  <si>
    <t>Balance commerciale</t>
  </si>
  <si>
    <t>Efficacité énergétique</t>
  </si>
  <si>
    <t>Recyclage</t>
  </si>
  <si>
    <t>Substitutions non-énergétiques</t>
  </si>
  <si>
    <t>Onglet 6. CCUS</t>
  </si>
  <si>
    <t>Onglet 5. Substitutions non-énergétiques</t>
  </si>
  <si>
    <t>Hypothèses additionnelles</t>
  </si>
  <si>
    <t>Indiquez toute hypothèse supplémentaire non identifiée ci-dessous, afin de l'intégrer au mieux dans la modélisation</t>
  </si>
  <si>
    <t>CCUS</t>
  </si>
  <si>
    <t>Repris des FdR 50 sites.</t>
  </si>
  <si>
    <t xml:space="preserve">Coefficient de décorrélation VA / production physique </t>
  </si>
  <si>
    <t>Onglet 4. Recyclage</t>
  </si>
  <si>
    <t>Onglet Mix éner % (l'onglet Mix éner % (2) reprend les hypothèses sous un autre format)</t>
  </si>
  <si>
    <t>Leviers</t>
  </si>
  <si>
    <t>Les hypothèses de recyclage/réutilisation pré-remplies proviennent de la traduction de la FdR 50 sites.</t>
  </si>
  <si>
    <t>Hydrogène (consommation finale)</t>
  </si>
  <si>
    <t>Les niveaux de recyclages s'appliquent sur les niveaux de production déterminé par la différence entre le niveau consommation (Pepito) et le ratio import/export, ce qui infine réduit la production primaire de produits industriels</t>
  </si>
  <si>
    <t>A noter que les volumes de CO2 captés doivent être par ailleurs cohérents avec les volumes d'émissions données par les hypothèses prises au dessus (niv prod, mix énergétique, non énergétique, efficacité énergétique…)</t>
  </si>
  <si>
    <t>Ciment</t>
  </si>
  <si>
    <t>Chaux</t>
  </si>
  <si>
    <t>Ajustements pour diminuer légèrement la consommation de biomasse</t>
  </si>
  <si>
    <t>Scénario Bas - CCS tonnes captées (MtCO2) - Projets A</t>
  </si>
  <si>
    <t>Nombre de projets</t>
  </si>
  <si>
    <t>Raffinage</t>
  </si>
  <si>
    <t>Chimie et raffinage</t>
  </si>
  <si>
    <t>Acier et fonte</t>
  </si>
  <si>
    <t>Agroalimentaire</t>
  </si>
  <si>
    <t>FdR 50 sites</t>
  </si>
  <si>
    <t>CO2 capté anticipé par la filière en MtCO2/an</t>
  </si>
  <si>
    <t>MtCO2</t>
  </si>
  <si>
    <t>Ciment - Ambitieux</t>
  </si>
  <si>
    <t>Ciment - Central</t>
  </si>
  <si>
    <t>Ciment - Bas</t>
  </si>
  <si>
    <t>-</t>
  </si>
  <si>
    <t>CCS évoqué mais pas chiffré spécifiquement</t>
  </si>
  <si>
    <t>Chimie - Ambitieux</t>
  </si>
  <si>
    <t>Que du CCS, pas de CCU évoqué</t>
  </si>
  <si>
    <t>Chimie - Central</t>
  </si>
  <si>
    <t>Chimie - Bas</t>
  </si>
  <si>
    <t>Agroalimentaire (ANIA)</t>
  </si>
  <si>
    <r>
      <rPr>
        <b/>
        <u/>
        <sz val="11"/>
        <color theme="1"/>
        <rFont val="Calibri"/>
        <family val="2"/>
        <scheme val="minor"/>
      </rPr>
      <t xml:space="preserve">CCS </t>
    </r>
    <r>
      <rPr>
        <sz val="11"/>
        <color rgb="FF000000"/>
        <rFont val="Calibri"/>
        <family val="2"/>
        <charset val="1"/>
      </rPr>
      <t xml:space="preserve">: Potentiel de </t>
    </r>
    <r>
      <rPr>
        <b/>
        <sz val="11"/>
        <color theme="1"/>
        <rFont val="Calibri"/>
        <family val="2"/>
        <scheme val="minor"/>
      </rPr>
      <t>500 à 600 kt de CO2 biogénique</t>
    </r>
    <r>
      <rPr>
        <sz val="11"/>
        <color rgb="FF000000"/>
        <rFont val="Calibri"/>
        <family val="2"/>
        <charset val="1"/>
      </rPr>
      <t xml:space="preserve"> pour le seul secteur sucre ; également du CO2 biogénique isu de la méthanisation et de la combustion de la biomasse.</t>
    </r>
  </si>
  <si>
    <r>
      <rPr>
        <b/>
        <u/>
        <sz val="11"/>
        <color theme="1"/>
        <rFont val="Calibri"/>
        <family val="2"/>
        <scheme val="minor"/>
      </rPr>
      <t xml:space="preserve">CCU </t>
    </r>
    <r>
      <rPr>
        <sz val="11"/>
        <color rgb="FF000000"/>
        <rFont val="Calibri"/>
        <family val="2"/>
        <charset val="1"/>
      </rPr>
      <t xml:space="preserve">: besoin de CO2 biogénique dans l'agroalimentaire, pour un marché estimé de </t>
    </r>
    <r>
      <rPr>
        <b/>
        <sz val="11"/>
        <color theme="1"/>
        <rFont val="Calibri"/>
        <family val="2"/>
        <scheme val="minor"/>
      </rPr>
      <t>150 à 200 kt/an.</t>
    </r>
  </si>
  <si>
    <r>
      <t>Aucun chiffrage précis, mais potentiel global du secteur estimé</t>
    </r>
    <r>
      <rPr>
        <b/>
        <sz val="11"/>
        <color theme="1"/>
        <rFont val="Calibri"/>
        <family val="2"/>
        <scheme val="minor"/>
      </rPr>
      <t xml:space="preserve"> &gt; 1MtCO2/an</t>
    </r>
  </si>
  <si>
    <t>Les 3 secteurs les plus émetteurs étant l'amidon, le sucre et le lait.</t>
  </si>
  <si>
    <t>Amidon</t>
  </si>
  <si>
    <t>CCS pas évoqué</t>
  </si>
  <si>
    <t>Lait</t>
  </si>
  <si>
    <r>
      <t xml:space="preserve">Estimation du potentiel à </t>
    </r>
    <r>
      <rPr>
        <b/>
        <sz val="11"/>
        <color theme="1"/>
        <rFont val="Calibri"/>
        <family val="2"/>
        <scheme val="minor"/>
      </rPr>
      <t>700 kt/an</t>
    </r>
    <r>
      <rPr>
        <sz val="11"/>
        <color rgb="FF000000"/>
        <rFont val="Calibri"/>
        <family val="2"/>
        <charset val="1"/>
      </rPr>
      <t>, pilotes possibles avant 2030</t>
    </r>
  </si>
  <si>
    <t>Papier carton</t>
  </si>
  <si>
    <t>Tuiles et Briques - Ambitieux</t>
  </si>
  <si>
    <t>Potentiel pas chiffré explicitement mais la filière compte sur le CCU et le CCS pour se décarboner.</t>
  </si>
  <si>
    <t>Tuiles et Briques - Central</t>
  </si>
  <si>
    <r>
      <t xml:space="preserve">Spécificité : fumées très chargées et polluées. </t>
    </r>
    <r>
      <rPr>
        <b/>
        <sz val="11"/>
        <color theme="1"/>
        <rFont val="Calibri"/>
        <family val="2"/>
        <scheme val="minor"/>
      </rPr>
      <t>Jusqu'à 300kt/an captées en 2050.</t>
    </r>
  </si>
  <si>
    <t>Tuiles et Briques - Tendanciel</t>
  </si>
  <si>
    <t>La fiche de décarbonation filière évoque surtout le levier de l'hydrogène ; seule mention est faite à une future étude sur le potentiel du CCS pour cette industrie.</t>
  </si>
  <si>
    <t>FdR - CSF (filières)</t>
  </si>
  <si>
    <t>AME 23</t>
  </si>
  <si>
    <t>Total GVA (progression similaire au PIB)</t>
  </si>
  <si>
    <t>Part VA industrie / Total GVA</t>
  </si>
  <si>
    <t>Papier</t>
  </si>
  <si>
    <t>Electricité</t>
  </si>
  <si>
    <t>Plastiques</t>
  </si>
  <si>
    <t>Production</t>
  </si>
  <si>
    <t>AMS</t>
  </si>
  <si>
    <t>Production (Mt)</t>
  </si>
  <si>
    <t xml:space="preserve">dont haut fourneaux </t>
  </si>
  <si>
    <t>dont procédé électrique</t>
  </si>
  <si>
    <t>dont DRI</t>
  </si>
  <si>
    <t>dont aluminium recyclé</t>
  </si>
  <si>
    <t>AMS run 2</t>
  </si>
  <si>
    <t>Historique</t>
  </si>
  <si>
    <t>Autres chimies (ktCO2eq évités)</t>
  </si>
  <si>
    <t>On prend les chiffres de la feuille de route chimie</t>
  </si>
  <si>
    <t>Substitution hydrogène</t>
  </si>
  <si>
    <t>Electrolyse en lieu et place du vapocraquage pour la production d'hydrogène (40% d'hydrogène décarboné à horizon 2030, scénario haut de la FdR chimie)</t>
  </si>
  <si>
    <t>Baisse N2O</t>
  </si>
  <si>
    <t>Intégré pour prendre en compte la hausse de production dans le modèle</t>
  </si>
  <si>
    <t>Taux d’incorporation des biocarburants dans le diesel</t>
  </si>
  <si>
    <t xml:space="preserve">Taux de bio (taux d'incorporation en énergie) dans le biométhane </t>
  </si>
  <si>
    <t>réseaux gaz (conso finale)</t>
  </si>
  <si>
    <t>Taux d'incorporation</t>
  </si>
  <si>
    <t>Plusieurs facteurs pourraient orienter le taux d’incorporation à la hausse ou la baisse dans les prochaines années :
• L’activité de recyclage par affinage pourrait continuer à ralentir, mise en difficulté entre autres par la hausse des coûts de l’énergie ; 
• La mise en place du tri des déchets par type d’alliage devrait faciliter l’approvisionnement des unités de recyclage direct.</t>
  </si>
  <si>
    <t>Valeur ajoutée brute (Md€) - cf Cadrage</t>
  </si>
  <si>
    <t>Evolution / 2021 brute</t>
  </si>
  <si>
    <t>Evolution / 2021 corrigée</t>
  </si>
  <si>
    <t xml:space="preserve">Autres  </t>
  </si>
  <si>
    <t>Total industrie</t>
  </si>
  <si>
    <t>dont sidérurgie</t>
  </si>
  <si>
    <t>dont métaux non-ferreux</t>
  </si>
  <si>
    <t>dont chimie</t>
  </si>
  <si>
    <t>dont minéraux non-métalliques</t>
  </si>
  <si>
    <t>dont papier pâtes</t>
  </si>
  <si>
    <t>dont IAA</t>
  </si>
  <si>
    <t>dont construction</t>
  </si>
  <si>
    <t>Total diffus hors construction</t>
  </si>
  <si>
    <t>Interpolation linéaire ?</t>
  </si>
  <si>
    <t>Taux d’incorporation des biocarburants dans l'essence</t>
  </si>
  <si>
    <t>uniquement seconde fusion</t>
  </si>
  <si>
    <t>source</t>
  </si>
  <si>
    <t>CITEPA</t>
  </si>
  <si>
    <t>dont 2e fusion</t>
  </si>
  <si>
    <t>CITEPA (pâte à papier) - pas cohérent avec BNR car CITEPA ne prend en compte que la pâte à papier (kraft ou bisulfite)</t>
  </si>
  <si>
    <t>Clinker (kt) :</t>
  </si>
  <si>
    <t>Prod (kt)</t>
  </si>
  <si>
    <t>Verre (t) :</t>
  </si>
  <si>
    <t>Prod totale (t)</t>
  </si>
  <si>
    <t>Acier (kt) :</t>
  </si>
  <si>
    <t>Acier O2 (kt)</t>
  </si>
  <si>
    <t>Acier élec (kt)</t>
  </si>
  <si>
    <t>Aluminium (t) :</t>
  </si>
  <si>
    <t>1ère fusion (t)</t>
  </si>
  <si>
    <t>2nde fusion (t)</t>
  </si>
  <si>
    <t>Pâte à papier (kt) :</t>
  </si>
  <si>
    <t>Ammoniac (t) :</t>
  </si>
  <si>
    <t>Prod (t)</t>
  </si>
  <si>
    <t>Ethylène (t) :</t>
  </si>
  <si>
    <t>Chlore (t) :</t>
  </si>
  <si>
    <t>(erreur auparavant, monochlorure de vinyle à la place)</t>
  </si>
  <si>
    <t>Sucre (kt) :</t>
  </si>
  <si>
    <t>Productions industrielles utilisées dans l'inventaire CITEPA édition 2024 :</t>
  </si>
  <si>
    <t>dont 1ère fusion</t>
  </si>
  <si>
    <t>mise en cohérence avec AMS run 2 en historique</t>
  </si>
  <si>
    <t>Focus acier 2026-2029</t>
  </si>
  <si>
    <t>Pour référence (BNR Ademe 2012-2021)</t>
  </si>
  <si>
    <t>Nouvelle interpolation de 2025 à 2030 (basée sur 2019) qui donne des valeurs différentes du run 2 avant 2030 (permet de ne pas avoir la BC du clinker qui augente comme dans le run 2 jusqu'à 2030 puis diminue jusqu'à 2050 suite à l'arbitrage)</t>
  </si>
  <si>
    <t>Electrification diminuée pour augmentetr la part de biomasse solide et déchets (sans toucher aux autres vecteurs)</t>
  </si>
  <si>
    <t>Augmentation des déchets et biomasse avec forte diminution de l'electrification et de l'utilisation de PPR</t>
  </si>
  <si>
    <t>Ajustements pour avoir une évolution plus logique et atteindre les niveaux de consos</t>
  </si>
  <si>
    <t>La conso de biomasse se fait exclusivement sur le biogaz</t>
  </si>
  <si>
    <t>modification AMS run 3</t>
  </si>
  <si>
    <t>productions revues à la baisse en historique</t>
  </si>
  <si>
    <t>Productions arbitrées AMS run 3</t>
  </si>
  <si>
    <t>3Mt DRI Arcelor Mittal Dunkerque (soutien décarbonation par l'Etat annoncé le 15 janvier lors de visite ministres à Dunkerque); remis en cause en AMS ?</t>
  </si>
  <si>
    <t>Valeurs du run 2</t>
  </si>
  <si>
    <t>Taux d'incorporation matières premières recyclées</t>
  </si>
  <si>
    <t>Historique (BNR ADEME 2019)</t>
  </si>
  <si>
    <t>AME 2021</t>
  </si>
  <si>
    <t>AMS 2018</t>
  </si>
  <si>
    <t>ADEME</t>
  </si>
  <si>
    <t>RTE</t>
  </si>
  <si>
    <t>commentaire historique</t>
  </si>
  <si>
    <t>commentaire AME</t>
  </si>
  <si>
    <t>commentaire AMS</t>
  </si>
  <si>
    <t>TEND</t>
  </si>
  <si>
    <t>S1</t>
  </si>
  <si>
    <t>S2</t>
  </si>
  <si>
    <t>S3</t>
  </si>
  <si>
    <t>S4</t>
  </si>
  <si>
    <t>REF</t>
  </si>
  <si>
    <t>Impact prix du C : +0,5pt tous les 5 ans</t>
  </si>
  <si>
    <t>MàJ 50sites</t>
  </si>
  <si>
    <t>Repris du CITEPA</t>
  </si>
  <si>
    <t>hausse à 2030 puis constant</t>
  </si>
  <si>
    <t>Niveau 2050 AMS18 revu à la baisse / AMS18 (ADEMe autour de 45 % sauf S2 à 70%), niveau 2030 revu en accord avec les données Arcelor-Mittal/FR relance</t>
  </si>
  <si>
    <t>taux de l’aluminium issu de l’affinage et du recyclage direct</t>
  </si>
  <si>
    <t>stable</t>
  </si>
  <si>
    <t xml:space="preserve">reprise AMS/ ademe S1/S2 </t>
  </si>
  <si>
    <t>N.R</t>
  </si>
  <si>
    <t>emballages uniquement – volume incorporé 2018 / volume de résines consommées 2019 – attention donnée peu fiable</t>
  </si>
  <si>
    <t>Effet plan de relance : +700kt de plastique recyclé incorporé dont 45 % sont des emballages</t>
  </si>
  <si>
    <t>reprise AMS/ ademe S1/S2</t>
  </si>
  <si>
    <t>NW</t>
  </si>
  <si>
    <t>TAUX MPR BAU AME</t>
  </si>
  <si>
    <t>Acier (%EAF/(EAF+BOF)</t>
  </si>
  <si>
    <t>taux d’incorporation de calcin par les verriers</t>
  </si>
  <si>
    <t>TAUX MPR nW AMS</t>
  </si>
  <si>
    <t>taux d’incorporation de PCR</t>
  </si>
  <si>
    <t>poursuite de la hausse à 2030 puis constant</t>
  </si>
  <si>
    <t>Poursuite de la hausse 2015-2019. Reprise ADEME S1/S2/S3</t>
  </si>
  <si>
    <t>Papier - pâtes</t>
  </si>
  <si>
    <t>Attention au périmètre des productions, recyclage inclus ou non</t>
  </si>
  <si>
    <t>A maj avec cadrage</t>
  </si>
  <si>
    <t>Estimation des consommations énergétiques en 2030 à partir des hypothèses (des petites différences peuvent exister avec la modélisation EnerMED)</t>
  </si>
  <si>
    <t>Hypothèses</t>
  </si>
  <si>
    <t>Mix run 2 (ancien mix)</t>
  </si>
  <si>
    <t>Sidérurgie HF</t>
  </si>
  <si>
    <t>Hausse</t>
  </si>
  <si>
    <t>Matrice de passage</t>
  </si>
  <si>
    <t>Produits liquides (fossile, bio, et synthétique)</t>
  </si>
  <si>
    <t>Biomasse</t>
  </si>
  <si>
    <t>Dechets</t>
  </si>
  <si>
    <t>Chaleur</t>
  </si>
  <si>
    <t>Solar &amp; Geothermie</t>
  </si>
  <si>
    <t>Chaleur Env</t>
  </si>
  <si>
    <t>Biogaz autoconsommé</t>
  </si>
  <si>
    <t>Sidérurgie AC</t>
  </si>
  <si>
    <t>Taux d'incorporation de biogaz</t>
  </si>
  <si>
    <t>% gaz non-fossile réseau (conso finale)</t>
  </si>
  <si>
    <t>dont méthane de synthèse</t>
  </si>
  <si>
    <t>dont biogaz</t>
  </si>
  <si>
    <t>% gaz non-fossile pour prod chaleur</t>
  </si>
  <si>
    <t>% gaz non-fossile prod élec</t>
  </si>
  <si>
    <t>Résultats</t>
  </si>
  <si>
    <t>Sidérurgie RD</t>
  </si>
  <si>
    <t>Où est incluse la consommation de biomasse pour les métaux primaires ?</t>
  </si>
  <si>
    <t>Chiffres FdR DGE</t>
  </si>
  <si>
    <t>Papier-carton</t>
  </si>
  <si>
    <t>Agro-alimentaire</t>
  </si>
  <si>
    <t>Briques et tuiles</t>
  </si>
  <si>
    <t>Biens d'équipements, matériels de transport</t>
  </si>
  <si>
    <t>Autres (détails ?)</t>
  </si>
  <si>
    <t>Besoins supplémentaires en biomasse en 2030 (TWh)</t>
  </si>
  <si>
    <t>Besoins supplémentaires en CSR en 2030 (TWh)</t>
  </si>
  <si>
    <t>Besoins supplémentaires totaux biomasse et CSR (TWh)</t>
  </si>
  <si>
    <t>Attention, le biogaz n'est pas intégré</t>
  </si>
  <si>
    <t>Besoins supplémentaires en biogaz (TWh)</t>
  </si>
  <si>
    <t>Autres non métalliques</t>
  </si>
  <si>
    <t xml:space="preserve">Chiffres run 2 avant changement de mix </t>
  </si>
  <si>
    <t>Besoins supplémentaires en biogaz en 2030 (TWh)</t>
  </si>
  <si>
    <t>Diff DGE</t>
  </si>
  <si>
    <t>Autres sidérurgies</t>
  </si>
  <si>
    <t>Autres + autres métalliques + construction + verre + aluminium + sidérurgie</t>
  </si>
  <si>
    <t xml:space="preserve">Chiffres run 2 estimés après changement de mix </t>
  </si>
  <si>
    <t>Cohérent avec le 30TWh + 5TWh DGE</t>
  </si>
  <si>
    <t>Aluminium primaire</t>
  </si>
  <si>
    <t>Chaux + briques et tuiles</t>
  </si>
  <si>
    <t>Run 2 ajusté</t>
  </si>
  <si>
    <t>Chiffres FdR</t>
  </si>
  <si>
    <t>Aluminium recyclé</t>
  </si>
  <si>
    <t>run 2 - ajusté</t>
  </si>
  <si>
    <t>run 2 - central</t>
  </si>
  <si>
    <t>Consommation gaz naturel</t>
  </si>
  <si>
    <t>Différence</t>
  </si>
  <si>
    <t>FE</t>
  </si>
  <si>
    <t>MtCO2eq</t>
  </si>
  <si>
    <t>Mix run 2 ajusté</t>
  </si>
  <si>
    <t>Ammoniac gas</t>
  </si>
  <si>
    <t>Ammoniac H2</t>
  </si>
  <si>
    <t>Pétrochimie de base</t>
  </si>
  <si>
    <t>Papier-pâtes</t>
  </si>
  <si>
    <t>Dautres métaux primaires</t>
  </si>
  <si>
    <t>Autres non-métalliques</t>
  </si>
  <si>
    <t>Autres IAA</t>
  </si>
  <si>
    <t>Run 2</t>
  </si>
  <si>
    <t>Ecart</t>
  </si>
  <si>
    <t>Run 2 - 2030</t>
  </si>
  <si>
    <t>Run 2 - ajusté</t>
  </si>
  <si>
    <t>TOTAL</t>
  </si>
  <si>
    <t>Total run1</t>
  </si>
  <si>
    <t>Production physique</t>
  </si>
  <si>
    <t>Sortie</t>
  </si>
  <si>
    <t>Les hypothèses d'efficacité énergétique pré-remplies proviennent de la traduction de la FdR 50 sites.</t>
  </si>
  <si>
    <t>Retour ADEME</t>
  </si>
  <si>
    <t>Cadrage AMS run 2</t>
  </si>
  <si>
    <t>dont autres correction run 2</t>
  </si>
  <si>
    <t>autres cadrage</t>
  </si>
  <si>
    <t>autres run 2</t>
  </si>
  <si>
    <t>industrie (hors correction)</t>
  </si>
  <si>
    <t>dont autres (hors correction)</t>
  </si>
  <si>
    <t>Evolution des VA de l'industrie (basé sur 3Me du run 1 ou 1bis)</t>
  </si>
  <si>
    <t>Total diffus (hors construction)</t>
  </si>
  <si>
    <t>Production "physique" AMS</t>
  </si>
  <si>
    <t>AMS run 2 ajusté</t>
  </si>
  <si>
    <t>fort pessimisme sur l'anode inerte dans les FdR 50sites</t>
  </si>
  <si>
    <t>On inclut les anodes inertes pas considérés dans AMS run 1</t>
  </si>
  <si>
    <t>run 2</t>
  </si>
  <si>
    <t>conso d'énergie pétrochimie</t>
  </si>
  <si>
    <t>run 3</t>
  </si>
  <si>
    <t>Perte d'efficacité énergétique biomasse / PPR</t>
  </si>
  <si>
    <t>Gain d'efficacité énergétique élec</t>
  </si>
  <si>
    <t>Combustibles coproduits</t>
  </si>
  <si>
    <t>Mise à jour sur l'historique run 2 Enermed / La conso de gaz est repartie entre la consommation de gaz de réseau et le combustible coproduit lors du vapocracage.</t>
  </si>
  <si>
    <t>ligne ok</t>
  </si>
  <si>
    <t>reprise du run 2 en historique</t>
  </si>
  <si>
    <t>réhausse élec au niveau run 2, ajusté à la baisse sur le gaz</t>
  </si>
  <si>
    <t>La conso de biomasse se fait quasi exclusivement sur le biogaz</t>
  </si>
  <si>
    <t>ajustement pour sommer à 100%</t>
  </si>
  <si>
    <t>permet d'avoir une forte baisse du gaz p/r au run 2</t>
  </si>
  <si>
    <t>baisse sur le GN ok ? Un peu moins de CSR en 2050</t>
  </si>
  <si>
    <t>l'impact de l'EE semble trop fort</t>
  </si>
  <si>
    <t>sans prendre en compte le NE</t>
  </si>
  <si>
    <t>augmente un peu trop, recalé sur les conso NE</t>
  </si>
  <si>
    <t>pas d'impact sur la biomasse et les CSR</t>
  </si>
  <si>
    <t>H2 retranché en 2021</t>
  </si>
  <si>
    <t>total 2030 trop bas mais ok sur la biomasse (30 000 dans Enermed)</t>
  </si>
  <si>
    <t>ajustement lié au changement run 2 bis / élec PAC ajustée à la chaleur de l'environnement (COP=3)</t>
  </si>
  <si>
    <r>
      <t xml:space="preserve">ligne ok, léger ajustement sur l'élec pour sommer à 100% / </t>
    </r>
    <r>
      <rPr>
        <b/>
        <sz val="11"/>
        <color rgb="FFFF0000"/>
        <rFont val="Calibri"/>
        <family val="2"/>
      </rPr>
      <t xml:space="preserve">COP PAC remis à 3 </t>
    </r>
  </si>
  <si>
    <t>modifié p/r au run 2 bis</t>
  </si>
  <si>
    <t>modifié au run 2 bis / run 2</t>
  </si>
  <si>
    <t>Code couleur</t>
  </si>
  <si>
    <t>1853 dans le run 2</t>
  </si>
  <si>
    <t>16 000 dans le run 2, ie baisse multipliée par 2 sur le gaz</t>
  </si>
  <si>
    <t>difficile d'atteindre totalement la cible CSR sans baisser bcp l'ambition sur l'élec</t>
  </si>
  <si>
    <t>dur de réduire plus le biogaz autres</t>
  </si>
  <si>
    <t>Delta run 3 ajusté - run 2 biomasse solide</t>
  </si>
  <si>
    <t>Delta run 3 ajusté - run 2 CSR</t>
  </si>
  <si>
    <t>7,3TWh run 2 2030 --&gt; 9TWh run 3 : pas loin de la filière (10TWh 2030 et 12,5TWh en 2050)</t>
  </si>
  <si>
    <t>5,4TWh en 2050 par contre, rehausser ? Malgré quantité de déchets en baisse ? Tous effets pris en compte, on arrierait autour de 7TWh en 2050 pour l'instant</t>
  </si>
  <si>
    <t>AMS run 3</t>
  </si>
  <si>
    <t>Calcul à partir du ratio énergie/production</t>
  </si>
  <si>
    <t>S2 Ademe</t>
  </si>
  <si>
    <t>S3 Ademe</t>
  </si>
  <si>
    <t>Secteur ADEME</t>
  </si>
  <si>
    <t>ADEME S3</t>
  </si>
  <si>
    <t>~Cohérent 50sites (76% pour toute la sidérurgie en 2050, 82% en 2030</t>
  </si>
  <si>
    <t>dont hauts fourneaux *</t>
  </si>
  <si>
    <t>/</t>
  </si>
  <si>
    <t xml:space="preserve">ADEME S2/S3 </t>
  </si>
  <si>
    <t>dont aciérie électrique (EAF) *</t>
  </si>
  <si>
    <t>Identique EAF</t>
  </si>
  <si>
    <t>dont DRI-EAF *</t>
  </si>
  <si>
    <t>Tentative d’alignement avec l’ADEME</t>
  </si>
  <si>
    <t>Ajustement 50sites</t>
  </si>
  <si>
    <t>dont aluminium *</t>
  </si>
  <si>
    <t>Reprise acier/alu primaire</t>
  </si>
  <si>
    <t>Métaux non ferreux</t>
  </si>
  <si>
    <t>Ajustement 50sites (perte EE du fait du passage à l'H2)</t>
  </si>
  <si>
    <t>dont ammoniac *</t>
  </si>
  <si>
    <t>Chimie organique</t>
  </si>
  <si>
    <t xml:space="preserve">ADEME S3 </t>
  </si>
  <si>
    <t>Chimie minérale</t>
  </si>
  <si>
    <t>Ciment, chaux *</t>
  </si>
  <si>
    <t>ADEME S2/S3 (prend en compte les gains du recyclage)</t>
  </si>
  <si>
    <t>Verre *</t>
  </si>
  <si>
    <t>Matériaux de construction</t>
  </si>
  <si>
    <t>Sucre *</t>
  </si>
  <si>
    <t>Autres agro alimentaire</t>
  </si>
  <si>
    <t>Transports terrestres</t>
  </si>
  <si>
    <t>Gains calculées via FdR301 (en reprenant les gains PL), divisé par deux par conservatisme</t>
  </si>
  <si>
    <t>ADEME, en prenant en compte le recyclage</t>
  </si>
  <si>
    <t>Papiers-cartons (blanchiment) *</t>
  </si>
  <si>
    <t>Reprise équipements</t>
  </si>
  <si>
    <t>chiffres 2025 à revoir ? Pétrochimie en particulier</t>
  </si>
  <si>
    <t>Intégration de biopétrole</t>
  </si>
  <si>
    <t>Taux de clinker</t>
  </si>
  <si>
    <t>Réduction de 0,7Mt à horizon 2030 (suppression des émissions en en gardant un tout petit peu en raison des fuites)</t>
  </si>
  <si>
    <t>Possible de fixer ça à l'issue d'Enermed pour appliquer 64% des émissions résiduelles (la pénalité énergétique est appliquée dans l'excel intégrateur)</t>
  </si>
  <si>
    <t>Unités de Valorisation Energétique</t>
  </si>
  <si>
    <t>6Mt prévues à l'arbitrage, il faudra ajuster en fonction des estimations suite à l'excel intégrateur</t>
  </si>
  <si>
    <t>valeur 2050 rectifiée, en 2030 on passe de 3,25 à 1,88Mt : perte acceptable ? Compensé par les modifs sur les mix énergiétiques (baisse du GN)</t>
  </si>
  <si>
    <t>(hypothèse de captage de 50% des émissions des UVE en 2050, en accord avec la filière (réunion FNADE-DGPR-DGEC mai 2024))</t>
  </si>
  <si>
    <r>
      <t xml:space="preserve">on prend +2MtCO2e sur les bioraffineries p/r au run 2, </t>
    </r>
    <r>
      <rPr>
        <b/>
        <sz val="11"/>
        <color rgb="FFFF0000"/>
        <rFont val="Calibri"/>
        <family val="2"/>
      </rPr>
      <t>le rythme de déploiement peut être modifié</t>
    </r>
  </si>
  <si>
    <r>
      <t xml:space="preserve">on prend +4MtCO2e sur la production de chaleur (scénario DGEC suite aux RIS) ; </t>
    </r>
    <r>
      <rPr>
        <b/>
        <sz val="11"/>
        <color rgb="FFFF0000"/>
        <rFont val="Calibri"/>
        <family val="2"/>
      </rPr>
      <t>le rythme de déploiement peut être modifié</t>
    </r>
  </si>
  <si>
    <t>Arbitrage : 50% des émissions des UVE captées en 2050, voir avec Manon la part biogénique et ajuster stockage/captage aux besoins, 4Mt prévu dans scénario DGEC, tombe là-dessus ?</t>
  </si>
  <si>
    <t>revoir définition des productions Citepa</t>
  </si>
  <si>
    <t xml:space="preserve">on sait pas trop si on pourrait exporter des CSR </t>
  </si>
  <si>
    <t>baisser à 0% dans les mix énergétiques les PPR (sortie des fossiles) ?</t>
  </si>
  <si>
    <t>aller voir rapports PTS</t>
  </si>
  <si>
    <t>2030 : Lhoist Réty + Eqiom Lumbres FORT CERTITUDE (1,4 MtCO2 au total) ; On peut ajouter : Lafarge Saint-Pierre Lacour (xx MtCO2), Ciments Calcia Airvault (xx MtCO2), Vicat Montalieu (xx MtCO2). Pour mémoire, Lafarge Martres Tolosane ne commence qu'en 2031 (subvention innovation fund).</t>
  </si>
  <si>
    <t xml:space="preserve">fumées assez impures lorsque beaucoup de CSR, pourrait favoriser la biomasse </t>
  </si>
  <si>
    <t>augmenter CSR et baisser biomasse ciment autres chimies pour la HT, bien de mettre des CSR là où on capte (car émet du C)</t>
  </si>
  <si>
    <t>Attention, la variation de production est calculée par rapport à 2019 et pas 2021</t>
  </si>
  <si>
    <t>Trajectoire d'EE=trajectoire du run 2 (sans impact des mix) à laquelle on ajoute l'impact du changement de mix / 2021</t>
  </si>
  <si>
    <t>gain moyen en passant d'une chaufferie à un chauffage résistif</t>
  </si>
  <si>
    <r>
      <t xml:space="preserve">Trajectoire d'EE=trajectoire du run 2 (sans impact des mix) à laquelle on ajoute l'impact du changement de mix / 2021 : </t>
    </r>
    <r>
      <rPr>
        <b/>
        <sz val="11"/>
        <color rgb="FFFF0000"/>
        <rFont val="Calibri"/>
        <family val="2"/>
      </rPr>
      <t>change surtout pour le clinker et le sucre (réhausse)</t>
    </r>
  </si>
  <si>
    <t>Hausse 2050</t>
  </si>
  <si>
    <t>forte hausse à 2050</t>
  </si>
  <si>
    <t>PPR remplacés par CSR</t>
  </si>
  <si>
    <t>Le delta vient en 2030 surtout de la construction via autres chimies et en 2050 le delta supplémentaire vient de la baisse des PPR au profit des CSR</t>
  </si>
  <si>
    <t>CSR run 3 industrie hors cimenteries</t>
  </si>
  <si>
    <t>CSR run 2 industrie hors cimenteries</t>
  </si>
  <si>
    <t>CSR run 2 industrie cimenteries</t>
  </si>
  <si>
    <t>CSR run 3 industrie cimenteries</t>
  </si>
  <si>
    <t>BC cste comme dans le run 2, mais à un niveau différent du fait du changement de périmètre de la prod historique fournie par le Citepa</t>
  </si>
  <si>
    <t>commentaire CITEPA pâte à papier dans l'inventaire : nous utilisons des données de production de pâte à papier (kraft et bisulfite) fournies par la profession (Copacel), il semblerait qu’elles n’incluent pas la production de pâte à partir de matières recyclées comme dit dans leur rapport d’activité ; à savoir que, côté CITEPA, aucune émission de CO2 n’est considérée autre que celles liées aux consos énergétiques pour le papier-carton car les carbonates utilisés sont considérés restés soit dans la pâte soit dans les boues ;</t>
  </si>
  <si>
    <t>CSR run 3 déchets hors cimenteries (hors RCU)</t>
  </si>
  <si>
    <t>Arbitrages run 3 : AMS + pour hors équipements et autres et -20% sur équipements et autres</t>
  </si>
  <si>
    <t>l'augmentation semble trop forte avec les facteurs de décorrélation réhaussés à l'issue du run 2, et les facteurs de décorrélation issus de l'extrapolation des tendances historiques sur les VAA donnent une production légèrement décroissante donc la stabilité est retenue par défaut</t>
  </si>
  <si>
    <t>réhausse du gaz p/r au run 2 ajusté, passer dès 2030 à 18% de biomasse solide parait extrêmement ambitieux</t>
  </si>
  <si>
    <t>production pétrochimie</t>
  </si>
  <si>
    <t>e-naphta</t>
  </si>
  <si>
    <t>on pourrait produire 6,5TWh de e-naphta comme co-produit du e-kerosene nécessaire pour le transport aérien, 6% de e-naphta correspond à 4,9TWh produits donc pas besoin de produire de e-fuel supplémentaire via methanol to olefins ; voir avec Enerdata comment intégrer cette consommation à ne pas produire</t>
  </si>
  <si>
    <t xml:space="preserve">balance commerciale diminuée pour obtenir une production de pâte à papier stable (suite au retour de Aurélie Lécureuil et de Anne Menez de la DGE), cela ne reflète pas forcément la réalité de la balance commerciale car l'augmentation de la consommation modélisée par Pepito semble ne pas prendre en compte l'effet du recyclage : on pourrait avoir une consommation de pâte à papier primaire stable et une hausse de la consommation de papier recyclé </t>
  </si>
  <si>
    <t>voir commentaire Production IAA ci-dessous</t>
  </si>
  <si>
    <t>implique d'importer alu primaire, à avoir en tête, nouvelles capacités de recyclage ?</t>
  </si>
  <si>
    <t>augmenter pourcentage ? L'admee propose qqc, il faudrait voir comment intégrer le recyclage chimique (des projets déjà lancés mais en stand by ou annulés)</t>
  </si>
  <si>
    <t>levier techno de décarbonation, fait baisser la T de fusion je crois, question du calcin dont on pourrait manquer(étude ademe lancée)</t>
  </si>
  <si>
    <t>pas si bien pour l'environnement le recyclage, recyclage sur le papier hygiène compliqué et déjà très haut sur le reste</t>
  </si>
  <si>
    <t>ademe contre daccu, plus beccu</t>
  </si>
  <si>
    <t>PPR remplacés par CSR, biomasse solide au niveau de 2030</t>
  </si>
  <si>
    <t>Rq ADEME : ok avec ambition plus forte sur les HF et la recirculation des gaz sidérurgiques</t>
  </si>
  <si>
    <t>ok</t>
  </si>
  <si>
    <t>checker périmètre production et mix</t>
  </si>
  <si>
    <t xml:space="preserve">Retour ADEME basé sur les PTS : on peut avoir entre 90 % et 100 % d’électricité. </t>
  </si>
  <si>
    <t>possible de se passer de gaz de réseau hors combustible ? Combustible passé à 7,5% pour garder 1% de gaz dans le mix énergétique</t>
  </si>
  <si>
    <t>Une grande partie de l'élec consommée est produite à partir du gaz ce qui est reflété dans la part de gaz du mix</t>
  </si>
  <si>
    <t>Les 35% d'élec correspondent à une partie de l'élec pour chauffer la vapeur et une partie de l'élec pour alimenter les recompressions mécaniques de vapeur (qui pourraient être distinguées comme de l'élec + de la chaleur de l'environnement potentiellement)</t>
  </si>
  <si>
    <t>scénario de l'ademe avec inversion biogaz / gaz de réseau car c'est ce que considérait le SNFS dans son retour de la concertation</t>
  </si>
  <si>
    <t>Dans le scénario de l'Ademe, en 2030 5% de pulpes déshydratées et 5% de plaquettes forestières (10% de biomasse solide), en 2050 20% de pulpes désyhydratées, 5% de plaquettes forestières. Réallocation d'une partie des pulpes vers des CSR</t>
  </si>
  <si>
    <t>Selon l'ADEME, les 64% du run 2 étaient cohérents avec le PTS sucre, en tenant compte de l’effet RMV / Le calcul à partir du PTS sucre donne une EE max de -37% par rapport à 2015 toutes énergies confondues donc -32% par rapport à 2021 semble déjà ambitieux mais possible (ADEME ok avec ce changement)</t>
  </si>
  <si>
    <t xml:space="preserve">     Dont Ammoniac gaz</t>
  </si>
  <si>
    <t>Dont Ammoniac H2</t>
  </si>
  <si>
    <t>reprise de la valeur AME run 3 : moins d'investissements comme décroissance de la filière</t>
  </si>
  <si>
    <t>Proposition de l'Ademe issue du scénario PTS « Mondialisation et engrais bas-carbone » : 78 % de gaz et 22 % d’électricité (mais niveau inférieur car décroissance de la filière)</t>
  </si>
  <si>
    <t>le mix du sucre est calé sur la nouvelle proposition ADEME / SNFS donc ajustement sur les autres IAA pour se rapprocher de la cible de nouveaux besoins de biomasse solide des FdR</t>
  </si>
  <si>
    <t>un peu de CSR à 2030</t>
  </si>
  <si>
    <t>un peu de CSR à 2030, charbon et coke réduits légèrement</t>
  </si>
  <si>
    <t>passage de 95% à 90% en 2030 suite au retour de l'ADEME en cas de non prise en compte de ALTEO Gardanne</t>
  </si>
  <si>
    <t>ligne ok mais est-ce qu'on assume que la grosse augment de biomasse solide soit seulement temporaire</t>
  </si>
  <si>
    <t>hydrogène remplacé par élec directe suite à retour ademe</t>
  </si>
  <si>
    <t>Verre neuf (t) (hors calcin externe)</t>
  </si>
  <si>
    <t>BNR 2012-2021, valeur 2022 et 2023 calculée à partir du taux de variation 2021-2022 du CITEPA</t>
  </si>
  <si>
    <t>BNR 2012-2021, valeur 2022 et 2023 à partir du taux de variation 2021-2022 de l'aluminium</t>
  </si>
  <si>
    <t>Papier cartons</t>
  </si>
  <si>
    <t>BNR 2012-2021 et ADEME pour 2022 et 2023 (venant de rapports statistiques Copacel)</t>
  </si>
  <si>
    <t>la différence pourrait venir du fait que les cimentiers bruûlent des déchets qui ne sont pas des CSR, on pourrait être bon en 2050 si ces déchets là ne sont plus brûlés et qu'il n'y a que des CSR</t>
  </si>
  <si>
    <t>Substitutions NE autres chimies</t>
  </si>
  <si>
    <t xml:space="preserve">Part du gaz destiné à la production d'H2 en historique </t>
  </si>
  <si>
    <t>Quantité de gaz vaporeformage 2021 (TWh)</t>
  </si>
  <si>
    <t>quantité d'H2 vaporéformé en 2021</t>
  </si>
  <si>
    <t>Quantité de gaz non énergétique</t>
  </si>
  <si>
    <t>quantité d'H2 électrolysé pré run 3 v1</t>
  </si>
  <si>
    <t>Part H2 pré run 3 v1</t>
  </si>
  <si>
    <t>Part H2 pré run 3 v2</t>
  </si>
  <si>
    <t>Source</t>
  </si>
  <si>
    <t>DGE (Tom Gagnebet)</t>
  </si>
  <si>
    <t>https://s3.production.france-hydrogene.org/uploads/sites/4/2021/11/Fiche_203.1.1_20-_20Production_20_C3_A0_20partir_20de_20fossiles_20-_20rev_20nov2019_20Th_20A.pdf</t>
  </si>
  <si>
    <t>AFHYPAC</t>
  </si>
  <si>
    <t>Rendement PCI H2/gaz vaporeformage</t>
  </si>
  <si>
    <t>prise en compte de l'augmentation des besoins en H2 proportionnellement à la production</t>
  </si>
  <si>
    <t>quantité d'H2 électrolysé pré run 3 v2</t>
  </si>
  <si>
    <t>2,2TWh au final dans Enermed pré run 3 v2</t>
  </si>
  <si>
    <t>papetiers</t>
  </si>
  <si>
    <t>2030 : Yara le Havre ; Total Gonfreville ; Lyondell à Fos (moins probable) ; 2035 : Boralis (nouveau nom Lat Nitrogen, Rouen) enlevé en 2030 car plus loin du havre donc compté en 2035 ; LatNitrogen GrandPuits ; Lyondell Berre ; Petroineros Lavera</t>
  </si>
  <si>
    <t>2030 : CCS sur les émissions du laminoire ArcelorMittal Fos ; CCS sur DRP ArcelorMittal enlevé, car dans les feuilles de route noté comme provisoire de 2029 à 2034
2035 : Aluminium Dunkerque (à priori fossile)</t>
  </si>
  <si>
    <t>50%*7=3,5 et 3,4 en scénario ambitieux dans les FdR</t>
  </si>
  <si>
    <t>Eqiom à Lumbres ; Lhoist à Réty ; Vicat à Montalieu + 2035 : voir fichier Marine</t>
  </si>
  <si>
    <t>vérifier émissions résiduelles</t>
  </si>
  <si>
    <t>vérifier aussi par rapport aux émissions résiduelles</t>
  </si>
  <si>
    <t>Mix énergétiques CCUS</t>
  </si>
  <si>
    <t>Consommation unitaire du CCS fossile (MWh/tCO2)</t>
  </si>
  <si>
    <t>Consommation unitaire du BECCS (MWh/tCO2)</t>
  </si>
  <si>
    <t>Consommation unitaire du DACCS (MWh/tCO2)</t>
  </si>
  <si>
    <t>Source : Ademe, DACC réhaussé par rapport aux scénarios Transitions à 1,5</t>
  </si>
  <si>
    <t>constante</t>
  </si>
  <si>
    <t>Gaz réseau</t>
  </si>
  <si>
    <t>Chaleur fatale</t>
  </si>
  <si>
    <t>Mix énergétique CCUS et BECCUS industrie</t>
  </si>
  <si>
    <t>Mix énergétique DACCUS</t>
  </si>
  <si>
    <t>Mix énergétique BECCUS</t>
  </si>
  <si>
    <t>à affiner pour le run 3 final</t>
  </si>
  <si>
    <t>Pondérée par la part de ciment et chaux + la moitié de la chimie (car le procédé élec type Cryocap (adsorption+cryo) sera manufacturé dans la chimie)</t>
  </si>
  <si>
    <t>acier sur laminage dans PTS, pas sur DRI (part biogénique = part des émissions biogéniques)</t>
  </si>
  <si>
    <t>ratio des quantités raffinées dans la pré version de l'excel intégrateur run 3 ; ajustement des 2Mt sur les bioraffineries en 2045 et 2050</t>
  </si>
  <si>
    <t>CSR run 3 déchets cimenteries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</si>
</sst>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5">
    <numFmt numFmtId="41" formatCode="_-* #,##0_-;\-* #,##0_-;_-* &quot;-&quot;_-;_-@_-"/>
    <numFmt numFmtId="44" formatCode="_-* #,##0.00\ &quot;€&quot;_-;\-* #,##0.00\ &quot;€&quot;_-;_-* &quot;-&quot;??\ &quot;€&quot;_-;_-@_-"/>
    <numFmt numFmtId="43" formatCode="_-* #,##0.00_-;\-* #,##0.00_-;_-* &quot;-&quot;??_-;_-@_-"/>
    <numFmt numFmtId="164" formatCode="\ * #,##0.00\ ;\-* #,##0.00\ ;\ * \-#\ ;\ @\ "/>
    <numFmt numFmtId="165" formatCode="\ * #,##0.00&quot;    &quot;;\-* #,##0.00&quot;    &quot;;\ * \-#&quot;    &quot;;\ @\ "/>
    <numFmt numFmtId="166" formatCode="0\ %"/>
    <numFmt numFmtId="167" formatCode="0.0"/>
    <numFmt numFmtId="168" formatCode="0.0%"/>
    <numFmt numFmtId="169" formatCode="#,##0.0"/>
    <numFmt numFmtId="170" formatCode="0.0\ %"/>
    <numFmt numFmtId="171" formatCode="_(* #,##0_);_(* \(#,##0\);_(* \-??_);_(@_)"/>
    <numFmt numFmtId="172" formatCode="0.000"/>
    <numFmt numFmtId="173" formatCode="_-* #,##0_-;\-* #,##0_-;_-* &quot;-&quot;??_-;_-@_-"/>
    <numFmt numFmtId="174" formatCode="#,##0.00_ ;\-#,##0.00\ "/>
    <numFmt numFmtId="175" formatCode="#,##0.000_ ;\-#,##0.000\ "/>
    <numFmt numFmtId="176" formatCode="0.00\ %"/>
    <numFmt numFmtId="177" formatCode="_-* #,##0.0_-;\-* #,##0.0_-;_-* &quot;-&quot;??_-;_-@_-"/>
    <numFmt numFmtId="178" formatCode="_-* #,##0.0\ _€_-;\-* #,##0.0\ _€_-;_-* &quot;-&quot;?\ _€_-;_-@_-"/>
    <numFmt numFmtId="179" formatCode="0.000\ %"/>
    <numFmt numFmtId="180" formatCode="_-* #,##0.00\ _€_-;\-* #,##0.00\ _€_-;_-* &quot;-&quot;??\ _€_-;_-@_-"/>
    <numFmt numFmtId="181" formatCode="#,##0.000"/>
    <numFmt numFmtId="182" formatCode="0&quot; &quot;%"/>
    <numFmt numFmtId="183" formatCode="#,##0.00&quot; &quot;;&quot;-&quot;#,##0.00&quot; &quot;;&quot;-&quot;#&quot; &quot;;@&quot; &quot;"/>
    <numFmt numFmtId="184" formatCode="mmmm&quot; &quot;d&quot;, &quot;yyyy"/>
    <numFmt numFmtId="185" formatCode="#,##0.00&quot; € &quot;;#,##0.00&quot; € &quot;;&quot;-&quot;#&quot; € &quot;;@&quot; &quot;"/>
    <numFmt numFmtId="186" formatCode="#,##0.00&quot; &quot;[$€-40C]&quot; &quot;;#,##0.00&quot; &quot;[$€-40C]&quot; &quot;;&quot;-&quot;#&quot; &quot;[$€-40C]&quot; &quot;;&quot; &quot;@&quot; &quot;"/>
    <numFmt numFmtId="187" formatCode="#,##0.00&quot; &quot;[$€-401]&quot; &quot;;#,##0.00&quot; &quot;[$€-401]&quot; &quot;;&quot;-&quot;#&quot; &quot;[$€-401]&quot; &quot;"/>
    <numFmt numFmtId="188" formatCode="#,##0.00&quot; &quot;[$€-40C];&quot;-&quot;#,##0.00&quot; &quot;[$€-40C]"/>
    <numFmt numFmtId="189" formatCode="#,##0.00&quot; &quot;[$€-40C]&quot; &quot;;#,##0.00&quot; &quot;[$€-40C]&quot; &quot;;&quot;-&quot;#&quot; &quot;[$€-40C]&quot; &quot;;@&quot; &quot;"/>
    <numFmt numFmtId="190" formatCode="&quot; &quot;#,##0.00&quot; &quot;;&quot;-&quot;#,##0.00&quot; &quot;;&quot; -&quot;00&quot; &quot;;&quot; &quot;@&quot; &quot;"/>
    <numFmt numFmtId="191" formatCode="#,##0.00&quot;    &quot;;#,##0.00&quot;    &quot;;&quot;-&quot;#&quot;    &quot;;&quot; &quot;@&quot; &quot;"/>
    <numFmt numFmtId="192" formatCode="#,##0.00&quot;    &quot;;#,##0.00&quot;    &quot;;&quot;-&quot;#&quot;    &quot;;@&quot; &quot;"/>
    <numFmt numFmtId="193" formatCode="#,##0&quot; F&quot;;&quot;-&quot;#,##0&quot; F&quot;"/>
    <numFmt numFmtId="194" formatCode="0.00&quot; &quot;"/>
    <numFmt numFmtId="195" formatCode="&quot;(&quot;#&quot;)&quot;;&quot;(&quot;#&quot;)&quot;"/>
    <numFmt numFmtId="196" formatCode="#,##0.00&quot; &quot;[$€-40C];[Red]&quot;-&quot;#,##0.00&quot; &quot;[$€-40C]"/>
    <numFmt numFmtId="197" formatCode="#,##0.0000"/>
    <numFmt numFmtId="198" formatCode="[$€-40C]&quot; &quot;#,##0.0"/>
    <numFmt numFmtId="199" formatCode="[$€-40C]&quot; &quot;#,##0.00"/>
    <numFmt numFmtId="200" formatCode="[$€-40C]&quot; &quot;#,##0"/>
    <numFmt numFmtId="201" formatCode="#,##0.0&quot; F&quot;"/>
    <numFmt numFmtId="202" formatCode="#,##0.00&quot; F&quot;"/>
    <numFmt numFmtId="203" formatCode="#,##0&quot; F&quot;"/>
    <numFmt numFmtId="204" formatCode="0.00&quot; &quot;%"/>
    <numFmt numFmtId="205" formatCode="#,##0.00&quot; &quot;[$€]&quot; &quot;;#,##0.00&quot; &quot;[$€]&quot; &quot;;&quot;-&quot;#&quot; &quot;[$€]&quot; &quot;;&quot; &quot;@&quot; &quot;"/>
    <numFmt numFmtId="206" formatCode="#,##0.00&quot; &quot;[$€];&quot;-&quot;#,##0.00&quot; &quot;[$€]"/>
    <numFmt numFmtId="207" formatCode="#,##0.00&quot; &quot;[$€]&quot; &quot;;#,##0.00&quot; &quot;[$€]&quot; &quot;;&quot;-&quot;#&quot; &quot;[$€]&quot; &quot;;@&quot; &quot;"/>
    <numFmt numFmtId="208" formatCode="[$€]&quot; &quot;#,##0.0"/>
    <numFmt numFmtId="209" formatCode="[$€]&quot; &quot;#,##0.00"/>
    <numFmt numFmtId="210" formatCode="[$€]&quot; &quot;#,##0"/>
    <numFmt numFmtId="211" formatCode="#,##0.00&quot; &quot;;#,##0.00&quot; &quot;;&quot;-&quot;#&quot; &quot;;&quot; &quot;@&quot; &quot;"/>
    <numFmt numFmtId="212" formatCode="_-* #,##0.00\ _F_-;\-* #,##0.00\ _F_-;_-* &quot;-&quot;??\ _F_-;_-@_-"/>
    <numFmt numFmtId="213" formatCode="[$-40C]mmm\-yy;@"/>
    <numFmt numFmtId="214" formatCode="_-* #,##0.00\ &quot;F&quot;_-;\-* #,##0.00\ &quot;F&quot;_-;_-* &quot;-&quot;??\ &quot;F&quot;_-;_-@_-"/>
    <numFmt numFmtId="215" formatCode="_-* #,##0.00\ [$€-1]_-;\-* #,##0.00\ [$€-1]_-;_-* &quot;-&quot;??\ [$€-1]_-"/>
    <numFmt numFmtId="216" formatCode="\$#,##0\ ;\(\$#,##0\)"/>
    <numFmt numFmtId="217" formatCode="_(&quot;$&quot;* #,##0_);_(&quot;$&quot;* \(#,##0\);_(&quot;$&quot;* &quot;-&quot;_);_(@_)"/>
    <numFmt numFmtId="218" formatCode="###,000"/>
    <numFmt numFmtId="219" formatCode="#_.###_.###_.##0.0;\–_.#_.##0.0"/>
    <numFmt numFmtId="220" formatCode="@\ *."/>
    <numFmt numFmtId="221" formatCode="\ \ \ \ \ \ \ \ \ \ @\ *."/>
    <numFmt numFmtId="222" formatCode="\ \ \ \ \ \ \ \ \ \ \ \ @\ *."/>
    <numFmt numFmtId="223" formatCode="\ \ \ \ \ \ \ \ \ \ \ \ @"/>
    <numFmt numFmtId="224" formatCode="\ \ \ \ \ \ \ \ \ \ \ \ \ @\ *."/>
    <numFmt numFmtId="225" formatCode="\ @\ *."/>
    <numFmt numFmtId="226" formatCode="\ @"/>
    <numFmt numFmtId="227" formatCode="\ \ @\ *."/>
    <numFmt numFmtId="228" formatCode="\ \ @"/>
    <numFmt numFmtId="229" formatCode="\ \ \ @\ *."/>
    <numFmt numFmtId="230" formatCode="\ \ \ @"/>
    <numFmt numFmtId="231" formatCode="\ \ \ \ @\ *."/>
    <numFmt numFmtId="232" formatCode="\ \ \ \ @"/>
    <numFmt numFmtId="233" formatCode="\ \ \ \ \ \ @\ *."/>
    <numFmt numFmtId="234" formatCode="\ \ \ \ \ \ @"/>
    <numFmt numFmtId="235" formatCode="\ \ \ \ \ \ \ @\ *."/>
    <numFmt numFmtId="236" formatCode="\ \ \ \ \ \ \ \ \ @\ *."/>
    <numFmt numFmtId="237" formatCode="\ \ \ \ \ \ \ \ \ @"/>
    <numFmt numFmtId="238" formatCode="#,##0.00\ &quot;Gg&quot;"/>
    <numFmt numFmtId="239" formatCode="#,##0.00\ &quot;kg&quot;"/>
    <numFmt numFmtId="240" formatCode="#,##0.00\ &quot;kt&quot;"/>
    <numFmt numFmtId="241" formatCode="#,##0.00\ &quot;Stck&quot;"/>
    <numFmt numFmtId="242" formatCode="#,##0.00\ &quot;Stk&quot;"/>
    <numFmt numFmtId="243" formatCode="#,##0.00\ &quot;T.Stk&quot;"/>
    <numFmt numFmtId="244" formatCode="#,##0.00\ &quot;TJ&quot;"/>
    <numFmt numFmtId="245" formatCode="#,##0.00\ &quot;TStk&quot;"/>
    <numFmt numFmtId="246" formatCode="yyyy"/>
    <numFmt numFmtId="247" formatCode="dd/mm/yy\,\ hh:mm"/>
    <numFmt numFmtId="248" formatCode="_-* #,##0.00\ _D_M_-;\-* #,##0.00\ _D_M_-;_-* &quot;-&quot;??\ _D_M_-;_-@_-"/>
    <numFmt numFmtId="249" formatCode="_-* #,##0.00_E_U_R_-;\-* #,##0.00_E_U_R_-;_-* &quot;-&quot;??_E_U_R_-;_-@_-"/>
    <numFmt numFmtId="250" formatCode="General_)"/>
    <numFmt numFmtId="251" formatCode="#_.###_.###_.##0;&quot;–&quot;_.0"/>
    <numFmt numFmtId="252" formatCode="#_.###_.###_.##0_.&quot;**&quot;;\–_.#_.###_.###_.##0_.&quot;**&quot;"/>
    <numFmt numFmtId="253" formatCode="#_.###_.###_.##0_._*_*;\–_.#_.###_.###_.##0_._*_*"/>
    <numFmt numFmtId="254" formatCode="#_.###_.###_.##0.0;\–_.0.0"/>
    <numFmt numFmtId="255" formatCode="#_.###_.###_.##0;&quot;–&quot;_.#_.###_.###_.##0"/>
    <numFmt numFmtId="256" formatCode="_-* #,##0.00\ [$€]_-;\-* #,##0.00\ [$€]_-;_-* &quot;-&quot;??\ [$€]_-;_-@_-"/>
    <numFmt numFmtId="257" formatCode="_-* #,##0_р_._-;\-* #,##0_р_._-;_-* &quot;-&quot;_р_._-;_-@_-"/>
    <numFmt numFmtId="258" formatCode="#,##0.00&quot; F&quot;;[Red]\-#,##0.00&quot; F&quot;"/>
    <numFmt numFmtId="259" formatCode="_-* #,##0.00_р_._-;\-* #,##0.00_р_._-;_-* &quot;-&quot;??_р_._-;_-@_-"/>
    <numFmt numFmtId="260" formatCode="_-* #,##0&quot;р.&quot;_-;\-* #,##0&quot;р.&quot;_-;_-* &quot;-&quot;&quot;р.&quot;_-;_-@_-"/>
    <numFmt numFmtId="261" formatCode="#\ ###\ ##0;&quot;-&quot;#\ ###\ ##0"/>
    <numFmt numFmtId="262" formatCode="_-* #,##0.00&quot;р.&quot;_-;\-* #,##0.00&quot;р.&quot;_-;_-* &quot;-&quot;??&quot;р.&quot;_-;_-@_-"/>
    <numFmt numFmtId="263" formatCode="_-* #,##0&quot;EUR&quot;_-;\-* #,##0&quot;EUR&quot;_-;_-* &quot;-&quot;&quot;EUR&quot;_-;_-@_-"/>
    <numFmt numFmtId="264" formatCode="_-* #,##0.00&quot;EUR&quot;_-;\-* #,##0.00&quot;EUR&quot;_-;_-* &quot;-&quot;??&quot;EUR&quot;_-;_-@_-"/>
    <numFmt numFmtId="265" formatCode="0.0000%"/>
  </numFmts>
  <fonts count="477">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charset val="1"/>
    </font>
    <font>
      <sz val="11"/>
      <color rgb="FFFFFFFF"/>
      <name val="Calibri"/>
      <family val="2"/>
      <charset val="1"/>
    </font>
    <font>
      <u/>
      <sz val="10"/>
      <color rgb="FF0000FF"/>
      <name val="Times New Roman"/>
      <family val="1"/>
      <charset val="1"/>
    </font>
    <font>
      <u/>
      <sz val="10"/>
      <name val="Times New Roman"/>
      <family val="1"/>
      <charset val="1"/>
    </font>
    <font>
      <sz val="9"/>
      <name val="Times New Roman"/>
      <family val="1"/>
      <charset val="1"/>
    </font>
    <font>
      <sz val="10"/>
      <color rgb="FFFFFFFF"/>
      <name val="Calibri"/>
      <family val="2"/>
      <charset val="1"/>
    </font>
    <font>
      <sz val="10"/>
      <name val="Calibri"/>
      <family val="2"/>
      <charset val="1"/>
    </font>
    <font>
      <b/>
      <sz val="10"/>
      <color rgb="FF000000"/>
      <name val="Calibri"/>
      <family val="2"/>
      <charset val="1"/>
    </font>
    <font>
      <b/>
      <sz val="10"/>
      <name val="Calibri"/>
      <family val="2"/>
      <charset val="1"/>
    </font>
    <font>
      <b/>
      <sz val="9"/>
      <name val="Times New Roman"/>
      <family val="1"/>
      <charset val="1"/>
    </font>
    <font>
      <sz val="9"/>
      <color rgb="FF000000"/>
      <name val="Times New Roman"/>
      <family val="1"/>
      <charset val="1"/>
    </font>
    <font>
      <sz val="12"/>
      <color rgb="FF000000"/>
      <name val="Times New Roman"/>
      <family val="1"/>
      <charset val="1"/>
    </font>
    <font>
      <sz val="12"/>
      <name val="Times New Roman"/>
      <family val="1"/>
      <charset val="1"/>
    </font>
    <font>
      <b/>
      <sz val="11"/>
      <color rgb="FF333333"/>
      <name val="Calibri"/>
      <family val="2"/>
      <charset val="1"/>
    </font>
    <font>
      <sz val="10"/>
      <color rgb="FFCA0200"/>
      <name val="Calibri"/>
      <family val="2"/>
      <charset val="1"/>
    </font>
    <font>
      <sz val="11"/>
      <color rgb="FF800080"/>
      <name val="Calibri"/>
      <family val="2"/>
      <charset val="1"/>
    </font>
    <font>
      <sz val="10"/>
      <color rgb="FFCC0000"/>
      <name val="Calibri"/>
      <family val="2"/>
      <charset val="1"/>
    </font>
    <font>
      <b/>
      <sz val="11"/>
      <color rgb="FFFF9900"/>
      <name val="Calibri"/>
      <family val="2"/>
      <charset val="1"/>
    </font>
    <font>
      <b/>
      <sz val="11"/>
      <name val="Calibri"/>
      <family val="2"/>
      <charset val="1"/>
    </font>
    <font>
      <b/>
      <sz val="11"/>
      <color rgb="FFFFFFFF"/>
      <name val="Calibri"/>
      <family val="2"/>
      <charset val="1"/>
    </font>
    <font>
      <b/>
      <sz val="11"/>
      <color rgb="FF0000FF"/>
      <name val="Arial"/>
      <family val="2"/>
      <charset val="1"/>
    </font>
    <font>
      <b/>
      <sz val="11"/>
      <name val="Arial"/>
      <family val="2"/>
      <charset val="1"/>
    </font>
    <font>
      <sz val="11"/>
      <color rgb="FF333399"/>
      <name val="Calibri"/>
      <family val="2"/>
      <charset val="1"/>
    </font>
    <font>
      <sz val="10"/>
      <name val="Arial"/>
      <family val="2"/>
      <charset val="1"/>
    </font>
    <font>
      <b/>
      <sz val="11"/>
      <color rgb="FF000000"/>
      <name val="Calibri"/>
      <family val="2"/>
      <charset val="1"/>
    </font>
    <font>
      <i/>
      <sz val="11"/>
      <color rgb="FF808080"/>
      <name val="Calibri"/>
      <family val="2"/>
      <charset val="1"/>
    </font>
    <font>
      <i/>
      <sz val="11"/>
      <name val="Calibri"/>
      <family val="2"/>
      <charset val="1"/>
    </font>
    <font>
      <b/>
      <sz val="10"/>
      <color rgb="FFFFFFFF"/>
      <name val="Calibri"/>
      <family val="2"/>
      <charset val="1"/>
    </font>
    <font>
      <i/>
      <sz val="10"/>
      <color rgb="FF808080"/>
      <name val="Calibri"/>
      <family val="2"/>
      <charset val="1"/>
    </font>
    <font>
      <i/>
      <sz val="10"/>
      <name val="Calibri"/>
      <family val="2"/>
      <charset val="1"/>
    </font>
    <font>
      <sz val="10"/>
      <color rgb="FF007926"/>
      <name val="Calibri"/>
      <family val="2"/>
      <charset val="1"/>
    </font>
    <font>
      <sz val="10"/>
      <color rgb="FF006600"/>
      <name val="Calibri"/>
      <family val="2"/>
      <charset val="1"/>
    </font>
    <font>
      <sz val="11"/>
      <color rgb="FF007926"/>
      <name val="Calibri"/>
      <family val="2"/>
      <charset val="1"/>
    </font>
    <font>
      <sz val="18"/>
      <color rgb="FF000000"/>
      <name val="Calibri"/>
      <family val="2"/>
      <charset val="1"/>
    </font>
    <font>
      <sz val="18"/>
      <name val="Calibri"/>
      <family val="2"/>
      <charset val="1"/>
    </font>
    <font>
      <b/>
      <sz val="15"/>
      <color rgb="FF003366"/>
      <name val="Calibri"/>
      <family val="2"/>
      <charset val="1"/>
    </font>
    <font>
      <sz val="12"/>
      <color rgb="FF000000"/>
      <name val="Calibri"/>
      <family val="2"/>
      <charset val="1"/>
    </font>
    <font>
      <sz val="12"/>
      <name val="Calibri"/>
      <family val="2"/>
      <charset val="1"/>
    </font>
    <font>
      <b/>
      <sz val="13"/>
      <color rgb="FF003366"/>
      <name val="Calibri"/>
      <family val="2"/>
      <charset val="1"/>
    </font>
    <font>
      <b/>
      <sz val="24"/>
      <color rgb="FF000000"/>
      <name val="Calibri"/>
      <family val="2"/>
      <charset val="1"/>
    </font>
    <font>
      <b/>
      <sz val="11"/>
      <color rgb="FF003366"/>
      <name val="Calibri"/>
      <family val="2"/>
      <charset val="1"/>
    </font>
    <font>
      <b/>
      <sz val="24"/>
      <name val="Calibri"/>
      <family val="2"/>
      <charset val="1"/>
    </font>
    <font>
      <b/>
      <sz val="12"/>
      <name val="Times New Roman"/>
      <family val="1"/>
      <charset val="1"/>
    </font>
    <font>
      <u/>
      <sz val="10"/>
      <color rgb="FF0000FF"/>
      <name val="Calibri"/>
      <family val="2"/>
      <charset val="1"/>
    </font>
    <font>
      <u/>
      <sz val="10"/>
      <name val="Calibri"/>
      <family val="2"/>
      <charset val="1"/>
    </font>
    <font>
      <u/>
      <sz val="10"/>
      <color rgb="FF0000EE"/>
      <name val="Calibri"/>
      <family val="2"/>
      <charset val="1"/>
    </font>
    <font>
      <b/>
      <sz val="12"/>
      <color rgb="FF000000"/>
      <name val="Times New Roman"/>
      <family val="1"/>
      <charset val="1"/>
    </font>
    <font>
      <sz val="11"/>
      <color rgb="FFFF9900"/>
      <name val="Calibri"/>
      <family val="2"/>
      <charset val="1"/>
    </font>
    <font>
      <sz val="10"/>
      <color rgb="FFED661E"/>
      <name val="Calibri"/>
      <family val="2"/>
      <charset val="1"/>
    </font>
    <font>
      <sz val="10"/>
      <color rgb="FF993300"/>
      <name val="Calibri"/>
      <family val="2"/>
      <charset val="1"/>
    </font>
    <font>
      <sz val="10"/>
      <color rgb="FF996600"/>
      <name val="Calibri"/>
      <family val="2"/>
      <charset val="1"/>
    </font>
    <font>
      <sz val="11"/>
      <color rgb="FFCA0200"/>
      <name val="Calibri"/>
      <family val="2"/>
      <charset val="1"/>
    </font>
    <font>
      <sz val="11"/>
      <color rgb="FF333333"/>
      <name val="Calibri"/>
      <family val="2"/>
      <charset val="1"/>
    </font>
    <font>
      <sz val="8"/>
      <name val="Arial"/>
      <family val="2"/>
      <charset val="1"/>
    </font>
    <font>
      <sz val="10"/>
      <color rgb="FF333333"/>
      <name val="Calibri"/>
      <family val="2"/>
      <charset val="1"/>
    </font>
    <font>
      <sz val="11"/>
      <color rgb="FFFF0000"/>
      <name val="Calibri"/>
      <family val="2"/>
      <charset val="1"/>
    </font>
    <font>
      <sz val="9"/>
      <color rgb="FF000000"/>
      <name val="Calibri"/>
      <family val="2"/>
      <charset val="1"/>
    </font>
    <font>
      <b/>
      <sz val="8"/>
      <color rgb="FF000000"/>
      <name val="Arial"/>
      <family val="2"/>
      <charset val="1"/>
    </font>
    <font>
      <sz val="11"/>
      <color rgb="FF7030A0"/>
      <name val="Calibri"/>
      <family val="2"/>
      <charset val="1"/>
    </font>
    <font>
      <b/>
      <sz val="11"/>
      <color rgb="FF000000"/>
      <name val="Arial"/>
      <family val="2"/>
      <charset val="1"/>
    </font>
    <font>
      <i/>
      <sz val="11"/>
      <color rgb="FF000000"/>
      <name val="Arial"/>
      <family val="2"/>
      <charset val="1"/>
    </font>
    <font>
      <sz val="11"/>
      <color rgb="FF000000"/>
      <name val="Arial"/>
      <family val="2"/>
      <charset val="1"/>
    </font>
    <font>
      <i/>
      <sz val="11"/>
      <color rgb="FF333333"/>
      <name val="Arial"/>
      <family val="2"/>
      <charset val="1"/>
    </font>
    <font>
      <i/>
      <sz val="11"/>
      <color rgb="FFFFFFFF"/>
      <name val="Arial"/>
      <family val="2"/>
      <charset val="1"/>
    </font>
    <font>
      <sz val="9"/>
      <name val="Calibri"/>
      <family val="2"/>
      <charset val="1"/>
    </font>
    <font>
      <i/>
      <sz val="11"/>
      <name val="Arial"/>
      <family val="2"/>
      <charset val="1"/>
    </font>
    <font>
      <i/>
      <sz val="11"/>
      <color rgb="FFFF0000"/>
      <name val="Arial"/>
      <family val="2"/>
      <charset val="1"/>
    </font>
    <font>
      <i/>
      <sz val="11"/>
      <color rgb="FFC00000"/>
      <name val="Calibri"/>
      <family val="2"/>
      <charset val="1"/>
    </font>
    <font>
      <sz val="10"/>
      <color rgb="FF808080"/>
      <name val="Calibri"/>
      <family val="2"/>
      <charset val="1"/>
    </font>
    <font>
      <sz val="9"/>
      <color rgb="FF595959"/>
      <name val="Calibri"/>
      <family val="2"/>
      <charset val="1"/>
    </font>
    <font>
      <b/>
      <i/>
      <sz val="11"/>
      <color rgb="FFFFFFFF"/>
      <name val="Arial"/>
      <family val="2"/>
      <charset val="1"/>
    </font>
    <font>
      <sz val="11"/>
      <color rgb="FF000000"/>
      <name val="Calibri"/>
      <family val="2"/>
      <charset val="1"/>
    </font>
    <font>
      <sz val="11"/>
      <name val="Calibri"/>
      <family val="2"/>
      <scheme val="minor"/>
    </font>
    <font>
      <sz val="9"/>
      <color rgb="FF7030A0"/>
      <name val="Calibri"/>
      <family val="2"/>
      <charset val="1"/>
    </font>
    <font>
      <b/>
      <sz val="11"/>
      <color rgb="FF000000"/>
      <name val="Calibri"/>
      <family val="2"/>
    </font>
    <font>
      <b/>
      <sz val="11"/>
      <color theme="1"/>
      <name val="Calibri"/>
      <family val="2"/>
      <scheme val="minor"/>
    </font>
    <font>
      <b/>
      <sz val="24"/>
      <color rgb="FF000000"/>
      <name val="Calibri"/>
      <family val="2"/>
    </font>
    <font>
      <sz val="11"/>
      <color rgb="FF000000"/>
      <name val="Calibri"/>
      <family val="2"/>
    </font>
    <font>
      <b/>
      <i/>
      <sz val="11"/>
      <color rgb="FF000000"/>
      <name val="Calibri"/>
      <family val="2"/>
    </font>
    <font>
      <i/>
      <sz val="11"/>
      <color rgb="FF000000"/>
      <name val="Calibri"/>
      <family val="2"/>
    </font>
    <font>
      <b/>
      <u/>
      <sz val="11"/>
      <color theme="1"/>
      <name val="Calibri"/>
      <family val="2"/>
      <scheme val="minor"/>
    </font>
    <font>
      <sz val="8"/>
      <name val="Calibri"/>
      <family val="2"/>
      <charset val="1"/>
    </font>
    <font>
      <sz val="11"/>
      <color rgb="FFFF0000"/>
      <name val="Calibri"/>
      <family val="2"/>
    </font>
    <font>
      <sz val="10"/>
      <color rgb="FF000000"/>
      <name val="Calibri"/>
      <family val="2"/>
      <charset val="1"/>
    </font>
    <font>
      <sz val="9"/>
      <color rgb="FF000000"/>
      <name val="Calibri"/>
      <family val="2"/>
    </font>
    <font>
      <sz val="10"/>
      <color rgb="FF000000"/>
      <name val="Arial"/>
      <family val="2"/>
      <charset val="1"/>
    </font>
    <font>
      <i/>
      <sz val="10"/>
      <color rgb="FFAFABAB"/>
      <name val="Arial"/>
      <family val="2"/>
      <charset val="1"/>
    </font>
    <font>
      <i/>
      <sz val="11"/>
      <color rgb="FFAFABAB"/>
      <name val="Calibri"/>
      <family val="2"/>
      <charset val="1"/>
    </font>
    <font>
      <sz val="11"/>
      <color rgb="FFAFABAB"/>
      <name val="Calibri"/>
      <family val="2"/>
      <charset val="1"/>
    </font>
    <font>
      <b/>
      <sz val="16"/>
      <color theme="1"/>
      <name val="Calibri"/>
      <family val="2"/>
      <scheme val="minor"/>
    </font>
    <font>
      <i/>
      <u/>
      <sz val="11"/>
      <color theme="1"/>
      <name val="Calibri"/>
      <family val="2"/>
      <scheme val="minor"/>
    </font>
    <font>
      <sz val="10"/>
      <color theme="1"/>
      <name val="Calibri"/>
      <family val="2"/>
      <scheme val="minor"/>
    </font>
    <font>
      <sz val="11"/>
      <color rgb="FFED7D31"/>
      <name val="Calibri"/>
      <family val="2"/>
      <charset val="1"/>
    </font>
    <font>
      <b/>
      <sz val="18"/>
      <color rgb="FF000000"/>
      <name val="Calibri"/>
      <family val="2"/>
    </font>
    <font>
      <b/>
      <sz val="20"/>
      <color rgb="FF000000"/>
      <name val="Calibri"/>
      <family val="2"/>
    </font>
    <font>
      <b/>
      <sz val="11"/>
      <color theme="3"/>
      <name val="Open Sans Condensed"/>
      <family val="2"/>
    </font>
    <font>
      <b/>
      <sz val="9"/>
      <color rgb="FFFFFFFF"/>
      <name val="Open Sans Condensed"/>
      <family val="2"/>
    </font>
    <font>
      <sz val="11"/>
      <color theme="1"/>
      <name val="Open Sans Condensed"/>
      <family val="2"/>
    </font>
    <font>
      <b/>
      <sz val="11"/>
      <color theme="1"/>
      <name val="Open Sans Condensed"/>
      <family val="2"/>
    </font>
    <font>
      <b/>
      <sz val="9"/>
      <color rgb="FF000000"/>
      <name val="Calibri"/>
      <family val="2"/>
      <charset val="1"/>
    </font>
    <font>
      <sz val="9"/>
      <color rgb="FF333333"/>
      <name val="Calibri"/>
      <family val="2"/>
      <charset val="1"/>
    </font>
    <font>
      <b/>
      <i/>
      <sz val="18"/>
      <color rgb="FF000000"/>
      <name val="Calibri"/>
      <family val="2"/>
    </font>
    <font>
      <b/>
      <sz val="16"/>
      <color rgb="FF000000"/>
      <name val="Calibri"/>
      <family val="2"/>
    </font>
    <font>
      <sz val="9"/>
      <color indexed="81"/>
      <name val="Tahoma"/>
      <family val="2"/>
    </font>
    <font>
      <b/>
      <sz val="9"/>
      <color indexed="81"/>
      <name val="Tahoma"/>
      <family val="2"/>
    </font>
    <font>
      <sz val="11"/>
      <color rgb="FFFF0000"/>
      <name val="Calibri"/>
      <family val="2"/>
      <scheme val="minor"/>
    </font>
    <font>
      <b/>
      <sz val="10"/>
      <color rgb="FF000000"/>
      <name val="Arial"/>
      <family val="2"/>
      <charset val="1"/>
    </font>
    <font>
      <sz val="11"/>
      <name val="Calibri"/>
      <family val="2"/>
    </font>
    <font>
      <b/>
      <sz val="11"/>
      <color rgb="FFFF0000"/>
      <name val="Calibri"/>
      <family val="2"/>
    </font>
    <font>
      <b/>
      <sz val="11"/>
      <color rgb="FFFF0000"/>
      <name val="Calibri"/>
      <family val="2"/>
      <charset val="1"/>
    </font>
    <font>
      <b/>
      <i/>
      <sz val="11"/>
      <color rgb="FFFF0000"/>
      <name val="Arial"/>
      <family val="2"/>
      <charset val="1"/>
    </font>
    <font>
      <sz val="11"/>
      <name val="Calibri"/>
      <family val="2"/>
      <charset val="1"/>
      <scheme val="minor"/>
    </font>
    <font>
      <b/>
      <i/>
      <sz val="11"/>
      <color theme="0"/>
      <name val="Arial"/>
      <family val="2"/>
      <charset val="1"/>
    </font>
    <font>
      <sz val="11"/>
      <color rgb="FF000000"/>
      <name val="Source Sans Pro"/>
      <family val="2"/>
    </font>
    <font>
      <b/>
      <sz val="9"/>
      <color rgb="FFFF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color rgb="FFFF0000"/>
      <name val="Calibri"/>
      <family val="2"/>
      <scheme val="minor"/>
    </font>
    <font>
      <sz val="11"/>
      <color rgb="FFFFFFFF"/>
      <name val="Calibri"/>
      <family val="2"/>
    </font>
    <font>
      <sz val="8"/>
      <color rgb="FF000000"/>
      <name val="Arial1"/>
    </font>
    <font>
      <sz val="12"/>
      <color rgb="FF000000"/>
      <name val="Calibri"/>
      <family val="2"/>
    </font>
    <font>
      <sz val="8"/>
      <color rgb="FFFFFFFF"/>
      <name val="Arial1"/>
    </font>
    <font>
      <sz val="12"/>
      <color rgb="FFFFFFFF"/>
      <name val="Calibri"/>
      <family val="2"/>
    </font>
    <font>
      <sz val="10"/>
      <color rgb="FF000000"/>
      <name val="Arial1"/>
    </font>
    <font>
      <sz val="10"/>
      <color rgb="FF000000"/>
      <name val="Times New Roman1"/>
      <family val="1"/>
    </font>
    <font>
      <sz val="8"/>
      <color rgb="FFFF0000"/>
      <name val="Arial1"/>
    </font>
    <font>
      <sz val="11"/>
      <color rgb="FF800080"/>
      <name val="Calibri"/>
      <family val="2"/>
    </font>
    <font>
      <b/>
      <sz val="9"/>
      <color rgb="FF000000"/>
      <name val="Times New Roman1"/>
      <family val="1"/>
    </font>
    <font>
      <sz val="12"/>
      <color rgb="FF008000"/>
      <name val="Calibri"/>
      <family val="2"/>
    </font>
    <font>
      <sz val="11"/>
      <color rgb="FF008000"/>
      <name val="Calibri"/>
      <family val="2"/>
    </font>
    <font>
      <b/>
      <sz val="11"/>
      <color rgb="FF993300"/>
      <name val="Calibri"/>
      <family val="2"/>
    </font>
    <font>
      <b/>
      <sz val="8"/>
      <color rgb="FFFF9900"/>
      <name val="Arial1"/>
    </font>
    <font>
      <b/>
      <sz val="11"/>
      <color rgb="FFFFFFFF"/>
      <name val="Calibri"/>
      <family val="2"/>
    </font>
    <font>
      <sz val="11"/>
      <color rgb="FF993300"/>
      <name val="Calibri"/>
      <family val="2"/>
    </font>
    <font>
      <sz val="8"/>
      <color rgb="FFFF9900"/>
      <name val="Arial1"/>
    </font>
    <font>
      <sz val="10"/>
      <color rgb="FF808080"/>
      <name val="Courier New"/>
      <family val="3"/>
    </font>
    <font>
      <sz val="10"/>
      <color rgb="FF000000"/>
      <name val="Courier New"/>
      <family val="3"/>
    </font>
    <font>
      <b/>
      <sz val="10"/>
      <color rgb="FFFFFFFF"/>
      <name val="Arial1"/>
    </font>
    <font>
      <b/>
      <sz val="10"/>
      <color rgb="FF000000"/>
      <name val="Courier New"/>
      <family val="3"/>
    </font>
    <font>
      <sz val="8"/>
      <color rgb="FF000000"/>
      <name val="Courier New"/>
      <family val="3"/>
    </font>
    <font>
      <b/>
      <i/>
      <sz val="10"/>
      <color rgb="FF333300"/>
      <name val="Courier New"/>
      <family val="3"/>
    </font>
    <font>
      <b/>
      <i/>
      <sz val="10"/>
      <color rgb="FF008080"/>
      <name val="Courier New"/>
      <family val="3"/>
    </font>
    <font>
      <b/>
      <i/>
      <sz val="10"/>
      <color rgb="FF993300"/>
      <name val="Courier New"/>
      <family val="3"/>
    </font>
    <font>
      <b/>
      <i/>
      <sz val="10"/>
      <color rgb="FF808000"/>
      <name val="Courier New"/>
      <family val="3"/>
    </font>
    <font>
      <i/>
      <sz val="10"/>
      <color rgb="FF0000FF"/>
      <name val="Courier New"/>
      <family val="3"/>
    </font>
    <font>
      <b/>
      <sz val="11"/>
      <color rgb="FF000000"/>
      <name val="Times New Roman1"/>
      <family val="1"/>
    </font>
    <font>
      <b/>
      <sz val="10"/>
      <color rgb="FF000000"/>
      <name val="Times New Roman1"/>
      <family val="1"/>
    </font>
    <font>
      <b/>
      <i/>
      <sz val="10"/>
      <color rgb="FF000000"/>
      <name val="Arial1"/>
    </font>
    <font>
      <sz val="10"/>
      <color rgb="FF3366FF"/>
      <name val="Arial1"/>
    </font>
    <font>
      <sz val="10"/>
      <color rgb="FF333399"/>
      <name val="Arial1"/>
    </font>
    <font>
      <b/>
      <sz val="10"/>
      <color rgb="FF333399"/>
      <name val="Arial1"/>
    </font>
    <font>
      <b/>
      <sz val="10"/>
      <color rgb="FF3366FF"/>
      <name val="Arial1"/>
    </font>
    <font>
      <b/>
      <sz val="11"/>
      <color rgb="FF3366FF"/>
      <name val="Calibri"/>
      <family val="2"/>
    </font>
    <font>
      <b/>
      <sz val="18"/>
      <color rgb="FF000000"/>
      <name val="Arial1"/>
    </font>
    <font>
      <b/>
      <sz val="12"/>
      <color rgb="FF000000"/>
      <name val="Arial1"/>
    </font>
    <font>
      <b/>
      <sz val="10"/>
      <color rgb="FF000000"/>
      <name val="Arial1"/>
    </font>
    <font>
      <i/>
      <sz val="8"/>
      <color rgb="FF666699"/>
      <name val="Arial1"/>
    </font>
    <font>
      <sz val="8"/>
      <color rgb="FF333399"/>
      <name val="Arial1"/>
    </font>
    <font>
      <sz val="11"/>
      <color rgb="FF333399"/>
      <name val="Calibri"/>
      <family val="2"/>
    </font>
    <font>
      <sz val="11"/>
      <color rgb="FF000000"/>
      <name val="Calibri1"/>
    </font>
    <font>
      <i/>
      <sz val="11"/>
      <color rgb="FF808080"/>
      <name val="Calibri"/>
      <family val="2"/>
    </font>
    <font>
      <b/>
      <i/>
      <sz val="16"/>
      <color rgb="FF000000"/>
      <name val="Calibri"/>
      <family val="2"/>
    </font>
    <font>
      <b/>
      <i/>
      <sz val="16"/>
      <color rgb="FF000000"/>
      <name val="Liberation Sans"/>
      <family val="2"/>
    </font>
    <font>
      <b/>
      <sz val="15"/>
      <color rgb="FF3366FF"/>
      <name val="Calibri"/>
      <family val="2"/>
    </font>
    <font>
      <b/>
      <sz val="13"/>
      <color rgb="FF3366FF"/>
      <name val="Calibri"/>
      <family val="2"/>
    </font>
    <font>
      <sz val="8"/>
      <color rgb="FF0066CC"/>
      <name val="Arial1"/>
    </font>
    <font>
      <u/>
      <sz val="10"/>
      <color rgb="FF0000FF"/>
      <name val="Arial1"/>
    </font>
    <font>
      <u/>
      <sz val="10"/>
      <color rgb="FF0066CC"/>
      <name val="Arial1"/>
    </font>
    <font>
      <u/>
      <sz val="10"/>
      <color rgb="FF0000FF"/>
      <name val="Times New Roman1"/>
      <family val="1"/>
    </font>
    <font>
      <b/>
      <sz val="12"/>
      <color rgb="FF000000"/>
      <name val="Times New Roman1"/>
      <family val="1"/>
    </font>
    <font>
      <b/>
      <sz val="8"/>
      <color rgb="FF000000"/>
      <name val="Arial1"/>
    </font>
    <font>
      <b/>
      <u/>
      <sz val="8"/>
      <color rgb="FF000000"/>
      <name val="Arial1"/>
    </font>
    <font>
      <i/>
      <u/>
      <sz val="8"/>
      <color rgb="FF000000"/>
      <name val="Arial1"/>
    </font>
    <font>
      <sz val="8"/>
      <color rgb="FF000000"/>
      <name val="Comic Sans MS"/>
      <family val="4"/>
    </font>
    <font>
      <sz val="10"/>
      <color rgb="FF000000"/>
      <name val="Arial"/>
      <family val="2"/>
    </font>
    <font>
      <sz val="10"/>
      <color rgb="FFFF0000"/>
      <name val="Arial1"/>
    </font>
    <font>
      <sz val="11"/>
      <color rgb="FF333300"/>
      <name val="Calibri"/>
      <family val="2"/>
    </font>
    <font>
      <sz val="8"/>
      <color rgb="FF008080"/>
      <name val="Arial1"/>
    </font>
    <font>
      <b/>
      <i/>
      <sz val="16"/>
      <color rgb="FF000000"/>
      <name val="Arial1"/>
    </font>
    <font>
      <sz val="11"/>
      <color rgb="FF000000"/>
      <name val="Liberation Sans"/>
      <family val="2"/>
    </font>
    <font>
      <sz val="10"/>
      <color rgb="FF000000"/>
      <name val="Tahoma"/>
      <family val="2"/>
    </font>
    <font>
      <sz val="8"/>
      <color rgb="FF000000"/>
      <name val="Tahoma"/>
      <family val="2"/>
    </font>
    <font>
      <sz val="9"/>
      <color rgb="FF000000"/>
      <name val="Times New Roman1"/>
      <family val="1"/>
    </font>
    <font>
      <sz val="10"/>
      <color rgb="FF666699"/>
      <name val="Arial1"/>
    </font>
    <font>
      <b/>
      <sz val="12"/>
      <color rgb="FF808080"/>
      <name val="Arial1"/>
    </font>
    <font>
      <b/>
      <sz val="11"/>
      <color rgb="FF333333"/>
      <name val="Calibri"/>
      <family val="2"/>
    </font>
    <font>
      <b/>
      <i/>
      <u/>
      <sz val="11"/>
      <color rgb="FF000000"/>
      <name val="Calibri"/>
      <family val="2"/>
    </font>
    <font>
      <b/>
      <i/>
      <u/>
      <sz val="11"/>
      <color rgb="FF000000"/>
      <name val="Liberation Sans"/>
      <family val="2"/>
    </font>
    <font>
      <sz val="8"/>
      <color rgb="FF008000"/>
      <name val="Arial1"/>
    </font>
    <font>
      <b/>
      <sz val="8"/>
      <color rgb="FFFF6600"/>
      <name val="Arial1"/>
    </font>
    <font>
      <i/>
      <sz val="8"/>
      <color rgb="FF008080"/>
      <name val="Arial1"/>
    </font>
    <font>
      <b/>
      <sz val="18"/>
      <color rgb="FF3366FF"/>
      <name val="Cambria"/>
      <family val="1"/>
    </font>
    <font>
      <sz val="9"/>
      <color rgb="FF000000"/>
      <name val="Verdana"/>
      <family val="2"/>
    </font>
    <font>
      <sz val="10"/>
      <color rgb="FF008080"/>
      <name val="Courier New"/>
      <family val="3"/>
    </font>
    <font>
      <sz val="10"/>
      <color rgb="FF0066CC"/>
      <name val="Courier New"/>
      <family val="3"/>
    </font>
    <font>
      <sz val="10"/>
      <color rgb="FF008000"/>
      <name val="Courier New"/>
      <family val="3"/>
    </font>
    <font>
      <i/>
      <sz val="9"/>
      <color rgb="FF333300"/>
      <name val="Verdana"/>
      <family val="2"/>
    </font>
    <font>
      <i/>
      <sz val="9"/>
      <color rgb="FF008080"/>
      <name val="Verdana"/>
      <family val="2"/>
    </font>
    <font>
      <i/>
      <sz val="9"/>
      <color rgb="FF993300"/>
      <name val="Verdana"/>
      <family val="2"/>
    </font>
    <font>
      <i/>
      <sz val="9"/>
      <color rgb="FF808000"/>
      <name val="Verdana"/>
      <family val="2"/>
    </font>
    <font>
      <sz val="9"/>
      <color rgb="FF0000FF"/>
      <name val="Verdana"/>
      <family val="2"/>
    </font>
    <font>
      <sz val="9"/>
      <color rgb="FF000080"/>
      <name val="Verdana"/>
      <family val="2"/>
    </font>
    <font>
      <b/>
      <sz val="9"/>
      <color rgb="FF000000"/>
      <name val="Verdana"/>
      <family val="2"/>
    </font>
    <font>
      <b/>
      <sz val="10"/>
      <color rgb="FF008080"/>
      <name val="Courier New"/>
      <family val="3"/>
    </font>
    <font>
      <b/>
      <sz val="10"/>
      <color rgb="FF0066CC"/>
      <name val="Courier New"/>
      <family val="3"/>
    </font>
    <font>
      <b/>
      <sz val="10"/>
      <color rgb="FF008000"/>
      <name val="Courier New"/>
      <family val="3"/>
    </font>
    <font>
      <b/>
      <i/>
      <sz val="9"/>
      <color rgb="FF333300"/>
      <name val="Verdana"/>
      <family val="2"/>
    </font>
    <font>
      <b/>
      <i/>
      <sz val="9"/>
      <color rgb="FF008080"/>
      <name val="Verdana"/>
      <family val="2"/>
    </font>
    <font>
      <b/>
      <i/>
      <sz val="9"/>
      <color rgb="FF808000"/>
      <name val="Verdana"/>
      <family val="2"/>
    </font>
    <font>
      <b/>
      <i/>
      <sz val="9"/>
      <color rgb="FF993300"/>
      <name val="Verdana"/>
      <family val="2"/>
    </font>
    <font>
      <b/>
      <sz val="9"/>
      <color rgb="FF0000FF"/>
      <name val="Verdana"/>
      <family val="2"/>
    </font>
    <font>
      <b/>
      <sz val="9"/>
      <color rgb="FF000080"/>
      <name val="Verdana"/>
      <family val="2"/>
    </font>
    <font>
      <b/>
      <sz val="9"/>
      <color rgb="FF000000"/>
      <name val="Arial1"/>
    </font>
    <font>
      <sz val="10"/>
      <color rgb="FF003366"/>
      <name val="Arial1"/>
    </font>
    <font>
      <sz val="10"/>
      <color rgb="FFCCFFFF"/>
      <name val="Arial1"/>
    </font>
    <font>
      <sz val="10"/>
      <color rgb="FF99CCFF"/>
      <name val="Arial1"/>
    </font>
    <font>
      <i/>
      <sz val="10"/>
      <color rgb="FF000000"/>
      <name val="Arial1"/>
    </font>
    <font>
      <sz val="10"/>
      <color rgb="FFCCFFCC"/>
      <name val="Arial1"/>
    </font>
    <font>
      <i/>
      <sz val="8"/>
      <color rgb="FF808080"/>
      <name val="Arial1"/>
    </font>
    <font>
      <b/>
      <sz val="18"/>
      <color rgb="FF333399"/>
      <name val="Cambria"/>
      <family val="1"/>
    </font>
    <font>
      <b/>
      <sz val="18"/>
      <color rgb="FF33CCCC"/>
      <name val="Cambria"/>
      <family val="1"/>
    </font>
    <font>
      <b/>
      <sz val="15"/>
      <color rgb="FF000080"/>
      <name val="Arial1"/>
    </font>
    <font>
      <b/>
      <sz val="13"/>
      <color rgb="FF000080"/>
      <name val="Arial1"/>
    </font>
    <font>
      <b/>
      <sz val="11"/>
      <color rgb="FF000080"/>
      <name val="Arial1"/>
    </font>
    <font>
      <b/>
      <sz val="15"/>
      <color rgb="FF333399"/>
      <name val="Calibri"/>
      <family val="2"/>
    </font>
    <font>
      <sz val="18"/>
      <color rgb="FF666699"/>
      <name val="Calibri Light"/>
      <family val="2"/>
    </font>
    <font>
      <b/>
      <sz val="13"/>
      <color rgb="FF333399"/>
      <name val="Calibri"/>
      <family val="2"/>
    </font>
    <font>
      <b/>
      <sz val="18"/>
      <color rgb="FF000080"/>
      <name val="Cambria"/>
      <family val="1"/>
    </font>
    <font>
      <b/>
      <sz val="13"/>
      <color rgb="FF33CCCC"/>
      <name val="Calibri"/>
      <family val="2"/>
    </font>
    <font>
      <b/>
      <sz val="11"/>
      <color rgb="FF333399"/>
      <name val="Calibri"/>
      <family val="2"/>
    </font>
    <font>
      <b/>
      <sz val="11"/>
      <color rgb="FF33CCCC"/>
      <name val="Calibri"/>
      <family val="2"/>
    </font>
    <font>
      <b/>
      <i/>
      <sz val="12"/>
      <color rgb="FF000000"/>
      <name val="Times New Roman1"/>
      <family val="1"/>
    </font>
    <font>
      <sz val="12"/>
      <color rgb="FF000000"/>
      <name val="Times New Roman1"/>
      <family val="1"/>
    </font>
    <font>
      <b/>
      <i/>
      <sz val="12"/>
      <color rgb="FF000000"/>
      <name val="Arial1"/>
    </font>
    <font>
      <b/>
      <sz val="8"/>
      <color rgb="FFFFFFFF"/>
      <name val="Arial1"/>
    </font>
    <font>
      <b/>
      <sz val="12"/>
      <color rgb="FFFFFFFF"/>
      <name val="Calibri"/>
      <family val="2"/>
    </font>
    <font>
      <sz val="10"/>
      <color rgb="FF000000"/>
      <name val="Calibri"/>
      <family val="2"/>
    </font>
    <font>
      <b/>
      <sz val="10"/>
      <color rgb="FF000000"/>
      <name val="Calibri"/>
      <family val="2"/>
    </font>
    <font>
      <sz val="10"/>
      <color rgb="FF000000"/>
      <name val="Arial1"/>
      <family val="2"/>
    </font>
    <font>
      <sz val="8"/>
      <color rgb="FF000000"/>
      <name val="Arial1"/>
      <family val="2"/>
    </font>
    <font>
      <sz val="8"/>
      <color rgb="FFFFFFFF"/>
      <name val="Arial1"/>
      <family val="2"/>
    </font>
    <font>
      <sz val="8"/>
      <color rgb="FFFF0000"/>
      <name val="Arial1"/>
      <family val="2"/>
    </font>
    <font>
      <b/>
      <sz val="8"/>
      <color rgb="FFFF9900"/>
      <name val="Arial1"/>
      <family val="2"/>
    </font>
    <font>
      <sz val="8"/>
      <color rgb="FFFF9900"/>
      <name val="Arial1"/>
      <family val="2"/>
    </font>
    <font>
      <b/>
      <sz val="10"/>
      <color rgb="FFFFFFFF"/>
      <name val="Arial1"/>
      <family val="2"/>
    </font>
    <font>
      <b/>
      <i/>
      <sz val="10"/>
      <color rgb="FF000000"/>
      <name val="Arial1"/>
      <family val="2"/>
    </font>
    <font>
      <sz val="10"/>
      <color rgb="FF3366FF"/>
      <name val="Arial1"/>
      <family val="2"/>
    </font>
    <font>
      <sz val="10"/>
      <color rgb="FF333399"/>
      <name val="Arial1"/>
      <family val="2"/>
    </font>
    <font>
      <b/>
      <sz val="10"/>
      <color rgb="FF333399"/>
      <name val="Arial1"/>
      <family val="2"/>
    </font>
    <font>
      <b/>
      <sz val="10"/>
      <color rgb="FF3366FF"/>
      <name val="Arial1"/>
      <family val="2"/>
    </font>
    <font>
      <b/>
      <sz val="10"/>
      <color rgb="FF000000"/>
      <name val="Arial1"/>
      <family val="2"/>
    </font>
    <font>
      <b/>
      <sz val="18"/>
      <color rgb="FF000000"/>
      <name val="Arial1"/>
      <family val="2"/>
    </font>
    <font>
      <b/>
      <sz val="12"/>
      <color rgb="FF000000"/>
      <name val="Arial1"/>
      <family val="2"/>
    </font>
    <font>
      <sz val="8"/>
      <color rgb="FF333399"/>
      <name val="Arial1"/>
      <family val="2"/>
    </font>
    <font>
      <sz val="8"/>
      <color rgb="FF0066CC"/>
      <name val="Arial1"/>
      <family val="2"/>
    </font>
    <font>
      <u/>
      <sz val="10"/>
      <color rgb="FF0000FF"/>
      <name val="Arial1"/>
      <family val="2"/>
    </font>
    <font>
      <u/>
      <sz val="10"/>
      <color rgb="FF0066CC"/>
      <name val="Arial1"/>
      <family val="2"/>
    </font>
    <font>
      <b/>
      <sz val="8"/>
      <color rgb="FF000000"/>
      <name val="Arial1"/>
      <family val="2"/>
    </font>
    <font>
      <b/>
      <u/>
      <sz val="8"/>
      <color rgb="FF000000"/>
      <name val="Arial1"/>
      <family val="2"/>
    </font>
    <font>
      <i/>
      <u/>
      <sz val="8"/>
      <color rgb="FF000000"/>
      <name val="Arial1"/>
      <family val="2"/>
    </font>
    <font>
      <sz val="8"/>
      <color rgb="FF008080"/>
      <name val="Arial1"/>
      <family val="2"/>
    </font>
    <font>
      <b/>
      <i/>
      <sz val="16"/>
      <color rgb="FF000000"/>
      <name val="Arial1"/>
      <family val="2"/>
    </font>
    <font>
      <sz val="10"/>
      <color rgb="FF666699"/>
      <name val="Arial1"/>
      <family val="2"/>
    </font>
    <font>
      <sz val="8"/>
      <color rgb="FF008000"/>
      <name val="Arial1"/>
      <family val="2"/>
    </font>
    <font>
      <b/>
      <sz val="8"/>
      <color rgb="FFFF6600"/>
      <name val="Arial1"/>
      <family val="2"/>
    </font>
    <font>
      <i/>
      <sz val="8"/>
      <color rgb="FF008080"/>
      <name val="Arial1"/>
      <family val="2"/>
    </font>
    <font>
      <b/>
      <sz val="9"/>
      <color rgb="FF000000"/>
      <name val="Arial1"/>
      <family val="2"/>
    </font>
    <font>
      <sz val="10"/>
      <color rgb="FF003366"/>
      <name val="Arial1"/>
      <family val="2"/>
    </font>
    <font>
      <sz val="10"/>
      <color rgb="FFCCFFFF"/>
      <name val="Arial1"/>
      <family val="2"/>
    </font>
    <font>
      <sz val="10"/>
      <color rgb="FF99CCFF"/>
      <name val="Arial1"/>
      <family val="2"/>
    </font>
    <font>
      <i/>
      <sz val="10"/>
      <color rgb="FF000000"/>
      <name val="Arial1"/>
      <family val="2"/>
    </font>
    <font>
      <sz val="10"/>
      <color rgb="FFCCFFCC"/>
      <name val="Arial1"/>
      <family val="2"/>
    </font>
    <font>
      <i/>
      <sz val="8"/>
      <color rgb="FF808080"/>
      <name val="Arial1"/>
      <family val="2"/>
    </font>
    <font>
      <b/>
      <i/>
      <sz val="12"/>
      <color rgb="FF000000"/>
      <name val="Arial1"/>
      <family val="2"/>
    </font>
    <font>
      <b/>
      <sz val="15"/>
      <color rgb="FF000080"/>
      <name val="Arial1"/>
      <family val="2"/>
    </font>
    <font>
      <b/>
      <sz val="13"/>
      <color rgb="FF000080"/>
      <name val="Arial1"/>
      <family val="2"/>
    </font>
    <font>
      <b/>
      <sz val="11"/>
      <color rgb="FF000080"/>
      <name val="Arial1"/>
      <family val="2"/>
    </font>
    <font>
      <b/>
      <sz val="8"/>
      <color rgb="FFFFFFFF"/>
      <name val="Arial1"/>
      <family val="2"/>
    </font>
    <font>
      <sz val="10"/>
      <name val="Times New Roman"/>
      <family val="1"/>
    </font>
    <font>
      <sz val="10"/>
      <name val="Arial"/>
      <family val="2"/>
    </font>
    <font>
      <sz val="8"/>
      <name val="Arial"/>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i/>
      <sz val="16"/>
      <color rgb="FF000000"/>
      <name val="Liberation Sans1"/>
    </font>
    <font>
      <sz val="18"/>
      <color rgb="FF000000"/>
      <name val="Calibri"/>
      <family val="2"/>
    </font>
    <font>
      <u/>
      <sz val="10"/>
      <color rgb="FF0000EE"/>
      <name val="Calibri"/>
      <family val="2"/>
    </font>
    <font>
      <sz val="10"/>
      <color rgb="FF996600"/>
      <name val="Calibri"/>
      <family val="2"/>
    </font>
    <font>
      <sz val="11"/>
      <color rgb="FF000000"/>
      <name val="Liberation Sans1"/>
    </font>
    <font>
      <sz val="10"/>
      <color rgb="FF333333"/>
      <name val="Calibri"/>
      <family val="2"/>
    </font>
    <font>
      <b/>
      <i/>
      <u/>
      <sz val="11"/>
      <color rgb="FF000000"/>
      <name val="Liberation Sans1"/>
    </font>
    <font>
      <sz val="10"/>
      <color theme="1"/>
      <name val="Trebuchet MS"/>
      <family val="2"/>
    </font>
    <font>
      <u/>
      <sz val="11"/>
      <color theme="10"/>
      <name val="Calibri"/>
      <family val="2"/>
      <scheme val="minor"/>
    </font>
    <font>
      <sz val="10"/>
      <name val="Verdana"/>
      <family val="2"/>
    </font>
    <font>
      <sz val="11"/>
      <color indexed="8"/>
      <name val="Calibri"/>
      <family val="2"/>
    </font>
    <font>
      <sz val="11"/>
      <color rgb="FF9C6500"/>
      <name val="Calibri"/>
      <family val="2"/>
      <scheme val="minor"/>
    </font>
    <font>
      <b/>
      <sz val="10"/>
      <color indexed="9"/>
      <name val="Arial"/>
      <family val="2"/>
    </font>
    <font>
      <b/>
      <sz val="12"/>
      <name val="Arial"/>
      <family val="2"/>
    </font>
    <font>
      <b/>
      <sz val="12"/>
      <color indexed="10"/>
      <name val="Arial"/>
      <family val="2"/>
    </font>
    <font>
      <sz val="11"/>
      <color theme="1"/>
      <name val="Trebuchet MS"/>
      <family val="2"/>
    </font>
    <font>
      <sz val="9"/>
      <name val="Times New Roman"/>
      <family val="1"/>
    </font>
    <font>
      <sz val="10"/>
      <color indexed="8"/>
      <name val="Arial"/>
      <family val="2"/>
    </font>
    <font>
      <b/>
      <sz val="10"/>
      <color indexed="8"/>
      <name val="Arial"/>
      <family val="2"/>
    </font>
    <font>
      <b/>
      <sz val="10"/>
      <name val="Arial"/>
      <family val="2"/>
    </font>
    <font>
      <sz val="12"/>
      <name val="Arial"/>
      <family val="2"/>
    </font>
    <font>
      <sz val="9"/>
      <name val="Arial"/>
      <family val="2"/>
    </font>
    <font>
      <u/>
      <sz val="8"/>
      <name val="Arial"/>
      <family val="2"/>
    </font>
    <font>
      <sz val="8"/>
      <name val="Helvetica"/>
      <family val="2"/>
    </font>
    <font>
      <b/>
      <sz val="12"/>
      <name val="Times New Roman"/>
      <family val="1"/>
    </font>
    <font>
      <b/>
      <sz val="9"/>
      <name val="Times New Roman"/>
      <family val="1"/>
    </font>
    <font>
      <sz val="9"/>
      <color indexed="8"/>
      <name val="Times New Roman"/>
      <family val="1"/>
    </font>
    <font>
      <sz val="12"/>
      <color indexed="8"/>
      <name val="Times New Roman"/>
      <family val="1"/>
    </font>
    <font>
      <b/>
      <sz val="12"/>
      <color indexed="8"/>
      <name val="Times New Roman"/>
      <family val="1"/>
    </font>
    <font>
      <u/>
      <sz val="10"/>
      <color indexed="12"/>
      <name val="Times New Roman"/>
      <family val="1"/>
    </font>
    <font>
      <sz val="11"/>
      <color indexed="9"/>
      <name val="Calibri"/>
      <family val="2"/>
    </font>
    <font>
      <sz val="11"/>
      <color indexed="10"/>
      <name val="Calibri"/>
      <family val="2"/>
    </font>
    <font>
      <b/>
      <sz val="11"/>
      <color indexed="10"/>
      <name val="Calibri"/>
      <family val="2"/>
    </font>
    <font>
      <sz val="11"/>
      <color indexed="62"/>
      <name val="Calibri"/>
      <family val="2"/>
    </font>
    <font>
      <sz val="11"/>
      <color indexed="20"/>
      <name val="Calibri"/>
      <family val="2"/>
    </font>
    <font>
      <sz val="11"/>
      <color indexed="19"/>
      <name val="Calibri"/>
      <family val="2"/>
    </font>
    <font>
      <sz val="11"/>
      <color indexed="17"/>
      <name val="Calibri"/>
      <family val="2"/>
    </font>
    <font>
      <b/>
      <sz val="11"/>
      <color indexed="63"/>
      <name val="Calibri"/>
      <family val="2"/>
    </font>
    <font>
      <i/>
      <sz val="11"/>
      <color indexed="23"/>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b/>
      <sz val="11"/>
      <color indexed="9"/>
      <name val="Calibri"/>
      <family val="2"/>
    </font>
    <font>
      <u/>
      <sz val="10"/>
      <color indexed="12"/>
      <name val="Arial"/>
      <family val="2"/>
    </font>
    <font>
      <sz val="12"/>
      <color indexed="24"/>
      <name val="Arial"/>
      <family val="2"/>
    </font>
    <font>
      <sz val="18"/>
      <color indexed="24"/>
      <name val="Arial"/>
      <family val="2"/>
    </font>
    <font>
      <sz val="8"/>
      <color indexed="24"/>
      <name val="Arial"/>
      <family val="2"/>
    </font>
    <font>
      <u/>
      <sz val="9"/>
      <color indexed="12"/>
      <name val="Arial"/>
      <family val="2"/>
    </font>
    <font>
      <sz val="10"/>
      <color indexed="10"/>
      <name val="Arial"/>
      <family val="2"/>
    </font>
    <font>
      <b/>
      <sz val="12"/>
      <color indexed="8"/>
      <name val="Arial"/>
      <family val="2"/>
    </font>
    <font>
      <sz val="10"/>
      <name val="MS Sans Serif"/>
      <family val="2"/>
    </font>
    <font>
      <u/>
      <sz val="12"/>
      <color indexed="12"/>
      <name val="Arial"/>
      <family val="2"/>
    </font>
    <font>
      <u/>
      <sz val="6"/>
      <color indexed="12"/>
      <name val="Arial"/>
      <family val="2"/>
    </font>
    <font>
      <b/>
      <sz val="8"/>
      <color rgb="FF1F497D"/>
      <name val="Verdana"/>
      <family val="2"/>
    </font>
    <font>
      <sz val="8"/>
      <color rgb="FF1F497D"/>
      <name val="Verdana"/>
      <family val="2"/>
    </font>
    <font>
      <sz val="12"/>
      <color indexed="8"/>
      <name val="Arial MT"/>
    </font>
    <font>
      <sz val="7"/>
      <name val="Letter Gothic CE"/>
      <family val="3"/>
      <charset val="238"/>
    </font>
    <font>
      <sz val="11"/>
      <color indexed="8"/>
      <name val="Calibri"/>
      <family val="2"/>
      <charset val="186"/>
    </font>
    <font>
      <sz val="10"/>
      <color indexed="8"/>
      <name val="Arial"/>
      <family val="2"/>
      <charset val="238"/>
    </font>
    <font>
      <sz val="11"/>
      <color indexed="8"/>
      <name val="Czcionka tekstu podstawowego"/>
      <family val="2"/>
    </font>
    <font>
      <sz val="10"/>
      <color indexed="8"/>
      <name val="Calibri"/>
      <family val="2"/>
    </font>
    <font>
      <sz val="7"/>
      <name val="Arial"/>
      <family val="2"/>
    </font>
    <font>
      <sz val="10"/>
      <name val="Arial Cyr"/>
      <charset val="204"/>
    </font>
    <font>
      <sz val="11"/>
      <color indexed="9"/>
      <name val="Calibri"/>
      <family val="2"/>
      <charset val="186"/>
    </font>
    <font>
      <sz val="10"/>
      <color indexed="9"/>
      <name val="Arial"/>
      <family val="2"/>
      <charset val="238"/>
    </font>
    <font>
      <sz val="11"/>
      <color indexed="9"/>
      <name val="Czcionka tekstu podstawowego"/>
      <family val="2"/>
    </font>
    <font>
      <sz val="10"/>
      <color indexed="9"/>
      <name val="Calibri"/>
      <family val="2"/>
    </font>
    <font>
      <b/>
      <sz val="10"/>
      <color indexed="8"/>
      <name val="Helv"/>
    </font>
    <font>
      <b/>
      <sz val="11"/>
      <color indexed="63"/>
      <name val="Calibri"/>
      <family val="2"/>
      <charset val="186"/>
    </font>
    <font>
      <b/>
      <sz val="10"/>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0"/>
      <color indexed="52"/>
      <name val="Calibri"/>
      <family val="2"/>
    </font>
    <font>
      <sz val="10"/>
      <color indexed="62"/>
      <name val="Arial"/>
      <family val="2"/>
      <charset val="238"/>
    </font>
    <font>
      <b/>
      <sz val="15"/>
      <color indexed="56"/>
      <name val="Calibri"/>
      <family val="2"/>
    </font>
    <font>
      <b/>
      <sz val="13"/>
      <color indexed="56"/>
      <name val="Calibri"/>
      <family val="2"/>
    </font>
    <font>
      <b/>
      <sz val="11"/>
      <color indexed="56"/>
      <name val="Calibri"/>
      <family val="2"/>
    </font>
    <font>
      <b/>
      <sz val="11"/>
      <color indexed="10"/>
      <name val="Calibri"/>
      <family val="2"/>
      <scheme val="minor"/>
    </font>
    <font>
      <sz val="10"/>
      <color indexed="12"/>
      <name val="Arial"/>
      <family val="2"/>
    </font>
    <font>
      <sz val="11"/>
      <color indexed="52"/>
      <name val="Calibri"/>
      <family val="2"/>
    </font>
    <font>
      <b/>
      <sz val="11"/>
      <color indexed="9"/>
      <name val="Calibri"/>
      <family val="2"/>
      <charset val="186"/>
    </font>
    <font>
      <b/>
      <sz val="18"/>
      <color indexed="56"/>
      <name val="Cambria"/>
      <family val="2"/>
      <charset val="238"/>
    </font>
    <font>
      <b/>
      <sz val="15"/>
      <color indexed="56"/>
      <name val="Arial"/>
      <family val="2"/>
      <charset val="238"/>
    </font>
    <font>
      <b/>
      <sz val="13"/>
      <color indexed="56"/>
      <name val="Arial"/>
      <family val="2"/>
      <charset val="238"/>
    </font>
    <font>
      <b/>
      <sz val="11"/>
      <color indexed="56"/>
      <name val="Arial"/>
      <family val="2"/>
      <charset val="238"/>
    </font>
    <font>
      <b/>
      <sz val="11"/>
      <color indexed="12"/>
      <name val="Arial"/>
      <family val="2"/>
      <charset val="204"/>
    </font>
    <font>
      <sz val="11"/>
      <color indexed="62"/>
      <name val="Czcionka tekstu podstawowego"/>
      <family val="2"/>
    </font>
    <font>
      <b/>
      <sz val="11"/>
      <color indexed="63"/>
      <name val="Czcionka tekstu podstawowego"/>
      <family val="2"/>
    </font>
    <font>
      <sz val="12"/>
      <name val="Helv"/>
    </font>
    <font>
      <sz val="11"/>
      <color indexed="17"/>
      <name val="Czcionka tekstu podstawowego"/>
      <family val="2"/>
    </font>
    <font>
      <sz val="10"/>
      <color indexed="56"/>
      <name val="Arial"/>
      <family val="2"/>
    </font>
    <font>
      <b/>
      <sz val="10"/>
      <color indexed="56"/>
      <name val="Arial"/>
      <family val="2"/>
    </font>
    <font>
      <sz val="12"/>
      <color indexed="8"/>
      <name val="Arial"/>
      <family val="2"/>
    </font>
    <font>
      <sz val="11"/>
      <color indexed="62"/>
      <name val="Calibri"/>
      <family val="2"/>
      <charset val="186"/>
    </font>
    <font>
      <sz val="10"/>
      <color indexed="62"/>
      <name val="Calibri"/>
      <family val="2"/>
    </font>
    <font>
      <b/>
      <sz val="10"/>
      <color indexed="9"/>
      <name val="Arial"/>
      <family val="2"/>
      <charset val="238"/>
    </font>
    <font>
      <b/>
      <sz val="11"/>
      <color indexed="8"/>
      <name val="Calibri"/>
      <family val="2"/>
    </font>
    <font>
      <b/>
      <sz val="18"/>
      <color indexed="24"/>
      <name val="Arial"/>
      <family val="2"/>
    </font>
    <font>
      <b/>
      <sz val="12"/>
      <color indexed="24"/>
      <name val="Arial"/>
      <family val="2"/>
    </font>
    <font>
      <b/>
      <sz val="8"/>
      <name val="Helv"/>
    </font>
    <font>
      <b/>
      <sz val="11"/>
      <color indexed="8"/>
      <name val="Calibri"/>
      <family val="2"/>
      <charset val="186"/>
    </font>
    <font>
      <b/>
      <sz val="10"/>
      <color indexed="8"/>
      <name val="Calibri"/>
      <family val="2"/>
    </font>
    <font>
      <i/>
      <sz val="11"/>
      <color indexed="23"/>
      <name val="Calibri"/>
      <family val="2"/>
      <charset val="186"/>
    </font>
    <font>
      <i/>
      <sz val="10"/>
      <color indexed="23"/>
      <name val="Calibri"/>
      <family val="2"/>
    </font>
    <font>
      <i/>
      <sz val="12"/>
      <color indexed="24"/>
      <name val="Arial"/>
      <family val="2"/>
    </font>
    <font>
      <sz val="12"/>
      <color indexed="24"/>
      <name val="Times New Roman"/>
      <family val="1"/>
    </font>
    <font>
      <sz val="18"/>
      <color indexed="24"/>
      <name val="Times New Roman"/>
      <family val="1"/>
    </font>
    <font>
      <sz val="8"/>
      <color indexed="24"/>
      <name val="Times New Roman"/>
      <family val="1"/>
    </font>
    <font>
      <i/>
      <sz val="12"/>
      <color indexed="24"/>
      <name val="Times New Roman"/>
      <family val="1"/>
    </font>
    <font>
      <sz val="10"/>
      <color indexed="10"/>
      <name val="Arial"/>
      <family val="2"/>
      <charset val="238"/>
    </font>
    <font>
      <u/>
      <sz val="10"/>
      <color indexed="20"/>
      <name val="Arial"/>
      <family val="2"/>
    </font>
    <font>
      <sz val="11"/>
      <color indexed="17"/>
      <name val="Calibri"/>
      <family val="2"/>
      <charset val="186"/>
    </font>
    <font>
      <sz val="10"/>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0"/>
      <color indexed="52"/>
      <name val="Arial"/>
      <family val="2"/>
      <charset val="238"/>
    </font>
    <font>
      <u/>
      <sz val="10"/>
      <color indexed="12"/>
      <name val="Times New Roman CE"/>
      <charset val="238"/>
    </font>
    <font>
      <sz val="10"/>
      <color indexed="17"/>
      <name val="Arial"/>
      <family val="2"/>
      <charset val="238"/>
    </font>
    <font>
      <b/>
      <sz val="10"/>
      <color indexed="63"/>
      <name val="Arial"/>
      <family val="2"/>
      <charset val="238"/>
    </font>
    <font>
      <sz val="11"/>
      <color indexed="52"/>
      <name val="Czcionka tekstu podstawowego"/>
      <family val="2"/>
    </font>
    <font>
      <b/>
      <sz val="11"/>
      <color indexed="9"/>
      <name val="Czcionka tekstu podstawowego"/>
      <family val="2"/>
    </font>
    <font>
      <u/>
      <sz val="11"/>
      <color theme="10"/>
      <name val="Calibri"/>
      <family val="2"/>
    </font>
    <font>
      <u/>
      <sz val="8.5"/>
      <color indexed="12"/>
      <name val="Arial"/>
      <family val="2"/>
    </font>
    <font>
      <u/>
      <sz val="10"/>
      <color theme="10"/>
      <name val="Arial"/>
      <family val="2"/>
    </font>
    <font>
      <u/>
      <sz val="11.5"/>
      <color theme="10"/>
      <name val="Arial"/>
      <family val="2"/>
    </font>
    <font>
      <u/>
      <sz val="10"/>
      <color theme="10"/>
      <name val="MS Sans Serif"/>
      <family val="2"/>
    </font>
    <font>
      <u/>
      <sz val="7.5"/>
      <color indexed="12"/>
      <name val="Arial"/>
      <family val="2"/>
    </font>
    <font>
      <sz val="11"/>
      <color indexed="52"/>
      <name val="Calibri"/>
      <family val="2"/>
      <charset val="186"/>
    </font>
    <font>
      <i/>
      <sz val="10"/>
      <color indexed="23"/>
      <name val="Arial"/>
      <family val="2"/>
      <charset val="238"/>
    </font>
    <font>
      <sz val="11"/>
      <color indexed="8"/>
      <name val="Trebuchet MS"/>
      <family val="2"/>
    </font>
    <font>
      <b/>
      <sz val="15"/>
      <color indexed="56"/>
      <name val="Czcionka tekstu podstawowego"/>
      <family val="2"/>
    </font>
    <font>
      <b/>
      <sz val="13"/>
      <color indexed="56"/>
      <name val="Czcionka tekstu podstawowego"/>
      <family val="2"/>
    </font>
    <font>
      <b/>
      <sz val="11"/>
      <color indexed="56"/>
      <name val="Czcionka tekstu podstawowego"/>
      <family val="2"/>
    </font>
    <font>
      <sz val="11"/>
      <color indexed="60"/>
      <name val="Calibri"/>
      <family val="2"/>
    </font>
    <font>
      <sz val="11"/>
      <color indexed="60"/>
      <name val="Calibri"/>
      <family val="2"/>
      <charset val="186"/>
    </font>
    <font>
      <sz val="11"/>
      <color indexed="60"/>
      <name val="Czcionka tekstu podstawowego"/>
      <family val="2"/>
    </font>
    <font>
      <sz val="10"/>
      <name val="Courier"/>
      <family val="3"/>
    </font>
    <font>
      <sz val="10"/>
      <name val="Times New Roman CE"/>
      <charset val="238"/>
    </font>
    <font>
      <sz val="10"/>
      <name val="Arial"/>
      <family val="2"/>
      <charset val="238"/>
    </font>
    <font>
      <sz val="10"/>
      <name val="Arial"/>
      <family val="2"/>
      <charset val="186"/>
    </font>
    <font>
      <sz val="10"/>
      <name val="Arial"/>
      <family val="2"/>
      <charset val="204"/>
    </font>
    <font>
      <b/>
      <sz val="11"/>
      <color indexed="52"/>
      <name val="Czcionka tekstu podstawowego"/>
      <family val="2"/>
    </font>
    <font>
      <sz val="10"/>
      <name val="Helv"/>
    </font>
    <font>
      <b/>
      <sz val="10"/>
      <color indexed="8"/>
      <name val="Arial"/>
      <family val="2"/>
      <charset val="238"/>
    </font>
    <font>
      <sz val="10"/>
      <color indexed="20"/>
      <name val="Arial"/>
      <family val="2"/>
      <charset val="238"/>
    </font>
    <font>
      <b/>
      <i/>
      <sz val="12"/>
      <color indexed="8"/>
      <name val="Arial"/>
      <family val="2"/>
    </font>
    <font>
      <i/>
      <sz val="10"/>
      <color indexed="8"/>
      <name val="Arial"/>
      <family val="2"/>
    </font>
    <font>
      <i/>
      <sz val="12"/>
      <color indexed="8"/>
      <name val="Arial"/>
      <family val="2"/>
    </font>
    <font>
      <sz val="19"/>
      <color indexed="48"/>
      <name val="Arial"/>
      <family val="2"/>
    </font>
    <font>
      <sz val="12"/>
      <color indexed="14"/>
      <name val="Arial"/>
      <family val="2"/>
    </font>
    <font>
      <sz val="8"/>
      <name val="Tahoma"/>
      <family val="2"/>
    </font>
    <font>
      <sz val="10"/>
      <color indexed="20"/>
      <name val="Calibri"/>
      <family val="2"/>
    </font>
    <font>
      <sz val="10"/>
      <color indexed="60"/>
      <name val="Arial"/>
      <family val="2"/>
      <charset val="238"/>
    </font>
    <font>
      <sz val="6.5"/>
      <name val="Univers"/>
      <family val="2"/>
    </font>
    <font>
      <sz val="10"/>
      <name val="Microsoft Sans Serif"/>
      <family val="2"/>
    </font>
    <font>
      <b/>
      <sz val="11"/>
      <color indexed="8"/>
      <name val="Czcionka tekstu podstawowego"/>
      <family val="2"/>
    </font>
    <font>
      <b/>
      <sz val="10"/>
      <color indexed="52"/>
      <name val="Arial"/>
      <family val="2"/>
      <charset val="238"/>
    </font>
    <font>
      <b/>
      <sz val="9"/>
      <name val="Tahoma"/>
      <family val="2"/>
    </font>
    <font>
      <i/>
      <sz val="11"/>
      <color indexed="23"/>
      <name val="Czcionka tekstu podstawowego"/>
      <family val="2"/>
    </font>
    <font>
      <sz val="11"/>
      <color indexed="10"/>
      <name val="Czcionka tekstu podstawowego"/>
      <family val="2"/>
    </font>
    <font>
      <b/>
      <sz val="18"/>
      <color indexed="56"/>
      <name val="Cambria"/>
      <family val="2"/>
    </font>
    <font>
      <b/>
      <sz val="18"/>
      <color indexed="56"/>
      <name val="Cambria"/>
      <family val="2"/>
      <charset val="186"/>
    </font>
    <font>
      <b/>
      <sz val="18"/>
      <color theme="3"/>
      <name val="Calibri Light"/>
      <family val="2"/>
      <scheme val="major"/>
    </font>
    <font>
      <sz val="10"/>
      <color indexed="52"/>
      <name val="Calibri"/>
      <family val="2"/>
    </font>
    <font>
      <sz val="11"/>
      <color indexed="10"/>
      <name val="Calibri"/>
      <family val="2"/>
      <charset val="186"/>
    </font>
    <font>
      <sz val="10"/>
      <color indexed="10"/>
      <name val="Calibri"/>
      <family val="2"/>
    </font>
    <font>
      <b/>
      <sz val="14"/>
      <color indexed="18"/>
      <name val="Arial"/>
      <family val="2"/>
    </font>
    <font>
      <b/>
      <sz val="10"/>
      <color indexed="9"/>
      <name val="Calibri"/>
      <family val="2"/>
    </font>
    <font>
      <sz val="11"/>
      <color indexed="20"/>
      <name val="Czcionka tekstu podstawowego"/>
      <family val="2"/>
    </font>
    <font>
      <u/>
      <sz val="10"/>
      <color indexed="12"/>
      <name val="Times New Roman"/>
      <family val="1"/>
      <charset val="186"/>
    </font>
    <font>
      <sz val="9"/>
      <color rgb="FFFF0000"/>
      <name val="Calibri"/>
      <family val="2"/>
      <charset val="1"/>
    </font>
    <font>
      <sz val="10"/>
      <name val="Calibri"/>
      <family val="2"/>
    </font>
    <font>
      <b/>
      <sz val="11"/>
      <name val="Calibri"/>
      <family val="2"/>
    </font>
  </fonts>
  <fills count="226">
    <fill>
      <patternFill patternType="none"/>
    </fill>
    <fill>
      <patternFill patternType="gray125"/>
    </fill>
    <fill>
      <patternFill patternType="solid">
        <fgColor rgb="FFCAD0FE"/>
        <bgColor rgb="FFBDD7EE"/>
      </patternFill>
    </fill>
    <fill>
      <patternFill patternType="solid">
        <fgColor rgb="FFFFFFFF"/>
        <bgColor rgb="FFF2F2F2"/>
      </patternFill>
    </fill>
    <fill>
      <patternFill patternType="solid">
        <fgColor rgb="FFFF99CC"/>
        <bgColor rgb="FFFF898C"/>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B"/>
        <bgColor rgb="FFD8D8D8"/>
      </patternFill>
    </fill>
    <fill>
      <patternFill patternType="solid">
        <fgColor rgb="FF9ACBFD"/>
        <bgColor rgb="FF9DC3E6"/>
      </patternFill>
    </fill>
    <fill>
      <patternFill patternType="solid">
        <fgColor rgb="FFFF898C"/>
        <bgColor rgb="FFFF99CC"/>
      </patternFill>
    </fill>
    <fill>
      <patternFill patternType="solid">
        <fgColor rgb="FF00FF00"/>
        <bgColor rgb="FF33CCCC"/>
      </patternFill>
    </fill>
    <fill>
      <patternFill patternType="solid">
        <fgColor rgb="FFFFCC00"/>
        <bgColor rgb="FFFFC000"/>
      </patternFill>
    </fill>
    <fill>
      <patternFill patternType="solid">
        <fgColor rgb="FF006DB4"/>
        <bgColor rgb="FF296098"/>
      </patternFill>
    </fill>
    <fill>
      <patternFill patternType="solid">
        <fgColor rgb="FF800080"/>
        <bgColor rgb="FF7A2D99"/>
      </patternFill>
    </fill>
    <fill>
      <patternFill patternType="solid">
        <fgColor rgb="FF33CCCC"/>
        <bgColor rgb="FF9ACBFD"/>
      </patternFill>
    </fill>
    <fill>
      <patternFill patternType="solid">
        <fgColor rgb="FFFF9900"/>
        <bgColor rgb="FFFF9109"/>
      </patternFill>
    </fill>
    <fill>
      <patternFill patternType="solid">
        <fgColor rgb="FF000000"/>
        <bgColor rgb="FF013347"/>
      </patternFill>
    </fill>
    <fill>
      <patternFill patternType="solid">
        <fgColor rgb="FF808080"/>
        <bgColor rgb="FF959698"/>
      </patternFill>
    </fill>
    <fill>
      <patternFill patternType="solid">
        <fgColor rgb="FFE0E3F2"/>
        <bgColor rgb="FFE9E3F2"/>
      </patternFill>
    </fill>
    <fill>
      <patternFill patternType="solid">
        <fgColor rgb="FF303434"/>
        <bgColor rgb="FF013347"/>
      </patternFill>
    </fill>
    <fill>
      <patternFill patternType="solid">
        <fgColor rgb="FF333399"/>
        <bgColor rgb="FF2F5597"/>
      </patternFill>
    </fill>
    <fill>
      <patternFill patternType="solid">
        <fgColor rgb="FFFF0000"/>
        <bgColor rgb="FFCC0101"/>
      </patternFill>
    </fill>
    <fill>
      <patternFill patternType="solid">
        <fgColor rgb="FF508B36"/>
        <bgColor rgb="FF73AF45"/>
      </patternFill>
    </fill>
    <fill>
      <patternFill patternType="mediumGray">
        <fgColor rgb="FF148317"/>
        <bgColor rgb="FF508B36"/>
      </patternFill>
    </fill>
    <fill>
      <patternFill patternType="solid">
        <fgColor rgb="FFFF5900"/>
        <bgColor rgb="FFED661E"/>
      </patternFill>
    </fill>
    <fill>
      <patternFill patternType="solid">
        <fgColor rgb="FFC0C0C0"/>
        <bgColor rgb="FFBFBFBF"/>
      </patternFill>
    </fill>
    <fill>
      <patternFill patternType="darkGray">
        <fgColor rgb="FFFFCC9B"/>
        <bgColor rgb="FFD8D8D8"/>
      </patternFill>
    </fill>
    <fill>
      <patternFill patternType="solid">
        <fgColor rgb="FF959698"/>
        <bgColor rgb="FFA9A7A7"/>
      </patternFill>
    </fill>
    <fill>
      <patternFill patternType="darkGray">
        <fgColor rgb="FFC40000"/>
        <bgColor rgb="FFCC0101"/>
      </patternFill>
    </fill>
    <fill>
      <patternFill patternType="solid">
        <fgColor rgb="FFCC0101"/>
        <bgColor rgb="FFC40000"/>
      </patternFill>
    </fill>
    <fill>
      <patternFill patternType="solid">
        <fgColor rgb="FFFFFFC8"/>
        <bgColor rgb="FFFFFFFF"/>
      </patternFill>
    </fill>
    <fill>
      <patternFill patternType="solid">
        <fgColor rgb="FFF86032"/>
        <bgColor rgb="FFED661E"/>
      </patternFill>
    </fill>
    <fill>
      <patternFill patternType="solid">
        <fgColor rgb="FFFF9109"/>
        <bgColor rgb="FFFF9900"/>
      </patternFill>
    </fill>
    <fill>
      <patternFill patternType="solid">
        <fgColor rgb="FFBFBFBF"/>
        <bgColor rgb="FFC0C0C0"/>
      </patternFill>
    </fill>
    <fill>
      <patternFill patternType="solid">
        <fgColor rgb="FFCCCCCC"/>
        <bgColor rgb="FFC0C0C0"/>
      </patternFill>
    </fill>
    <fill>
      <patternFill patternType="solid">
        <fgColor rgb="FFF2F2F2"/>
        <bgColor rgb="FFE2F0D9"/>
      </patternFill>
    </fill>
    <fill>
      <patternFill patternType="solid">
        <fgColor rgb="FF2E66A0"/>
        <bgColor rgb="FF296098"/>
      </patternFill>
    </fill>
    <fill>
      <patternFill patternType="solid">
        <fgColor rgb="FFFFFF00"/>
        <bgColor indexed="64"/>
      </patternFill>
    </fill>
    <fill>
      <patternFill patternType="solid">
        <fgColor rgb="FFFFFF00"/>
        <bgColor rgb="FFE2F0D9"/>
      </patternFill>
    </fill>
    <fill>
      <patternFill patternType="solid">
        <fgColor rgb="FFFFFF00"/>
        <bgColor rgb="FFBFBFBF"/>
      </patternFill>
    </fill>
    <fill>
      <patternFill patternType="solid">
        <fgColor theme="0"/>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theme="9"/>
        <bgColor rgb="FF959698"/>
      </patternFill>
    </fill>
    <fill>
      <patternFill patternType="solid">
        <fgColor theme="9"/>
        <bgColor rgb="FFE9E3F2"/>
      </patternFill>
    </fill>
    <fill>
      <patternFill patternType="solid">
        <fgColor theme="9"/>
        <bgColor rgb="FFBFBFBF"/>
      </patternFill>
    </fill>
    <fill>
      <patternFill patternType="solid">
        <fgColor theme="5" tint="0.59999389629810485"/>
        <bgColor indexed="64"/>
      </patternFill>
    </fill>
    <fill>
      <patternFill patternType="solid">
        <fgColor rgb="FF959698"/>
        <bgColor rgb="FFA5A5A5"/>
      </patternFill>
    </fill>
    <fill>
      <patternFill patternType="solid">
        <fgColor theme="0"/>
        <bgColor rgb="FFE2F0D9"/>
      </patternFill>
    </fill>
    <fill>
      <patternFill patternType="solid">
        <fgColor rgb="FFFFF2CC"/>
        <bgColor rgb="FFF2F2F2"/>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C000"/>
        <bgColor rgb="FFFFCC00"/>
      </patternFill>
    </fill>
    <fill>
      <patternFill patternType="solid">
        <fgColor theme="9" tint="0.59999389629810485"/>
        <bgColor rgb="FFBFBFBF"/>
      </patternFill>
    </fill>
    <fill>
      <patternFill patternType="darkGray">
        <fgColor rgb="FF3D7AC0"/>
        <bgColor rgb="FF2E66A0"/>
      </patternFill>
    </fill>
    <fill>
      <patternFill patternType="solid">
        <fgColor rgb="FF7A2D99"/>
        <bgColor rgb="FF800080"/>
      </patternFill>
    </fill>
    <fill>
      <patternFill patternType="solid">
        <fgColor rgb="FF73AF45"/>
        <bgColor rgb="FF508B36"/>
      </patternFill>
    </fill>
    <fill>
      <patternFill patternType="solid">
        <fgColor rgb="FFED661E"/>
        <bgColor rgb="FFF86032"/>
      </patternFill>
    </fill>
    <fill>
      <patternFill patternType="solid">
        <fgColor rgb="FF00B0F0"/>
        <bgColor rgb="FF38B6BC"/>
      </patternFill>
    </fill>
    <fill>
      <patternFill patternType="solid">
        <fgColor theme="0"/>
        <bgColor rgb="FFF2F2F2"/>
      </patternFill>
    </fill>
    <fill>
      <patternFill patternType="mediumGray">
        <fgColor rgb="FFD8D8D8"/>
        <bgColor rgb="FFC0C0C0"/>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00"/>
        <bgColor rgb="FF013347"/>
      </patternFill>
    </fill>
    <fill>
      <patternFill patternType="solid">
        <fgColor theme="7" tint="0.39997558519241921"/>
        <bgColor rgb="FF013347"/>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333399"/>
        <bgColor rgb="FF333399"/>
      </patternFill>
    </fill>
    <fill>
      <patternFill patternType="solid">
        <fgColor rgb="FFFF0000"/>
        <bgColor rgb="FFFF0000"/>
      </patternFill>
    </fill>
    <fill>
      <patternFill patternType="solid">
        <fgColor rgb="FF666699"/>
        <bgColor rgb="FF666699"/>
      </patternFill>
    </fill>
    <fill>
      <patternFill patternType="solid">
        <fgColor rgb="FF800080"/>
        <bgColor rgb="FF800080"/>
      </patternFill>
    </fill>
    <fill>
      <patternFill patternType="solid">
        <fgColor rgb="FF33CCCC"/>
        <bgColor rgb="FF33CCCC"/>
      </patternFill>
    </fill>
    <fill>
      <patternFill patternType="solid">
        <fgColor rgb="FF993366"/>
        <bgColor rgb="FF993366"/>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FFFFFF"/>
        <bgColor rgb="FFFFFFFF"/>
      </patternFill>
    </fill>
    <fill>
      <patternFill patternType="solid">
        <fgColor rgb="FF800000"/>
        <bgColor rgb="FF800000"/>
      </patternFill>
    </fill>
    <fill>
      <patternFill patternType="solid">
        <fgColor rgb="FFFFFF00"/>
        <bgColor rgb="FFFFFF00"/>
      </patternFill>
    </fill>
    <fill>
      <patternFill patternType="solid">
        <fgColor rgb="FF003366"/>
        <bgColor rgb="FF003366"/>
      </patternFill>
    </fill>
    <fill>
      <patternFill patternType="solid">
        <fgColor rgb="FFFF6600"/>
        <bgColor rgb="FFFF6600"/>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C0C0C0"/>
        <bgColor rgb="FFC0C0C0"/>
      </patternFill>
    </fill>
    <fill>
      <patternFill patternType="solid">
        <fgColor rgb="FFFFFF99"/>
        <bgColor rgb="FFFFFF99"/>
      </patternFill>
    </fill>
    <fill>
      <patternFill patternType="solid">
        <fgColor rgb="FF808000"/>
        <bgColor rgb="FF808000"/>
      </patternFill>
    </fill>
    <fill>
      <patternFill patternType="solid">
        <fgColor rgb="FF008080"/>
        <bgColor rgb="FF008080"/>
      </patternFill>
    </fill>
    <fill>
      <patternFill patternType="solid">
        <fgColor rgb="FFFF9900"/>
        <bgColor rgb="FFFF9900"/>
      </patternFill>
    </fill>
    <fill>
      <patternFill patternType="solid">
        <fgColor rgb="FF0066CC"/>
        <bgColor rgb="FF0066CC"/>
      </patternFill>
    </fill>
    <fill>
      <patternFill patternType="solid">
        <fgColor rgb="FF993300"/>
        <bgColor rgb="FF993300"/>
      </patternFill>
    </fill>
    <fill>
      <patternFill patternType="solid">
        <fgColor rgb="FF339966"/>
        <bgColor rgb="FF339966"/>
      </patternFill>
    </fill>
    <fill>
      <patternFill patternType="solid">
        <fgColor rgb="FF3366FF"/>
        <bgColor rgb="FF3366FF"/>
      </patternFill>
    </fill>
    <fill>
      <patternFill patternType="solid">
        <fgColor rgb="FF969696"/>
        <bgColor rgb="FF969696"/>
      </patternFill>
    </fill>
    <fill>
      <patternFill patternType="solid">
        <fgColor rgb="FFFF00FF"/>
        <bgColor rgb="FFFF00FF"/>
      </patternFill>
    </fill>
    <fill>
      <patternFill patternType="solid">
        <fgColor rgb="FFCFAA90"/>
        <bgColor rgb="FFCFAA90"/>
      </patternFill>
    </fill>
    <fill>
      <patternFill patternType="solid">
        <fgColor rgb="FF660066"/>
        <bgColor rgb="FF660066"/>
      </patternFill>
    </fill>
    <fill>
      <patternFill patternType="solid">
        <fgColor rgb="FFFFFFCC"/>
        <bgColor rgb="FFFFFFCC"/>
      </patternFill>
    </fill>
    <fill>
      <patternFill patternType="solid">
        <fgColor rgb="FF99CC00"/>
        <bgColor rgb="FF99CC00"/>
      </patternFill>
    </fill>
    <fill>
      <patternFill patternType="solid">
        <fgColor rgb="FF008000"/>
        <bgColor rgb="FF008000"/>
      </patternFill>
    </fill>
    <fill>
      <patternFill patternType="solid">
        <fgColor rgb="FF000080"/>
        <bgColor rgb="FF000080"/>
      </patternFill>
    </fill>
    <fill>
      <patternFill patternType="solid">
        <fgColor rgb="FF003300"/>
        <bgColor rgb="FF003300"/>
      </patternFill>
    </fill>
    <fill>
      <patternFill patternType="solid">
        <fgColor rgb="FF0000FF"/>
        <bgColor rgb="FF0000FF"/>
      </patternFill>
    </fill>
    <fill>
      <patternFill patternType="solid">
        <fgColor rgb="FF333333"/>
        <bgColor rgb="FF333333"/>
      </patternFill>
    </fill>
    <fill>
      <patternFill patternType="solid">
        <fgColor rgb="FF008020"/>
        <bgColor rgb="FF008020"/>
      </patternFill>
    </fill>
    <fill>
      <patternFill patternType="solid">
        <fgColor rgb="FF99BF25"/>
        <bgColor rgb="FF99BF25"/>
      </patternFill>
    </fill>
    <fill>
      <patternFill patternType="solid">
        <fgColor rgb="FF4CA640"/>
        <bgColor rgb="FF4CA640"/>
      </patternFill>
    </fill>
    <fill>
      <patternFill patternType="solid">
        <fgColor rgb="FF00FFFF"/>
        <bgColor rgb="FF00FFFF"/>
      </patternFill>
    </fill>
    <fill>
      <patternFill patternType="solid">
        <fgColor rgb="FF00CCFF"/>
        <bgColor rgb="FF00CCFF"/>
      </patternFill>
    </fill>
    <fill>
      <patternFill patternType="solid">
        <fgColor rgb="FF333300"/>
        <bgColor rgb="FF333300"/>
      </patternFill>
    </fill>
    <fill>
      <patternFill patternType="solid">
        <fgColor rgb="FF808020"/>
        <bgColor rgb="FF808020"/>
      </patternFill>
    </fill>
    <fill>
      <patternFill patternType="solid">
        <fgColor rgb="FFE6E6FF"/>
        <bgColor rgb="FFE6E6FF"/>
      </patternFill>
    </fill>
    <fill>
      <patternFill patternType="solid">
        <fgColor rgb="FFCCE6FF"/>
        <bgColor rgb="FFCCE6FF"/>
      </patternFill>
    </fill>
    <fill>
      <patternFill patternType="solid">
        <fgColor rgb="FFFFC0C0"/>
        <bgColor rgb="FFFFC0C0"/>
      </patternFill>
    </fill>
    <fill>
      <patternFill patternType="solid">
        <fgColor rgb="FFC6C6E0"/>
        <bgColor rgb="FFC6C6E0"/>
      </patternFill>
    </fill>
    <fill>
      <patternFill patternType="solid">
        <fgColor rgb="FF309090"/>
        <bgColor rgb="FF309090"/>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indexed="42"/>
        <bgColor indexed="64"/>
      </patternFill>
    </fill>
    <fill>
      <patternFill patternType="solid">
        <fgColor indexed="10"/>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indexed="44"/>
      </patternFill>
    </fill>
    <fill>
      <patternFill patternType="solid">
        <fgColor indexed="29"/>
      </patternFill>
    </fill>
    <fill>
      <patternFill patternType="solid">
        <fgColor indexed="43"/>
      </patternFill>
    </fill>
    <fill>
      <patternFill patternType="solid">
        <fgColor indexed="47"/>
      </patternFill>
    </fill>
    <fill>
      <patternFill patternType="solid">
        <fgColor indexed="27"/>
      </patternFill>
    </fill>
    <fill>
      <patternFill patternType="solid">
        <fgColor indexed="26"/>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27"/>
        <bgColor indexed="64"/>
      </patternFill>
    </fill>
    <fill>
      <patternFill patternType="solid">
        <fgColor indexed="47"/>
        <bgColor indexed="64"/>
      </patternFill>
    </fill>
    <fill>
      <patternFill patternType="solid">
        <fgColor indexed="9"/>
      </patternFill>
    </fill>
    <fill>
      <patternFill patternType="solid">
        <fgColor indexed="46"/>
      </patternFill>
    </fill>
    <fill>
      <patternFill patternType="solid">
        <fgColor indexed="23"/>
        <bgColor indexed="64"/>
      </patternFill>
    </fill>
    <fill>
      <patternFill patternType="solid">
        <fgColor indexed="55"/>
        <bgColor indexed="64"/>
      </patternFill>
    </fill>
    <fill>
      <patternFill patternType="darkTrellis"/>
    </fill>
    <fill>
      <patternFill patternType="solid">
        <fgColor indexed="55"/>
      </patternFill>
    </fill>
    <fill>
      <patternFill patternType="solid">
        <fgColor indexed="41"/>
        <bgColor indexed="64"/>
      </patternFill>
    </fill>
    <fill>
      <patternFill patternType="solid">
        <fgColor indexed="45"/>
        <bgColor indexed="64"/>
      </patternFill>
    </fill>
    <fill>
      <patternFill patternType="solid">
        <fgColor rgb="FFDBE5F1"/>
        <bgColor rgb="FF000000"/>
      </patternFill>
    </fill>
    <fill>
      <patternFill patternType="solid">
        <fgColor rgb="FFDBE5F1"/>
        <bgColor rgb="FFFFFFFF"/>
      </patternFill>
    </fill>
    <fill>
      <patternFill patternType="solid">
        <fgColor indexed="31"/>
      </patternFill>
    </fill>
    <fill>
      <patternFill patternType="solid">
        <fgColor indexed="42"/>
      </patternFill>
    </fill>
    <fill>
      <patternFill patternType="solid">
        <fgColor indexed="11"/>
      </patternFill>
    </fill>
    <fill>
      <patternFill patternType="solid">
        <fgColor indexed="22"/>
      </patternFill>
    </fill>
    <fill>
      <patternFill patternType="solid">
        <fgColor indexed="30"/>
      </patternFill>
    </fill>
    <fill>
      <patternFill patternType="solid">
        <fgColor indexed="36"/>
      </patternFill>
    </fill>
    <fill>
      <patternFill patternType="solid">
        <fgColor indexed="52"/>
      </patternFill>
    </fill>
    <fill>
      <patternFill patternType="solid">
        <fgColor indexed="31"/>
        <bgColor indexed="64"/>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54"/>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0"/>
        <bgColor indexed="64"/>
      </patternFill>
    </fill>
    <fill>
      <patternFill patternType="solid">
        <fgColor indexed="26"/>
        <bgColor indexed="64"/>
      </patternFill>
    </fill>
    <fill>
      <patternFill patternType="solid">
        <fgColor indexed="12"/>
      </patternFill>
    </fill>
    <fill>
      <patternFill patternType="solid">
        <fgColor indexed="13"/>
      </patternFill>
    </fill>
  </fills>
  <borders count="14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13347"/>
      </left>
      <right style="thin">
        <color rgb="FF013347"/>
      </right>
      <top style="thin">
        <color rgb="FF013347"/>
      </top>
      <bottom style="thin">
        <color rgb="FF013347"/>
      </bottom>
      <diagonal/>
    </border>
    <border>
      <left style="thin">
        <color rgb="FF808080"/>
      </left>
      <right style="thin">
        <color rgb="FF808080"/>
      </right>
      <top style="thin">
        <color rgb="FF808080"/>
      </top>
      <bottom style="thin">
        <color rgb="FF808080"/>
      </bottom>
      <diagonal/>
    </border>
    <border>
      <left style="double">
        <color rgb="FF013347"/>
      </left>
      <right style="double">
        <color rgb="FF013347"/>
      </right>
      <top style="double">
        <color rgb="FF013347"/>
      </top>
      <bottom style="double">
        <color rgb="FF013347"/>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right/>
      <top style="thin">
        <color rgb="FF333399"/>
      </top>
      <bottom style="double">
        <color rgb="FF333399"/>
      </bottom>
      <diagonal/>
    </border>
    <border>
      <left/>
      <right/>
      <top/>
      <bottom style="thick">
        <color rgb="FF333399"/>
      </bottom>
      <diagonal/>
    </border>
    <border>
      <left/>
      <right/>
      <top/>
      <bottom style="thick">
        <color rgb="FFC0C0C0"/>
      </bottom>
      <diagonal/>
    </border>
    <border>
      <left/>
      <right/>
      <top/>
      <bottom style="thick">
        <color auto="1"/>
      </bottom>
      <diagonal/>
    </border>
    <border>
      <left/>
      <right/>
      <top/>
      <bottom style="medium">
        <color rgb="FF006DB4"/>
      </bottom>
      <diagonal/>
    </border>
    <border>
      <left/>
      <right/>
      <top/>
      <bottom style="thin">
        <color auto="1"/>
      </bottom>
      <diagonal/>
    </border>
    <border>
      <left/>
      <right/>
      <top/>
      <bottom style="double">
        <color rgb="FFFF9900"/>
      </bottom>
      <diagonal/>
    </border>
    <border>
      <left/>
      <right/>
      <top/>
      <bottom style="double">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hair">
        <color auto="1"/>
      </left>
      <right/>
      <top style="hair">
        <color auto="1"/>
      </top>
      <bottom style="hair">
        <color auto="1"/>
      </bottom>
      <diagonal/>
    </border>
    <border>
      <left style="thin">
        <color auto="1"/>
      </left>
      <right style="thin">
        <color auto="1"/>
      </right>
      <top/>
      <bottom/>
      <diagonal/>
    </border>
    <border>
      <left style="medium">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hair">
        <color auto="1"/>
      </bottom>
      <diagonal/>
    </border>
    <border>
      <left style="hair">
        <color auto="1"/>
      </left>
      <right/>
      <top/>
      <bottom style="hair">
        <color auto="1"/>
      </bottom>
      <diagonal/>
    </border>
    <border>
      <left/>
      <right style="thin">
        <color auto="1"/>
      </right>
      <top style="medium">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top style="medium">
        <color indexed="64"/>
      </top>
      <bottom style="thin">
        <color auto="1"/>
      </bottom>
      <diagonal/>
    </border>
    <border>
      <left style="medium">
        <color auto="1"/>
      </left>
      <right style="thin">
        <color auto="1"/>
      </right>
      <top/>
      <bottom style="thin">
        <color auto="1"/>
      </bottom>
      <diagonal/>
    </border>
    <border>
      <left/>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hair">
        <color auto="1"/>
      </right>
      <top/>
      <bottom/>
      <diagonal/>
    </border>
    <border>
      <left style="hair">
        <color auto="1"/>
      </left>
      <right style="hair">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000000"/>
      </left>
      <right style="double">
        <color rgb="FF000000"/>
      </right>
      <top style="double">
        <color rgb="FF000000"/>
      </top>
      <bottom style="double">
        <color rgb="FF000000"/>
      </bottom>
      <diagonal/>
    </border>
    <border>
      <left/>
      <right/>
      <top/>
      <bottom style="double">
        <color rgb="FF000000"/>
      </bottom>
      <diagonal/>
    </border>
    <border>
      <left style="dashed">
        <color rgb="FFFF8080"/>
      </left>
      <right style="dashed">
        <color rgb="FFFF8080"/>
      </right>
      <top style="dashed">
        <color rgb="FFFF8080"/>
      </top>
      <bottom style="dashed">
        <color rgb="FFFF8080"/>
      </bottom>
      <diagonal/>
    </border>
    <border diagonalUp="1" diagonalDown="1">
      <left style="dashed">
        <color rgb="FF000000"/>
      </left>
      <right style="dashed">
        <color rgb="FF000000"/>
      </right>
      <top style="dashed">
        <color rgb="FF000000"/>
      </top>
      <bottom style="dashed">
        <color rgb="FF000000"/>
      </bottom>
      <diagonal style="medium">
        <color rgb="FFFF8080"/>
      </diagonal>
    </border>
    <border diagonalUp="1" diagonalDown="1">
      <left style="dashed">
        <color rgb="FF000000"/>
      </left>
      <right style="dashed">
        <color rgb="FF000000"/>
      </right>
      <top style="dashed">
        <color rgb="FF000000"/>
      </top>
      <bottom style="dashed">
        <color rgb="FF000000"/>
      </bottom>
      <diagonal style="medium">
        <color rgb="FF339966"/>
      </diagonal>
    </border>
    <border diagonalUp="1" diagonalDown="1">
      <left style="dashed">
        <color rgb="FF000000"/>
      </left>
      <right style="dashed">
        <color rgb="FF000000"/>
      </right>
      <top style="dashed">
        <color rgb="FF000000"/>
      </top>
      <bottom style="dashed">
        <color rgb="FF000000"/>
      </bottom>
      <diagonal style="medium">
        <color rgb="FF008080"/>
      </diagonal>
    </border>
    <border diagonalUp="1" diagonalDown="1">
      <left style="dashed">
        <color rgb="FF000000"/>
      </left>
      <right style="dashed">
        <color rgb="FF000000"/>
      </right>
      <top style="dashed">
        <color rgb="FF000000"/>
      </top>
      <bottom style="dashed">
        <color rgb="FF000000"/>
      </bottom>
      <diagonal style="medium">
        <color rgb="FF666699"/>
      </diagonal>
    </border>
    <border>
      <left style="dashed">
        <color rgb="FF339966"/>
      </left>
      <right style="dashed">
        <color rgb="FF339966"/>
      </right>
      <top style="dashed">
        <color rgb="FF339966"/>
      </top>
      <bottom style="dashed">
        <color rgb="FF339966"/>
      </bottom>
      <diagonal/>
    </border>
    <border>
      <left style="dashed">
        <color rgb="FF008080"/>
      </left>
      <right style="dashed">
        <color rgb="FF008080"/>
      </right>
      <top style="dashed">
        <color rgb="FF008080"/>
      </top>
      <bottom style="dashed">
        <color rgb="FF008080"/>
      </bottom>
      <diagonal/>
    </border>
    <border>
      <left style="dashed">
        <color rgb="FF666699"/>
      </left>
      <right style="dashed">
        <color rgb="FF666699"/>
      </right>
      <top style="dashed">
        <color rgb="FF666699"/>
      </top>
      <bottom style="dashed">
        <color rgb="FF666699"/>
      </bottom>
      <diagonal/>
    </border>
    <border>
      <left style="thin">
        <color rgb="FF000000"/>
      </left>
      <right style="dotted">
        <color rgb="FF000000"/>
      </right>
      <top style="thin">
        <color rgb="FF000000"/>
      </top>
      <bottom style="thin">
        <color rgb="FF000000"/>
      </bottom>
      <diagonal/>
    </border>
    <border>
      <left/>
      <right style="double">
        <color rgb="FF000000"/>
      </right>
      <top style="thin">
        <color rgb="FF000000"/>
      </top>
      <bottom style="thin">
        <color rgb="FF000000"/>
      </bottom>
      <diagonal/>
    </border>
    <border diagonalUp="1" diagonalDown="1">
      <left style="double">
        <color rgb="FF000000"/>
      </left>
      <right style="double">
        <color rgb="FF000000"/>
      </right>
      <top style="double">
        <color rgb="FF000000"/>
      </top>
      <bottom style="double">
        <color rgb="FF000000"/>
      </bottom>
      <diagonal style="medium">
        <color rgb="FF000000"/>
      </diagonal>
    </border>
    <border diagonalUp="1" diagonalDown="1">
      <left/>
      <right/>
      <top/>
      <bottom/>
      <diagonal style="medium">
        <color rgb="FF000000"/>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66CC"/>
      </left>
      <right style="thin">
        <color rgb="FF0066CC"/>
      </right>
      <top style="thin">
        <color rgb="FF0066CC"/>
      </top>
      <bottom style="thin">
        <color rgb="FF0066CC"/>
      </bottom>
      <diagonal/>
    </border>
    <border>
      <left style="thin">
        <color rgb="FF008080"/>
      </left>
      <right style="thin">
        <color rgb="FF008080"/>
      </right>
      <top style="thin">
        <color rgb="FF008080"/>
      </top>
      <bottom style="thin">
        <color rgb="FF008080"/>
      </bottom>
      <diagonal/>
    </border>
    <border>
      <left style="thin">
        <color rgb="FFC0C0C0"/>
      </left>
      <right style="thin">
        <color rgb="FFC0C0C0"/>
      </right>
      <top style="thin">
        <color rgb="FFC0C0C0"/>
      </top>
      <bottom style="thin">
        <color rgb="FFC0C0C0"/>
      </bottom>
      <diagonal/>
    </border>
    <border>
      <left style="thin">
        <color rgb="FF333399"/>
      </left>
      <right style="thin">
        <color rgb="FF333399"/>
      </right>
      <top style="thin">
        <color rgb="FF333399"/>
      </top>
      <bottom style="thin">
        <color rgb="FF333399"/>
      </bottom>
      <diagonal/>
    </border>
    <border>
      <left style="thin">
        <color rgb="FF3366FF"/>
      </left>
      <right style="thin">
        <color rgb="FF3366FF"/>
      </right>
      <top style="thin">
        <color rgb="FF3366FF"/>
      </top>
      <bottom style="thin">
        <color rgb="FF3366FF"/>
      </bottom>
      <diagonal/>
    </border>
    <border>
      <left/>
      <right/>
      <top/>
      <bottom style="medium">
        <color rgb="FF333399"/>
      </bottom>
      <diagonal/>
    </border>
    <border>
      <left/>
      <right/>
      <top/>
      <bottom style="medium">
        <color rgb="FFC0C0C0"/>
      </bottom>
      <diagonal/>
    </border>
    <border>
      <left/>
      <right/>
      <top/>
      <bottom style="thin">
        <color rgb="FF0066CC"/>
      </bottom>
      <diagonal/>
    </border>
    <border>
      <left style="thin">
        <color rgb="FF333333"/>
      </left>
      <right style="thin">
        <color rgb="FF333333"/>
      </right>
      <top style="thin">
        <color rgb="FF333333"/>
      </top>
      <bottom style="thin">
        <color rgb="FF333333"/>
      </bottom>
      <diagonal/>
    </border>
    <border>
      <left style="thin">
        <color rgb="FFFF6600"/>
      </left>
      <right style="thin">
        <color rgb="FFFF6600"/>
      </right>
      <top style="thin">
        <color rgb="FFFF6600"/>
      </top>
      <bottom style="thin">
        <color rgb="FFFF6600"/>
      </bottom>
      <diagonal/>
    </border>
    <border>
      <left style="medium">
        <color rgb="FFFF0000"/>
      </left>
      <right style="medium">
        <color rgb="FFFF0000"/>
      </right>
      <top style="thin">
        <color rgb="FFFF0000"/>
      </top>
      <bottom style="thin">
        <color rgb="FFFF0000"/>
      </bottom>
      <diagonal/>
    </border>
    <border>
      <left style="thin">
        <color rgb="FF9999FF"/>
      </left>
      <right style="thin">
        <color rgb="FF9999FF"/>
      </right>
      <top style="thin">
        <color rgb="FF9999FF"/>
      </top>
      <bottom style="thin">
        <color rgb="FF9999FF"/>
      </bottom>
      <diagonal/>
    </border>
    <border>
      <left style="thin">
        <color rgb="FF000000"/>
      </left>
      <right/>
      <top style="thin">
        <color rgb="FF000000"/>
      </top>
      <bottom style="thin">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bottom style="thin">
        <color rgb="FF008080"/>
      </bottom>
      <diagonal/>
    </border>
    <border>
      <left/>
      <right/>
      <top/>
      <bottom style="medium">
        <color rgb="FF33CCCC"/>
      </bottom>
      <diagonal/>
    </border>
    <border>
      <left/>
      <right/>
      <top/>
      <bottom style="thin">
        <color rgb="FF33CCCC"/>
      </bottom>
      <diagonal/>
    </border>
    <border>
      <left/>
      <right/>
      <top style="double">
        <color rgb="FF000000"/>
      </top>
      <bottom/>
      <diagonal/>
    </border>
    <border>
      <left/>
      <right/>
      <top style="thin">
        <color rgb="FF333399"/>
      </top>
      <bottom style="double">
        <color rgb="FF000000"/>
      </bottom>
      <diagonal/>
    </border>
    <border>
      <left style="double">
        <color auto="1"/>
      </left>
      <right style="double">
        <color auto="1"/>
      </right>
      <top style="double">
        <color auto="1"/>
      </top>
      <bottom style="double">
        <color auto="1"/>
      </bottom>
      <diagonal/>
    </border>
    <border>
      <left/>
      <right style="double">
        <color auto="1"/>
      </right>
      <top style="thin">
        <color rgb="FF000000"/>
      </top>
      <bottom style="thin">
        <color rgb="FF000000"/>
      </bottom>
      <diagonal/>
    </border>
    <border diagonalUp="1" diagonalDown="1">
      <left style="double">
        <color auto="1"/>
      </left>
      <right style="double">
        <color auto="1"/>
      </right>
      <top style="double">
        <color auto="1"/>
      </top>
      <bottom style="double">
        <color auto="1"/>
      </bottom>
      <diagonal style="medium">
        <color rgb="FF000000"/>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right/>
      <top style="double">
        <color auto="1"/>
      </top>
      <bottom/>
      <diagonal/>
    </border>
    <border>
      <left/>
      <right/>
      <top style="thin">
        <color rgb="FF333399"/>
      </top>
      <bottom style="double">
        <color auto="1"/>
      </bottom>
      <diagonal/>
    </border>
    <border>
      <left style="medium">
        <color indexed="64"/>
      </left>
      <right style="medium">
        <color indexed="64"/>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style="thin">
        <color indexed="55"/>
      </left>
      <right style="thin">
        <color indexed="55"/>
      </right>
      <top style="thin">
        <color indexed="55"/>
      </top>
      <bottom style="thin">
        <color indexed="55"/>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style="double">
        <color indexed="63"/>
      </left>
      <right style="double">
        <color indexed="63"/>
      </right>
      <top style="double">
        <color indexed="63"/>
      </top>
      <bottom style="double">
        <color indexed="63"/>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diagonalUp="1" diagonalDown="1">
      <left style="thin">
        <color indexed="64"/>
      </left>
      <right style="thin">
        <color indexed="64"/>
      </right>
      <top style="thin">
        <color indexed="8"/>
      </top>
      <bottom style="thin">
        <color indexed="8"/>
      </bottom>
      <diagonal style="thin">
        <color indexed="64"/>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56"/>
      </left>
      <right style="thin">
        <color indexed="56"/>
      </right>
      <top style="thin">
        <color indexed="56"/>
      </top>
      <bottom style="thin">
        <color indexed="56"/>
      </bottom>
      <diagonal/>
    </border>
    <border>
      <left/>
      <right style="thin">
        <color indexed="8"/>
      </right>
      <top/>
      <bottom style="thin">
        <color indexed="8"/>
      </bottom>
      <diagonal/>
    </border>
    <border>
      <left/>
      <right/>
      <top style="thin">
        <color indexed="62"/>
      </top>
      <bottom style="double">
        <color indexed="6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bottom style="thick">
        <color indexed="49"/>
      </bottom>
      <diagonal/>
    </border>
    <border>
      <left/>
      <right/>
      <top/>
      <bottom style="medium">
        <color indexed="49"/>
      </bottom>
      <diagonal/>
    </border>
    <border>
      <left/>
      <right/>
      <top style="thin">
        <color indexed="64"/>
      </top>
      <bottom style="double">
        <color indexed="64"/>
      </bottom>
      <diagonal/>
    </border>
    <border>
      <left/>
      <right/>
      <top style="thin">
        <color indexed="56"/>
      </top>
      <bottom style="double">
        <color indexed="56"/>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2071">
    <xf numFmtId="0" fontId="0" fillId="0" borderId="0"/>
    <xf numFmtId="164" fontId="76" fillId="0" borderId="0"/>
    <xf numFmtId="166" fontId="57" fillId="0" borderId="0"/>
    <xf numFmtId="0" fontId="76" fillId="2" borderId="0"/>
    <xf numFmtId="0" fontId="5" fillId="3" borderId="0"/>
    <xf numFmtId="0" fontId="76" fillId="2" borderId="0"/>
    <xf numFmtId="0" fontId="5" fillId="3" borderId="0"/>
    <xf numFmtId="0" fontId="76" fillId="4" borderId="0"/>
    <xf numFmtId="0" fontId="5" fillId="3" borderId="0"/>
    <xf numFmtId="0" fontId="76" fillId="4" borderId="0"/>
    <xf numFmtId="0" fontId="5" fillId="3" borderId="0"/>
    <xf numFmtId="0" fontId="76" fillId="5" borderId="0"/>
    <xf numFmtId="0" fontId="5" fillId="3" borderId="0"/>
    <xf numFmtId="0" fontId="76" fillId="5" borderId="0"/>
    <xf numFmtId="0" fontId="5" fillId="3" borderId="0"/>
    <xf numFmtId="0" fontId="76" fillId="6" borderId="0"/>
    <xf numFmtId="0" fontId="5" fillId="3" borderId="0"/>
    <xf numFmtId="0" fontId="76" fillId="6" borderId="0"/>
    <xf numFmtId="0" fontId="5" fillId="3" borderId="0"/>
    <xf numFmtId="0" fontId="76" fillId="7" borderId="0"/>
    <xf numFmtId="0" fontId="5" fillId="3" borderId="0"/>
    <xf numFmtId="0" fontId="76" fillId="7" borderId="0"/>
    <xf numFmtId="0" fontId="5" fillId="3" borderId="0"/>
    <xf numFmtId="0" fontId="76" fillId="8" borderId="0"/>
    <xf numFmtId="0" fontId="5" fillId="3" borderId="0"/>
    <xf numFmtId="0" fontId="76" fillId="8" borderId="0"/>
    <xf numFmtId="0" fontId="5" fillId="3" borderId="0"/>
    <xf numFmtId="0" fontId="76" fillId="2" borderId="0"/>
    <xf numFmtId="0" fontId="5" fillId="3" borderId="0"/>
    <xf numFmtId="0" fontId="76" fillId="2" borderId="0"/>
    <xf numFmtId="0" fontId="5" fillId="3" borderId="0"/>
    <xf numFmtId="0" fontId="76" fillId="4" borderId="0"/>
    <xf numFmtId="0" fontId="5" fillId="3" borderId="0"/>
    <xf numFmtId="0" fontId="76" fillId="4" borderId="0"/>
    <xf numFmtId="0" fontId="5" fillId="3" borderId="0"/>
    <xf numFmtId="0" fontId="76" fillId="5" borderId="0"/>
    <xf numFmtId="0" fontId="5" fillId="3" borderId="0"/>
    <xf numFmtId="0" fontId="76" fillId="5" borderId="0"/>
    <xf numFmtId="0" fontId="5" fillId="3" borderId="0"/>
    <xf numFmtId="0" fontId="76" fillId="6" borderId="0"/>
    <xf numFmtId="0" fontId="5" fillId="3" borderId="0"/>
    <xf numFmtId="0" fontId="76" fillId="6" borderId="0"/>
    <xf numFmtId="0" fontId="5" fillId="3" borderId="0"/>
    <xf numFmtId="0" fontId="76" fillId="7" borderId="0"/>
    <xf numFmtId="0" fontId="5" fillId="3" borderId="0"/>
    <xf numFmtId="0" fontId="76" fillId="7" borderId="0"/>
    <xf numFmtId="0" fontId="5" fillId="3" borderId="0"/>
    <xf numFmtId="0" fontId="76" fillId="8" borderId="0"/>
    <xf numFmtId="0" fontId="5" fillId="3" borderId="0"/>
    <xf numFmtId="0" fontId="76" fillId="8" borderId="0"/>
    <xf numFmtId="0" fontId="5" fillId="3" borderId="0"/>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9" borderId="0"/>
    <xf numFmtId="0" fontId="5" fillId="3" borderId="0"/>
    <xf numFmtId="0" fontId="76" fillId="9" borderId="0"/>
    <xf numFmtId="0" fontId="5" fillId="3" borderId="0"/>
    <xf numFmtId="0" fontId="76" fillId="10" borderId="0"/>
    <xf numFmtId="0" fontId="5" fillId="3" borderId="0"/>
    <xf numFmtId="0" fontId="76" fillId="10" borderId="0"/>
    <xf numFmtId="0" fontId="5" fillId="3" borderId="0"/>
    <xf numFmtId="0" fontId="76" fillId="11" borderId="0"/>
    <xf numFmtId="0" fontId="5" fillId="3" borderId="0"/>
    <xf numFmtId="0" fontId="76" fillId="11" borderId="0"/>
    <xf numFmtId="0" fontId="5" fillId="3" borderId="0"/>
    <xf numFmtId="0" fontId="76" fillId="6" borderId="0"/>
    <xf numFmtId="0" fontId="5" fillId="3" borderId="0"/>
    <xf numFmtId="0" fontId="76" fillId="6" borderId="0"/>
    <xf numFmtId="0" fontId="5" fillId="3" borderId="0"/>
    <xf numFmtId="0" fontId="76" fillId="9" borderId="0"/>
    <xf numFmtId="0" fontId="5" fillId="3" borderId="0"/>
    <xf numFmtId="0" fontId="76" fillId="9" borderId="0"/>
    <xf numFmtId="0" fontId="5" fillId="3" borderId="0"/>
    <xf numFmtId="0" fontId="76" fillId="12" borderId="0"/>
    <xf numFmtId="0" fontId="5" fillId="3" borderId="0"/>
    <xf numFmtId="0" fontId="76" fillId="12" borderId="0"/>
    <xf numFmtId="0" fontId="5" fillId="3" borderId="0"/>
    <xf numFmtId="0" fontId="76" fillId="9" borderId="0"/>
    <xf numFmtId="0" fontId="5" fillId="3" borderId="0"/>
    <xf numFmtId="0" fontId="76" fillId="9" borderId="0"/>
    <xf numFmtId="0" fontId="5" fillId="3" borderId="0"/>
    <xf numFmtId="0" fontId="76" fillId="10" borderId="0"/>
    <xf numFmtId="0" fontId="5" fillId="3" borderId="0"/>
    <xf numFmtId="0" fontId="76" fillId="10" borderId="0"/>
    <xf numFmtId="0" fontId="5" fillId="3" borderId="0"/>
    <xf numFmtId="0" fontId="76" fillId="11" borderId="0"/>
    <xf numFmtId="0" fontId="5" fillId="3" borderId="0"/>
    <xf numFmtId="0" fontId="76" fillId="11" borderId="0"/>
    <xf numFmtId="0" fontId="5" fillId="3" borderId="0"/>
    <xf numFmtId="0" fontId="76" fillId="6" borderId="0"/>
    <xf numFmtId="0" fontId="5" fillId="3" borderId="0"/>
    <xf numFmtId="0" fontId="76" fillId="6" borderId="0"/>
    <xf numFmtId="0" fontId="5" fillId="3" borderId="0"/>
    <xf numFmtId="0" fontId="76" fillId="9" borderId="0"/>
    <xf numFmtId="0" fontId="5" fillId="3" borderId="0"/>
    <xf numFmtId="0" fontId="76" fillId="9" borderId="0"/>
    <xf numFmtId="0" fontId="5" fillId="3" borderId="0"/>
    <xf numFmtId="0" fontId="76" fillId="12" borderId="0"/>
    <xf numFmtId="0" fontId="5" fillId="3" borderId="0"/>
    <xf numFmtId="0" fontId="76" fillId="12" borderId="0"/>
    <xf numFmtId="0" fontId="5" fillId="3" borderId="0"/>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xf>
    <xf numFmtId="0" fontId="6" fillId="13" borderId="0"/>
    <xf numFmtId="0" fontId="5" fillId="3" borderId="0"/>
    <xf numFmtId="0" fontId="6" fillId="13" borderId="0"/>
    <xf numFmtId="0" fontId="5" fillId="3" borderId="0"/>
    <xf numFmtId="0" fontId="6" fillId="10" borderId="0"/>
    <xf numFmtId="0" fontId="5" fillId="3" borderId="0"/>
    <xf numFmtId="0" fontId="6" fillId="10" borderId="0"/>
    <xf numFmtId="0" fontId="5" fillId="3" borderId="0"/>
    <xf numFmtId="0" fontId="6" fillId="11" borderId="0"/>
    <xf numFmtId="0" fontId="5" fillId="3" borderId="0"/>
    <xf numFmtId="0" fontId="6" fillId="11" borderId="0"/>
    <xf numFmtId="0" fontId="5" fillId="3" borderId="0"/>
    <xf numFmtId="0" fontId="6" fillId="14" borderId="0"/>
    <xf numFmtId="0" fontId="5" fillId="3" borderId="0"/>
    <xf numFmtId="0" fontId="6" fillId="14" borderId="0"/>
    <xf numFmtId="0" fontId="5" fillId="3" borderId="0"/>
    <xf numFmtId="0" fontId="6" fillId="15" borderId="0"/>
    <xf numFmtId="0" fontId="5" fillId="3" borderId="0"/>
    <xf numFmtId="0" fontId="6" fillId="15" borderId="0"/>
    <xf numFmtId="0" fontId="5" fillId="3" borderId="0"/>
    <xf numFmtId="0" fontId="6" fillId="16" borderId="0"/>
    <xf numFmtId="0" fontId="5" fillId="3" borderId="0"/>
    <xf numFmtId="0" fontId="6" fillId="16" borderId="0"/>
    <xf numFmtId="0" fontId="5" fillId="3" borderId="0"/>
    <xf numFmtId="0" fontId="6" fillId="13" borderId="0"/>
    <xf numFmtId="0" fontId="5" fillId="3" borderId="0"/>
    <xf numFmtId="0" fontId="6" fillId="13" borderId="0"/>
    <xf numFmtId="0" fontId="5" fillId="3" borderId="0"/>
    <xf numFmtId="0" fontId="6" fillId="10" borderId="0"/>
    <xf numFmtId="0" fontId="5" fillId="3" borderId="0"/>
    <xf numFmtId="0" fontId="6" fillId="10" borderId="0"/>
    <xf numFmtId="0" fontId="5" fillId="3" borderId="0"/>
    <xf numFmtId="0" fontId="6" fillId="11" borderId="0"/>
    <xf numFmtId="0" fontId="5" fillId="3" borderId="0"/>
    <xf numFmtId="0" fontId="6" fillId="11" borderId="0"/>
    <xf numFmtId="0" fontId="5" fillId="3" borderId="0"/>
    <xf numFmtId="0" fontId="6" fillId="14" borderId="0"/>
    <xf numFmtId="0" fontId="5" fillId="3" borderId="0"/>
    <xf numFmtId="0" fontId="6" fillId="14" borderId="0"/>
    <xf numFmtId="0" fontId="5" fillId="3" borderId="0"/>
    <xf numFmtId="0" fontId="6" fillId="15" borderId="0"/>
    <xf numFmtId="0" fontId="5" fillId="3" borderId="0"/>
    <xf numFmtId="0" fontId="6" fillId="15" borderId="0"/>
    <xf numFmtId="0" fontId="5" fillId="3" borderId="0"/>
    <xf numFmtId="0" fontId="6" fillId="16" borderId="0"/>
    <xf numFmtId="0" fontId="5" fillId="3" borderId="0"/>
    <xf numFmtId="0" fontId="6" fillId="16" borderId="0"/>
    <xf numFmtId="0" fontId="5" fillId="3" borderId="0"/>
    <xf numFmtId="0" fontId="7" fillId="0" borderId="0"/>
    <xf numFmtId="0" fontId="8" fillId="0" borderId="0"/>
    <xf numFmtId="0" fontId="9" fillId="0" borderId="0"/>
    <xf numFmtId="0" fontId="10" fillId="17" borderId="0"/>
    <xf numFmtId="0" fontId="11" fillId="3" borderId="0"/>
    <xf numFmtId="0" fontId="10" fillId="17" borderId="0"/>
    <xf numFmtId="0" fontId="10" fillId="18" borderId="0"/>
    <xf numFmtId="0" fontId="11" fillId="3" borderId="0"/>
    <xf numFmtId="0" fontId="10" fillId="18" borderId="0"/>
    <xf numFmtId="0" fontId="12" fillId="19" borderId="0"/>
    <xf numFmtId="0" fontId="13" fillId="20" borderId="0"/>
    <xf numFmtId="0" fontId="12" fillId="19" borderId="0"/>
    <xf numFmtId="0" fontId="12" fillId="0" borderId="0"/>
    <xf numFmtId="0" fontId="13" fillId="0" borderId="0"/>
    <xf numFmtId="0" fontId="12" fillId="0" borderId="0"/>
    <xf numFmtId="0" fontId="6" fillId="21" borderId="0"/>
    <xf numFmtId="0" fontId="5" fillId="21" borderId="0"/>
    <xf numFmtId="0" fontId="6" fillId="21" borderId="0"/>
    <xf numFmtId="0" fontId="5" fillId="21" borderId="0"/>
    <xf numFmtId="0" fontId="6" fillId="21" borderId="0"/>
    <xf numFmtId="0" fontId="5" fillId="21" borderId="0"/>
    <xf numFmtId="0" fontId="6" fillId="22" borderId="0"/>
    <xf numFmtId="0" fontId="5" fillId="3" borderId="0"/>
    <xf numFmtId="0" fontId="6" fillId="22" borderId="0"/>
    <xf numFmtId="0" fontId="5" fillId="3" borderId="0"/>
    <xf numFmtId="0" fontId="6" fillId="22" borderId="0"/>
    <xf numFmtId="0" fontId="5" fillId="3" borderId="0"/>
    <xf numFmtId="0" fontId="6" fillId="23" borderId="0"/>
    <xf numFmtId="0" fontId="5" fillId="24" borderId="0"/>
    <xf numFmtId="0" fontId="6" fillId="23" borderId="0"/>
    <xf numFmtId="0" fontId="5" fillId="24" borderId="0"/>
    <xf numFmtId="0" fontId="6" fillId="23" borderId="0"/>
    <xf numFmtId="0" fontId="5" fillId="24" borderId="0"/>
    <xf numFmtId="0" fontId="6" fillId="14" borderId="0"/>
    <xf numFmtId="0" fontId="5" fillId="3" borderId="0"/>
    <xf numFmtId="0" fontId="6" fillId="14" borderId="0"/>
    <xf numFmtId="0" fontId="5" fillId="3" borderId="0"/>
    <xf numFmtId="0" fontId="6" fillId="14" borderId="0"/>
    <xf numFmtId="0" fontId="5" fillId="3" borderId="0"/>
    <xf numFmtId="0" fontId="6" fillId="15" borderId="0"/>
    <xf numFmtId="0" fontId="5" fillId="3" borderId="0"/>
    <xf numFmtId="0" fontId="6" fillId="15" borderId="0"/>
    <xf numFmtId="0" fontId="5" fillId="3" borderId="0"/>
    <xf numFmtId="0" fontId="6" fillId="15" borderId="0"/>
    <xf numFmtId="0" fontId="5" fillId="3" borderId="0"/>
    <xf numFmtId="0" fontId="6" fillId="25" borderId="0"/>
    <xf numFmtId="0" fontId="5" fillId="3" borderId="0"/>
    <xf numFmtId="0" fontId="6" fillId="25" borderId="0"/>
    <xf numFmtId="0" fontId="5" fillId="3" borderId="0"/>
    <xf numFmtId="0" fontId="6" fillId="25" borderId="0"/>
    <xf numFmtId="0" fontId="5" fillId="3" borderId="0"/>
    <xf numFmtId="0" fontId="14" fillId="7" borderId="0"/>
    <xf numFmtId="4" fontId="14" fillId="7" borderId="0"/>
    <xf numFmtId="4" fontId="14" fillId="3" borderId="0"/>
    <xf numFmtId="0" fontId="14" fillId="3" borderId="0"/>
    <xf numFmtId="0" fontId="9" fillId="7" borderId="0">
      <alignment horizontal="right" vertical="center"/>
    </xf>
    <xf numFmtId="4" fontId="9" fillId="7" borderId="0">
      <alignment horizontal="right" vertical="center"/>
    </xf>
    <xf numFmtId="4" fontId="9" fillId="3" borderId="0">
      <alignment horizontal="right" vertical="center"/>
    </xf>
    <xf numFmtId="0" fontId="9" fillId="3" borderId="0">
      <alignment horizontal="right" vertical="center"/>
    </xf>
    <xf numFmtId="0" fontId="9" fillId="7" borderId="1">
      <alignment horizontal="right" vertical="center"/>
    </xf>
    <xf numFmtId="0" fontId="9" fillId="5" borderId="0">
      <alignment horizontal="right" vertical="center"/>
    </xf>
    <xf numFmtId="4" fontId="9" fillId="5" borderId="0">
      <alignment horizontal="right" vertical="center"/>
    </xf>
    <xf numFmtId="4" fontId="9" fillId="3" borderId="0">
      <alignment horizontal="right" vertical="center"/>
    </xf>
    <xf numFmtId="0" fontId="9" fillId="5" borderId="0">
      <alignment horizontal="right" vertical="center"/>
    </xf>
    <xf numFmtId="0" fontId="9" fillId="3" borderId="0">
      <alignment horizontal="right" vertical="center"/>
    </xf>
    <xf numFmtId="0" fontId="9" fillId="5" borderId="0">
      <alignment horizontal="right" vertical="center"/>
    </xf>
    <xf numFmtId="0" fontId="9" fillId="3" borderId="0">
      <alignment horizontal="right" vertical="center"/>
    </xf>
    <xf numFmtId="0" fontId="9" fillId="3" borderId="0">
      <alignment horizontal="right" vertical="center"/>
    </xf>
    <xf numFmtId="0" fontId="9" fillId="5" borderId="0">
      <alignment horizontal="right" vertical="center"/>
    </xf>
    <xf numFmtId="4" fontId="9" fillId="5" borderId="0">
      <alignment horizontal="right" vertical="center"/>
    </xf>
    <xf numFmtId="4" fontId="9" fillId="3" borderId="0">
      <alignment horizontal="right" vertical="center"/>
    </xf>
    <xf numFmtId="0" fontId="9" fillId="5" borderId="0">
      <alignment horizontal="right" vertical="center"/>
    </xf>
    <xf numFmtId="0" fontId="9" fillId="3" borderId="0">
      <alignment horizontal="right" vertical="center"/>
    </xf>
    <xf numFmtId="0" fontId="9" fillId="5" borderId="0">
      <alignment horizontal="right" vertical="center"/>
    </xf>
    <xf numFmtId="0" fontId="9" fillId="3" borderId="0">
      <alignment horizontal="right" vertical="center"/>
    </xf>
    <xf numFmtId="0" fontId="9" fillId="3" borderId="0">
      <alignment horizontal="right" vertical="center"/>
    </xf>
    <xf numFmtId="0" fontId="9" fillId="5" borderId="2">
      <alignment horizontal="right" vertical="center"/>
    </xf>
    <xf numFmtId="0" fontId="15" fillId="5" borderId="1">
      <alignment horizontal="right" vertical="center"/>
    </xf>
    <xf numFmtId="4" fontId="15" fillId="5" borderId="1">
      <alignment horizontal="right" vertical="center"/>
    </xf>
    <xf numFmtId="4" fontId="15" fillId="5"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0" fontId="15" fillId="5"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6" fillId="5" borderId="1">
      <alignment horizontal="right" vertical="center"/>
    </xf>
    <xf numFmtId="4" fontId="16" fillId="5" borderId="1">
      <alignment horizontal="right" vertical="center"/>
    </xf>
    <xf numFmtId="4" fontId="16" fillId="5"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7" fillId="3" borderId="1">
      <alignment horizontal="right" vertical="center"/>
    </xf>
    <xf numFmtId="4" fontId="17" fillId="3" borderId="1">
      <alignment horizontal="right" vertical="center"/>
    </xf>
    <xf numFmtId="0" fontId="16" fillId="5"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4">
      <alignment horizontal="right" vertical="center"/>
    </xf>
    <xf numFmtId="0" fontId="15" fillId="8"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15" fillId="8"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9" fillId="3" borderId="5">
      <alignment horizontal="right" vertical="center"/>
    </xf>
    <xf numFmtId="0" fontId="15" fillId="8" borderId="5">
      <alignment horizontal="right" vertical="center"/>
    </xf>
    <xf numFmtId="0" fontId="9" fillId="3" borderId="5">
      <alignment horizontal="right" vertical="center"/>
    </xf>
    <xf numFmtId="0" fontId="15" fillId="8" borderId="5">
      <alignment horizontal="right" vertical="center"/>
    </xf>
    <xf numFmtId="0" fontId="15" fillId="8"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6">
      <alignment horizontal="right" vertical="center"/>
    </xf>
    <xf numFmtId="4" fontId="15" fillId="8" borderId="6">
      <alignment horizontal="right" vertical="center"/>
    </xf>
    <xf numFmtId="4" fontId="15" fillId="8"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9" fillId="3" borderId="6">
      <alignment horizontal="right" vertical="center"/>
    </xf>
    <xf numFmtId="0" fontId="15" fillId="8"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6" fillId="21" borderId="0"/>
    <xf numFmtId="0" fontId="5" fillId="21" borderId="0"/>
    <xf numFmtId="0" fontId="6" fillId="22" borderId="0"/>
    <xf numFmtId="0" fontId="5" fillId="3" borderId="0"/>
    <xf numFmtId="0" fontId="6" fillId="23" borderId="0"/>
    <xf numFmtId="0" fontId="5" fillId="24" borderId="0"/>
    <xf numFmtId="0" fontId="6" fillId="14" borderId="0"/>
    <xf numFmtId="0" fontId="5" fillId="3" borderId="0"/>
    <xf numFmtId="0" fontId="6" fillId="15" borderId="0"/>
    <xf numFmtId="0" fontId="5" fillId="3" borderId="0"/>
    <xf numFmtId="0" fontId="6" fillId="25" borderId="0"/>
    <xf numFmtId="0" fontId="5" fillId="3" borderId="0"/>
    <xf numFmtId="0" fontId="18" fillId="26" borderId="7"/>
    <xf numFmtId="0" fontId="18" fillId="26"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3" borderId="7"/>
    <xf numFmtId="0" fontId="18" fillId="3" borderId="7"/>
    <xf numFmtId="0" fontId="18" fillId="26" borderId="7"/>
    <xf numFmtId="0" fontId="18" fillId="26"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3" borderId="7"/>
    <xf numFmtId="0" fontId="19" fillId="27" borderId="0"/>
    <xf numFmtId="0" fontId="11" fillId="3" borderId="0"/>
    <xf numFmtId="0" fontId="20" fillId="4" borderId="0"/>
    <xf numFmtId="0" fontId="5" fillId="3" borderId="0"/>
    <xf numFmtId="0" fontId="20" fillId="4" borderId="0"/>
    <xf numFmtId="0" fontId="5" fillId="3" borderId="0"/>
    <xf numFmtId="0" fontId="20" fillId="4" borderId="0"/>
    <xf numFmtId="0" fontId="5" fillId="3" borderId="0"/>
    <xf numFmtId="0" fontId="21" fillId="27" borderId="0"/>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4" fontId="14" fillId="0" borderId="0">
      <alignment horizontal="right" vertical="center"/>
    </xf>
    <xf numFmtId="4" fontId="14" fillId="0" borderId="0">
      <alignment horizontal="right" vertical="center"/>
    </xf>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4" fillId="28" borderId="9"/>
    <xf numFmtId="0" fontId="23" fillId="3" borderId="9"/>
    <xf numFmtId="0" fontId="24" fillId="28" borderId="9"/>
    <xf numFmtId="0" fontId="23" fillId="3" borderId="9"/>
    <xf numFmtId="0" fontId="24" fillId="28" borderId="9"/>
    <xf numFmtId="0" fontId="23" fillId="3" borderId="9"/>
    <xf numFmtId="164" fontId="76" fillId="0" borderId="0"/>
    <xf numFmtId="165" fontId="76" fillId="0" borderId="0"/>
    <xf numFmtId="165" fontId="76" fillId="0" borderId="0"/>
    <xf numFmtId="165" fontId="5" fillId="0" borderId="0"/>
    <xf numFmtId="165" fontId="5" fillId="0" borderId="0"/>
    <xf numFmtId="164" fontId="5" fillId="0" borderId="0"/>
    <xf numFmtId="164" fontId="76" fillId="0" borderId="0"/>
    <xf numFmtId="164" fontId="5" fillId="0" borderId="0"/>
    <xf numFmtId="0" fontId="15" fillId="0" borderId="0">
      <alignment horizontal="right"/>
    </xf>
    <xf numFmtId="0" fontId="9" fillId="0" borderId="0">
      <alignment horizontal="right"/>
    </xf>
    <xf numFmtId="0" fontId="25" fillId="0" borderId="0">
      <alignment horizontal="left" vertical="center" indent="1"/>
    </xf>
    <xf numFmtId="0" fontId="26" fillId="0" borderId="0">
      <alignment horizontal="left" vertical="center" indent="1"/>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76" fillId="0" borderId="0"/>
    <xf numFmtId="0" fontId="5" fillId="0" borderId="0"/>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5" borderId="5">
      <alignment horizontal="left" vertical="center"/>
    </xf>
    <xf numFmtId="0" fontId="9" fillId="5" borderId="5">
      <alignment horizontal="left" vertical="center"/>
    </xf>
    <xf numFmtId="0" fontId="9" fillId="3" borderId="5">
      <alignment horizontal="left" vertical="center"/>
    </xf>
    <xf numFmtId="0" fontId="9" fillId="5" borderId="5">
      <alignment horizontal="left" vertical="center"/>
    </xf>
    <xf numFmtId="0" fontId="9" fillId="5"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5"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5"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3" borderId="5">
      <alignment horizontal="left" vertical="center"/>
    </xf>
    <xf numFmtId="0" fontId="15" fillId="0" borderId="11">
      <alignment horizontal="left" vertical="top" wrapText="1"/>
    </xf>
    <xf numFmtId="0" fontId="27" fillId="8" borderId="8"/>
    <xf numFmtId="0" fontId="27" fillId="8" borderId="8"/>
    <xf numFmtId="0" fontId="27" fillId="3" borderId="1"/>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8" fillId="0" borderId="12"/>
    <xf numFmtId="0" fontId="29"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3" fillId="0" borderId="13"/>
    <xf numFmtId="0" fontId="23" fillId="0" borderId="13"/>
    <xf numFmtId="0" fontId="29"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3" fillId="0" borderId="13"/>
    <xf numFmtId="0" fontId="30" fillId="0" borderId="0"/>
    <xf numFmtId="0" fontId="31" fillId="0" borderId="0"/>
    <xf numFmtId="0" fontId="30" fillId="0" borderId="0"/>
    <xf numFmtId="0" fontId="31" fillId="0" borderId="0"/>
    <xf numFmtId="0" fontId="32" fillId="29" borderId="0"/>
    <xf numFmtId="0" fontId="13" fillId="3" borderId="0"/>
    <xf numFmtId="0" fontId="32" fillId="30" borderId="0"/>
    <xf numFmtId="0" fontId="30" fillId="0" borderId="0"/>
    <xf numFmtId="0" fontId="31" fillId="0" borderId="0"/>
    <xf numFmtId="0" fontId="30" fillId="0" borderId="0"/>
    <xf numFmtId="0" fontId="31" fillId="0" borderId="0"/>
    <xf numFmtId="0" fontId="33" fillId="0" borderId="0"/>
    <xf numFmtId="0" fontId="34" fillId="0" borderId="0"/>
    <xf numFmtId="0" fontId="33" fillId="0" borderId="0"/>
    <xf numFmtId="0" fontId="35" fillId="5" borderId="0"/>
    <xf numFmtId="0" fontId="11" fillId="3" borderId="0"/>
    <xf numFmtId="0" fontId="36" fillId="5" borderId="0"/>
    <xf numFmtId="0" fontId="37" fillId="5" borderId="0"/>
    <xf numFmtId="0" fontId="5" fillId="3" borderId="0"/>
    <xf numFmtId="0" fontId="37" fillId="5" borderId="0"/>
    <xf numFmtId="0" fontId="5" fillId="3" borderId="0"/>
    <xf numFmtId="0" fontId="37" fillId="5" borderId="0"/>
    <xf numFmtId="0" fontId="5" fillId="3" borderId="0"/>
    <xf numFmtId="0" fontId="37" fillId="5" borderId="0"/>
    <xf numFmtId="0" fontId="5" fillId="3" borderId="0"/>
    <xf numFmtId="0" fontId="38" fillId="0" borderId="0"/>
    <xf numFmtId="0" fontId="39" fillId="0" borderId="0"/>
    <xf numFmtId="0" fontId="38" fillId="0" borderId="0"/>
    <xf numFmtId="0" fontId="40" fillId="0" borderId="14"/>
    <xf numFmtId="0" fontId="40" fillId="0" borderId="14"/>
    <xf numFmtId="0" fontId="40" fillId="0" borderId="14"/>
    <xf numFmtId="0" fontId="40" fillId="0" borderId="14"/>
    <xf numFmtId="0" fontId="40" fillId="0" borderId="14"/>
    <xf numFmtId="0" fontId="40" fillId="0" borderId="14"/>
    <xf numFmtId="0" fontId="41" fillId="0" borderId="0"/>
    <xf numFmtId="0" fontId="42" fillId="0" borderId="0"/>
    <xf numFmtId="0" fontId="41" fillId="0" borderId="0"/>
    <xf numFmtId="0" fontId="43" fillId="0" borderId="15"/>
    <xf numFmtId="0" fontId="43" fillId="0" borderId="16"/>
    <xf numFmtId="0" fontId="43" fillId="0" borderId="15"/>
    <xf numFmtId="0" fontId="43" fillId="0" borderId="16"/>
    <xf numFmtId="0" fontId="43" fillId="0" borderId="15"/>
    <xf numFmtId="0" fontId="43" fillId="0" borderId="16"/>
    <xf numFmtId="0" fontId="44" fillId="0" borderId="0"/>
    <xf numFmtId="0" fontId="45" fillId="0" borderId="17"/>
    <xf numFmtId="0" fontId="45" fillId="0" borderId="12"/>
    <xf numFmtId="0" fontId="45" fillId="0" borderId="17"/>
    <xf numFmtId="0" fontId="45" fillId="0" borderId="12"/>
    <xf numFmtId="0" fontId="45" fillId="0" borderId="17"/>
    <xf numFmtId="0" fontId="45" fillId="0" borderId="12"/>
    <xf numFmtId="0" fontId="4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7" fillId="0" borderId="0"/>
    <xf numFmtId="0" fontId="47" fillId="0" borderId="0"/>
    <xf numFmtId="0" fontId="48" fillId="0" borderId="0"/>
    <xf numFmtId="0" fontId="49" fillId="0" borderId="0"/>
    <xf numFmtId="0" fontId="50" fillId="0" borderId="0"/>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3" borderId="1"/>
    <xf numFmtId="0" fontId="9" fillId="0" borderId="0">
      <alignment horizontal="right" vertical="center"/>
    </xf>
    <xf numFmtId="4" fontId="9" fillId="0" borderId="0">
      <alignment horizontal="right" vertical="center"/>
    </xf>
    <xf numFmtId="4" fontId="9" fillId="0" borderId="0">
      <alignment horizontal="right" vertical="center"/>
    </xf>
    <xf numFmtId="0" fontId="9" fillId="0" borderId="0">
      <alignment horizontal="right" vertical="center"/>
    </xf>
    <xf numFmtId="0" fontId="9" fillId="0" borderId="0">
      <alignment horizontal="right" vertical="center"/>
    </xf>
    <xf numFmtId="0" fontId="9" fillId="0" borderId="0">
      <alignment horizontal="right" vertical="center"/>
    </xf>
    <xf numFmtId="0" fontId="9" fillId="0" borderId="0">
      <alignment horizontal="right" vertical="center"/>
    </xf>
    <xf numFmtId="0" fontId="9" fillId="0" borderId="0">
      <alignment horizontal="right" vertical="center"/>
    </xf>
    <xf numFmtId="0"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8">
      <alignment horizontal="right" vertical="center"/>
    </xf>
    <xf numFmtId="1" fontId="51" fillId="5" borderId="0">
      <alignment horizontal="right" vertical="center"/>
    </xf>
    <xf numFmtId="1" fontId="47" fillId="3" borderId="0">
      <alignment horizontal="right" vertical="center"/>
    </xf>
    <xf numFmtId="0" fontId="28" fillId="18" borderId="1"/>
    <xf numFmtId="0" fontId="52" fillId="0" borderId="19"/>
    <xf numFmtId="0" fontId="5" fillId="0" borderId="20"/>
    <xf numFmtId="0" fontId="52" fillId="0" borderId="19"/>
    <xf numFmtId="0" fontId="5" fillId="0" borderId="20"/>
    <xf numFmtId="0" fontId="52" fillId="0" borderId="19"/>
    <xf numFmtId="0" fontId="5" fillId="0" borderId="20"/>
    <xf numFmtId="164" fontId="76" fillId="0" borderId="0"/>
    <xf numFmtId="164" fontId="5" fillId="0" borderId="0"/>
    <xf numFmtId="164" fontId="5" fillId="0" borderId="0"/>
    <xf numFmtId="0" fontId="53" fillId="31" borderId="0"/>
    <xf numFmtId="0" fontId="54" fillId="3" borderId="0"/>
    <xf numFmtId="0" fontId="55" fillId="31" borderId="0"/>
    <xf numFmtId="0" fontId="56" fillId="31" borderId="0"/>
    <xf numFmtId="0" fontId="5" fillId="3" borderId="0"/>
    <xf numFmtId="0" fontId="56" fillId="31" borderId="0"/>
    <xf numFmtId="0" fontId="5" fillId="3" borderId="0"/>
    <xf numFmtId="0" fontId="28" fillId="0" borderId="0"/>
    <xf numFmtId="0" fontId="28" fillId="0" borderId="0"/>
    <xf numFmtId="0" fontId="28" fillId="0" borderId="0"/>
    <xf numFmtId="0" fontId="28"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28" fillId="0" borderId="0"/>
    <xf numFmtId="0" fontId="28" fillId="0" borderId="0"/>
    <xf numFmtId="0" fontId="28" fillId="0" borderId="0"/>
    <xf numFmtId="0" fontId="57" fillId="0" borderId="0"/>
    <xf numFmtId="0" fontId="76" fillId="0" borderId="0"/>
    <xf numFmtId="0" fontId="28" fillId="0" borderId="0"/>
    <xf numFmtId="0" fontId="28" fillId="0" borderId="0"/>
    <xf numFmtId="0" fontId="28" fillId="0" borderId="0"/>
    <xf numFmtId="0" fontId="28" fillId="0" borderId="0"/>
    <xf numFmtId="0" fontId="58" fillId="0" borderId="0"/>
    <xf numFmtId="0" fontId="58" fillId="0" borderId="0"/>
    <xf numFmtId="0" fontId="58" fillId="0" borderId="0"/>
    <xf numFmtId="0" fontId="58" fillId="0" borderId="0"/>
    <xf numFmtId="4" fontId="28" fillId="0" borderId="0"/>
    <xf numFmtId="4" fontId="28" fillId="0" borderId="0"/>
    <xf numFmtId="0" fontId="5" fillId="0" borderId="0"/>
    <xf numFmtId="0" fontId="5" fillId="0" borderId="0"/>
    <xf numFmtId="4" fontId="28" fillId="0" borderId="0"/>
    <xf numFmtId="4" fontId="28" fillId="0" borderId="0"/>
    <xf numFmtId="4" fontId="28" fillId="0" borderId="0"/>
    <xf numFmtId="4" fontId="28" fillId="0" borderId="0"/>
    <xf numFmtId="4" fontId="28" fillId="0" borderId="0"/>
    <xf numFmtId="4" fontId="28" fillId="0" borderId="0"/>
    <xf numFmtId="4" fontId="28" fillId="0" borderId="0"/>
    <xf numFmtId="4" fontId="28" fillId="0" borderId="0"/>
    <xf numFmtId="0" fontId="5" fillId="0" borderId="0"/>
    <xf numFmtId="0" fontId="7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 fillId="0" borderId="0"/>
    <xf numFmtId="0" fontId="28"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28" fillId="0" borderId="0"/>
    <xf numFmtId="0" fontId="76" fillId="0" borderId="0"/>
    <xf numFmtId="0" fontId="5" fillId="0" borderId="0"/>
    <xf numFmtId="0" fontId="76" fillId="0" borderId="0"/>
    <xf numFmtId="0" fontId="5" fillId="0" borderId="0"/>
    <xf numFmtId="0" fontId="28"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28" fillId="0" borderId="0"/>
    <xf numFmtId="0" fontId="76" fillId="0" borderId="0"/>
    <xf numFmtId="0" fontId="5" fillId="0" borderId="0"/>
    <xf numFmtId="0" fontId="76" fillId="0" borderId="0"/>
    <xf numFmtId="0" fontId="5"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6" fillId="0" borderId="0"/>
    <xf numFmtId="0" fontId="76" fillId="0" borderId="0"/>
    <xf numFmtId="0" fontId="5" fillId="0" borderId="0"/>
    <xf numFmtId="0" fontId="5" fillId="0" borderId="0"/>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76" fillId="28" borderId="0"/>
    <xf numFmtId="0" fontId="76" fillId="28" borderId="0"/>
    <xf numFmtId="0" fontId="76" fillId="28" borderId="0"/>
    <xf numFmtId="0" fontId="5" fillId="3" borderId="0"/>
    <xf numFmtId="0" fontId="76" fillId="28" borderId="0"/>
    <xf numFmtId="0" fontId="5" fillId="3" borderId="0"/>
    <xf numFmtId="0" fontId="76" fillId="28" borderId="0"/>
    <xf numFmtId="0" fontId="5" fillId="3" borderId="0"/>
    <xf numFmtId="0" fontId="76" fillId="28" borderId="0"/>
    <xf numFmtId="0" fontId="5" fillId="3" borderId="0"/>
    <xf numFmtId="0" fontId="5" fillId="3" borderId="0"/>
    <xf numFmtId="0" fontId="76" fillId="28" borderId="0"/>
    <xf numFmtId="0" fontId="76" fillId="28" borderId="0"/>
    <xf numFmtId="0" fontId="5" fillId="3" borderId="0"/>
    <xf numFmtId="0" fontId="5" fillId="3" borderId="0"/>
    <xf numFmtId="0" fontId="76" fillId="26" borderId="0"/>
    <xf numFmtId="0" fontId="76" fillId="26" borderId="0"/>
    <xf numFmtId="0" fontId="5" fillId="3" borderId="0"/>
    <xf numFmtId="0" fontId="5" fillId="3" borderId="0"/>
    <xf numFmtId="0" fontId="5" fillId="3" borderId="0"/>
    <xf numFmtId="0" fontId="76" fillId="0" borderId="0"/>
    <xf numFmtId="0" fontId="76" fillId="0" borderId="0"/>
    <xf numFmtId="0" fontId="59" fillId="31" borderId="8"/>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4" fillId="0" borderId="0"/>
    <xf numFmtId="9" fontId="4" fillId="0" borderId="0" applyFont="0" applyFill="0" applyBorder="0" applyAlignment="0" applyProtection="0"/>
    <xf numFmtId="0" fontId="76" fillId="0" borderId="0"/>
    <xf numFmtId="0" fontId="3" fillId="0" borderId="0"/>
    <xf numFmtId="0" fontId="82" fillId="0" borderId="0"/>
    <xf numFmtId="190" fontId="82" fillId="0" borderId="0" applyFont="0" applyFill="0" applyBorder="0" applyAlignment="0" applyProtection="0"/>
    <xf numFmtId="9" fontId="82" fillId="0" borderId="0" applyFont="0" applyFill="0" applyBorder="0" applyAlignment="0" applyProtection="0"/>
    <xf numFmtId="0" fontId="133" fillId="105" borderId="0" applyNumberFormat="0" applyBorder="0" applyProtection="0"/>
    <xf numFmtId="0" fontId="133" fillId="106" borderId="0" applyNumberFormat="0" applyBorder="0" applyProtection="0"/>
    <xf numFmtId="0" fontId="133" fillId="107" borderId="0" applyNumberFormat="0" applyBorder="0" applyProtection="0"/>
    <xf numFmtId="0" fontId="133" fillId="108" borderId="0" applyNumberFormat="0" applyBorder="0" applyProtection="0"/>
    <xf numFmtId="0" fontId="133" fillId="109" borderId="0" applyNumberFormat="0" applyBorder="0" applyProtection="0"/>
    <xf numFmtId="0" fontId="133" fillId="110" borderId="0" applyNumberFormat="0" applyBorder="0" applyProtection="0"/>
    <xf numFmtId="0" fontId="134" fillId="111" borderId="0" applyNumberFormat="0" applyBorder="0" applyProtection="0"/>
    <xf numFmtId="0" fontId="134" fillId="112" borderId="0" applyNumberFormat="0" applyBorder="0" applyProtection="0"/>
    <xf numFmtId="0" fontId="134" fillId="113" borderId="0" applyNumberFormat="0" applyBorder="0" applyProtection="0"/>
    <xf numFmtId="0" fontId="134" fillId="114" borderId="0" applyNumberFormat="0" applyBorder="0" applyProtection="0"/>
    <xf numFmtId="0" fontId="134" fillId="115" borderId="0" applyNumberFormat="0" applyBorder="0" applyProtection="0"/>
    <xf numFmtId="0" fontId="134" fillId="116" borderId="0" applyNumberFormat="0" applyBorder="0" applyProtection="0"/>
    <xf numFmtId="0" fontId="135" fillId="117" borderId="0" applyNumberFormat="0" applyBorder="0" applyProtection="0"/>
    <xf numFmtId="0" fontId="135" fillId="118" borderId="0" applyNumberFormat="0" applyBorder="0" applyProtection="0"/>
    <xf numFmtId="0" fontId="135" fillId="119" borderId="0" applyNumberFormat="0" applyBorder="0" applyProtection="0"/>
    <xf numFmtId="0" fontId="135" fillId="117" borderId="0" applyNumberFormat="0" applyBorder="0" applyProtection="0"/>
    <xf numFmtId="0" fontId="135" fillId="120" borderId="0" applyNumberFormat="0" applyBorder="0" applyProtection="0"/>
    <xf numFmtId="0" fontId="135" fillId="118" borderId="0" applyNumberFormat="0" applyBorder="0" applyProtection="0"/>
    <xf numFmtId="0" fontId="82" fillId="111" borderId="0" applyNumberFormat="0" applyFont="0" applyBorder="0" applyProtection="0"/>
    <xf numFmtId="0" fontId="82" fillId="121" borderId="0" applyNumberFormat="0" applyFont="0" applyBorder="0" applyProtection="0"/>
    <xf numFmtId="0" fontId="82" fillId="113" borderId="0" applyNumberFormat="0" applyFont="0" applyBorder="0" applyProtection="0"/>
    <xf numFmtId="0" fontId="82" fillId="114" borderId="0" applyNumberFormat="0" applyFont="0" applyBorder="0" applyProtection="0"/>
    <xf numFmtId="0" fontId="82" fillId="120" borderId="0" applyNumberFormat="0" applyFont="0" applyBorder="0" applyProtection="0"/>
    <xf numFmtId="0" fontId="82" fillId="118" borderId="0" applyNumberFormat="0" applyFont="0" applyBorder="0" applyProtection="0"/>
    <xf numFmtId="0" fontId="82" fillId="111" borderId="0" applyNumberFormat="0" applyFont="0" applyBorder="0" applyProtection="0"/>
    <xf numFmtId="0" fontId="82" fillId="121" borderId="0" applyNumberFormat="0" applyFont="0" applyBorder="0" applyProtection="0"/>
    <xf numFmtId="0" fontId="82" fillId="113" borderId="0" applyNumberFormat="0" applyFont="0" applyBorder="0" applyProtection="0"/>
    <xf numFmtId="0" fontId="82" fillId="114" borderId="0" applyNumberFormat="0" applyFont="0" applyBorder="0" applyProtection="0"/>
    <xf numFmtId="0" fontId="82" fillId="120" borderId="0" applyNumberFormat="0" applyFont="0" applyBorder="0" applyProtection="0"/>
    <xf numFmtId="0" fontId="82" fillId="118" borderId="0" applyNumberFormat="0" applyFont="0" applyBorder="0" applyProtection="0"/>
    <xf numFmtId="0" fontId="82" fillId="111" borderId="0" applyNumberFormat="0" applyFont="0" applyBorder="0" applyProtection="0"/>
    <xf numFmtId="0" fontId="82" fillId="121" borderId="0" applyNumberFormat="0" applyFont="0" applyBorder="0" applyProtection="0"/>
    <xf numFmtId="0" fontId="82" fillId="113" borderId="0" applyNumberFormat="0" applyFont="0" applyBorder="0" applyProtection="0"/>
    <xf numFmtId="0" fontId="82" fillId="114" borderId="0" applyNumberFormat="0" applyFont="0" applyBorder="0" applyProtection="0"/>
    <xf numFmtId="0" fontId="82" fillId="120" borderId="0" applyNumberFormat="0" applyFont="0" applyBorder="0" applyProtection="0"/>
    <xf numFmtId="0" fontId="82" fillId="118" borderId="0" applyNumberFormat="0" applyFont="0" applyBorder="0" applyProtection="0"/>
    <xf numFmtId="0" fontId="134" fillId="122" borderId="0" applyNumberFormat="0" applyBorder="0" applyProtection="0"/>
    <xf numFmtId="0" fontId="134" fillId="123" borderId="0" applyNumberFormat="0" applyBorder="0" applyProtection="0"/>
    <xf numFmtId="0" fontId="134" fillId="124" borderId="0" applyNumberFormat="0" applyBorder="0" applyProtection="0"/>
    <xf numFmtId="0" fontId="134" fillId="114" borderId="0" applyNumberFormat="0" applyBorder="0" applyProtection="0"/>
    <xf numFmtId="0" fontId="134" fillId="122" borderId="0" applyNumberFormat="0" applyBorder="0" applyProtection="0"/>
    <xf numFmtId="0" fontId="134" fillId="125" borderId="0" applyNumberFormat="0" applyBorder="0" applyProtection="0"/>
    <xf numFmtId="0" fontId="135" fillId="126" borderId="0" applyNumberFormat="0" applyBorder="0" applyProtection="0"/>
    <xf numFmtId="0" fontId="135" fillId="123" borderId="0" applyNumberFormat="0" applyBorder="0" applyProtection="0"/>
    <xf numFmtId="0" fontId="135" fillId="127" borderId="0" applyNumberFormat="0" applyBorder="0" applyProtection="0"/>
    <xf numFmtId="0" fontId="135" fillId="126" borderId="0" applyNumberFormat="0" applyBorder="0" applyProtection="0"/>
    <xf numFmtId="0" fontId="135" fillId="122" borderId="0" applyNumberFormat="0" applyBorder="0" applyProtection="0"/>
    <xf numFmtId="0" fontId="135" fillId="118" borderId="0" applyNumberFormat="0" applyBorder="0" applyProtection="0"/>
    <xf numFmtId="0" fontId="82" fillId="122" borderId="0" applyNumberFormat="0" applyFont="0" applyBorder="0" applyProtection="0"/>
    <xf numFmtId="0" fontId="82" fillId="123" borderId="0" applyNumberFormat="0" applyFont="0" applyBorder="0" applyProtection="0"/>
    <xf numFmtId="0" fontId="82" fillId="124" borderId="0" applyNumberFormat="0" applyFont="0" applyBorder="0" applyProtection="0"/>
    <xf numFmtId="0" fontId="82" fillId="114" borderId="0" applyNumberFormat="0" applyFont="0" applyBorder="0" applyProtection="0"/>
    <xf numFmtId="0" fontId="82" fillId="122" borderId="0" applyNumberFormat="0" applyFont="0" applyBorder="0" applyProtection="0"/>
    <xf numFmtId="0" fontId="82" fillId="128" borderId="0" applyNumberFormat="0" applyFont="0" applyBorder="0" applyProtection="0"/>
    <xf numFmtId="0" fontId="82" fillId="122" borderId="0" applyNumberFormat="0" applyFont="0" applyBorder="0" applyProtection="0"/>
    <xf numFmtId="0" fontId="82" fillId="123" borderId="0" applyNumberFormat="0" applyFont="0" applyBorder="0" applyProtection="0"/>
    <xf numFmtId="0" fontId="82" fillId="129" borderId="0" applyNumberFormat="0" applyFont="0" applyBorder="0" applyProtection="0"/>
    <xf numFmtId="0" fontId="82" fillId="114" borderId="0" applyNumberFormat="0" applyFont="0" applyBorder="0" applyProtection="0"/>
    <xf numFmtId="0" fontId="82" fillId="122" borderId="0" applyNumberFormat="0" applyFont="0" applyBorder="0" applyProtection="0"/>
    <xf numFmtId="0" fontId="82" fillId="128" borderId="0" applyNumberFormat="0" applyFont="0" applyBorder="0" applyProtection="0"/>
    <xf numFmtId="0" fontId="82" fillId="122" borderId="0" applyNumberFormat="0" applyFont="0" applyBorder="0" applyProtection="0"/>
    <xf numFmtId="0" fontId="82" fillId="123" borderId="0" applyNumberFormat="0" applyFont="0" applyBorder="0" applyProtection="0"/>
    <xf numFmtId="0" fontId="82" fillId="129" borderId="0" applyNumberFormat="0" applyFont="0" applyBorder="0" applyProtection="0"/>
    <xf numFmtId="0" fontId="82" fillId="114" borderId="0" applyNumberFormat="0" applyFont="0" applyBorder="0" applyProtection="0"/>
    <xf numFmtId="0" fontId="82" fillId="122" borderId="0" applyNumberFormat="0" applyFont="0" applyBorder="0" applyProtection="0"/>
    <xf numFmtId="0" fontId="82" fillId="128" borderId="0" applyNumberFormat="0" applyFont="0" applyBorder="0" applyProtection="0"/>
    <xf numFmtId="0" fontId="82" fillId="0" borderId="0" applyNumberFormat="0" applyFont="0" applyBorder="0" applyProtection="0">
      <alignment horizontal="left" vertical="center" indent="7"/>
    </xf>
    <xf numFmtId="0" fontId="136" fillId="129" borderId="0" applyNumberFormat="0" applyBorder="0" applyProtection="0"/>
    <xf numFmtId="0" fontId="136" fillId="123" borderId="0" applyNumberFormat="0" applyBorder="0" applyProtection="0"/>
    <xf numFmtId="0" fontId="136" fillId="124" borderId="0" applyNumberFormat="0" applyBorder="0" applyProtection="0"/>
    <xf numFmtId="0" fontId="136" fillId="108" borderId="0" applyNumberFormat="0" applyBorder="0" applyProtection="0"/>
    <xf numFmtId="0" fontId="136" fillId="109" borderId="0" applyNumberFormat="0" applyBorder="0" applyProtection="0"/>
    <xf numFmtId="0" fontId="136" fillId="130" borderId="0" applyNumberFormat="0" applyBorder="0" applyProtection="0"/>
    <xf numFmtId="0" fontId="137" fillId="109" borderId="0" applyNumberFormat="0" applyBorder="0" applyProtection="0"/>
    <xf numFmtId="0" fontId="137" fillId="123" borderId="0" applyNumberFormat="0" applyBorder="0" applyProtection="0"/>
    <xf numFmtId="0" fontId="137" fillId="127" borderId="0" applyNumberFormat="0" applyBorder="0" applyProtection="0"/>
    <xf numFmtId="0" fontId="137" fillId="126" borderId="0" applyNumberFormat="0" applyBorder="0" applyProtection="0"/>
    <xf numFmtId="0" fontId="137" fillId="109" borderId="0" applyNumberFormat="0" applyBorder="0" applyProtection="0"/>
    <xf numFmtId="0" fontId="137" fillId="118" borderId="0" applyNumberFormat="0" applyBorder="0" applyProtection="0"/>
    <xf numFmtId="0" fontId="133" fillId="131" borderId="0" applyNumberFormat="0" applyBorder="0" applyProtection="0"/>
    <xf numFmtId="0" fontId="133" fillId="123" borderId="0" applyNumberFormat="0" applyBorder="0" applyProtection="0"/>
    <xf numFmtId="0" fontId="133" fillId="124" borderId="0" applyNumberFormat="0" applyBorder="0" applyProtection="0"/>
    <xf numFmtId="0" fontId="133" fillId="108" borderId="0" applyNumberFormat="0" applyBorder="0" applyProtection="0"/>
    <xf numFmtId="0" fontId="133" fillId="109" borderId="0" applyNumberFormat="0" applyBorder="0" applyProtection="0"/>
    <xf numFmtId="0" fontId="133" fillId="132" borderId="0" applyNumberFormat="0" applyBorder="0" applyProtection="0"/>
    <xf numFmtId="0" fontId="133" fillId="131" borderId="0" applyNumberFormat="0" applyBorder="0" applyProtection="0"/>
    <xf numFmtId="0" fontId="133" fillId="123" borderId="0" applyNumberFormat="0" applyBorder="0" applyProtection="0"/>
    <xf numFmtId="0" fontId="133" fillId="129" borderId="0" applyNumberFormat="0" applyBorder="0" applyProtection="0"/>
    <xf numFmtId="0" fontId="133" fillId="108" borderId="0" applyNumberFormat="0" applyBorder="0" applyProtection="0"/>
    <xf numFmtId="0" fontId="133" fillId="109" borderId="0" applyNumberFormat="0" applyBorder="0" applyProtection="0"/>
    <xf numFmtId="0" fontId="133" fillId="132" borderId="0" applyNumberFormat="0" applyBorder="0" applyProtection="0"/>
    <xf numFmtId="0" fontId="133" fillId="131" borderId="0" applyNumberFormat="0" applyBorder="0" applyProtection="0"/>
    <xf numFmtId="0" fontId="133" fillId="123" borderId="0" applyNumberFormat="0" applyBorder="0" applyProtection="0"/>
    <xf numFmtId="0" fontId="133" fillId="129" borderId="0" applyNumberFormat="0" applyBorder="0" applyProtection="0"/>
    <xf numFmtId="0" fontId="133" fillId="108" borderId="0" applyNumberFormat="0" applyBorder="0" applyProtection="0"/>
    <xf numFmtId="0" fontId="133" fillId="109" borderId="0" applyNumberFormat="0" applyBorder="0" applyProtection="0"/>
    <xf numFmtId="0" fontId="133" fillId="132" borderId="0" applyNumberFormat="0" applyBorder="0" applyProtection="0"/>
    <xf numFmtId="0" fontId="138" fillId="113" borderId="0" applyNumberFormat="0" applyBorder="0" applyProtection="0"/>
    <xf numFmtId="0" fontId="138" fillId="113" borderId="0" applyNumberFormat="0" applyBorder="0" applyProtection="0"/>
    <xf numFmtId="0" fontId="138" fillId="113" borderId="0" applyNumberFormat="0" applyBorder="0" applyProtection="0"/>
    <xf numFmtId="0" fontId="138" fillId="113" borderId="0" applyNumberFormat="0" applyBorder="0" applyProtection="0"/>
    <xf numFmtId="0" fontId="138" fillId="124" borderId="0" applyNumberFormat="0" applyBorder="0" applyProtection="0"/>
    <xf numFmtId="0" fontId="138" fillId="124" borderId="0" applyNumberFormat="0" applyBorder="0" applyProtection="0"/>
    <xf numFmtId="0" fontId="138" fillId="106" borderId="0" applyNumberFormat="0" applyBorder="0" applyProtection="0"/>
    <xf numFmtId="0" fontId="138" fillId="106" borderId="0" applyNumberFormat="0" applyBorder="0" applyProtection="0"/>
    <xf numFmtId="0" fontId="138" fillId="106" borderId="0" applyNumberFormat="0" applyBorder="0" applyProtection="0"/>
    <xf numFmtId="0" fontId="138" fillId="106" borderId="0" applyNumberFormat="0" applyBorder="0" applyProtection="0"/>
    <xf numFmtId="0" fontId="138" fillId="126" borderId="0" applyNumberFormat="0" applyBorder="0" applyProtection="0"/>
    <xf numFmtId="0" fontId="138" fillId="116" borderId="0" applyNumberFormat="0" applyBorder="0" applyProtection="0"/>
    <xf numFmtId="0" fontId="138" fillId="118" borderId="0" applyNumberFormat="0" applyBorder="0" applyProtection="0"/>
    <xf numFmtId="0" fontId="139" fillId="111" borderId="0" applyNumberFormat="0" applyBorder="0" applyProtection="0"/>
    <xf numFmtId="0" fontId="136" fillId="105" borderId="0" applyNumberFormat="0" applyBorder="0" applyProtection="0"/>
    <xf numFmtId="0" fontId="136" fillId="106" borderId="0" applyNumberFormat="0" applyBorder="0" applyProtection="0"/>
    <xf numFmtId="0" fontId="136" fillId="133" borderId="0" applyNumberFormat="0" applyBorder="0" applyProtection="0"/>
    <xf numFmtId="0" fontId="136" fillId="108" borderId="0" applyNumberFormat="0" applyBorder="0" applyProtection="0"/>
    <xf numFmtId="0" fontId="136" fillId="109" borderId="0" applyNumberFormat="0" applyBorder="0" applyProtection="0"/>
    <xf numFmtId="0" fontId="136" fillId="134" borderId="0" applyNumberFormat="0" applyBorder="0" applyProtection="0"/>
    <xf numFmtId="0" fontId="140" fillId="0" borderId="0" applyNumberFormat="0" applyBorder="0" applyProtection="0"/>
    <xf numFmtId="0" fontId="141" fillId="121" borderId="0" applyNumberFormat="0" applyBorder="0" applyProtection="0"/>
    <xf numFmtId="4" fontId="142" fillId="0" borderId="0" applyBorder="0" applyProtection="0">
      <alignment horizontal="right" vertical="center"/>
    </xf>
    <xf numFmtId="0" fontId="143" fillId="113" borderId="0" applyNumberFormat="0" applyBorder="0" applyProtection="0"/>
    <xf numFmtId="0" fontId="144" fillId="113" borderId="0" applyNumberFormat="0" applyBorder="0" applyProtection="0"/>
    <xf numFmtId="0" fontId="145" fillId="126" borderId="8" applyNumberFormat="0" applyProtection="0"/>
    <xf numFmtId="0" fontId="145" fillId="126" borderId="8" applyNumberFormat="0" applyProtection="0"/>
    <xf numFmtId="0" fontId="146" fillId="126" borderId="8" applyNumberFormat="0" applyProtection="0"/>
    <xf numFmtId="0" fontId="145" fillId="126" borderId="8" applyNumberFormat="0" applyProtection="0"/>
    <xf numFmtId="0" fontId="147" fillId="135" borderId="73" applyNumberFormat="0" applyProtection="0"/>
    <xf numFmtId="0" fontId="148" fillId="0" borderId="74" applyNumberFormat="0" applyProtection="0"/>
    <xf numFmtId="0" fontId="148" fillId="0" borderId="74" applyNumberFormat="0" applyProtection="0"/>
    <xf numFmtId="0" fontId="147" fillId="135" borderId="73" applyNumberFormat="0" applyProtection="0"/>
    <xf numFmtId="0" fontId="149" fillId="0" borderId="74" applyNumberFormat="0" applyProtection="0"/>
    <xf numFmtId="0" fontId="147" fillId="135" borderId="73" applyNumberFormat="0" applyProtection="0"/>
    <xf numFmtId="0" fontId="150" fillId="126" borderId="8" applyNumberFormat="0" applyProtection="0">
      <alignment horizontal="center" vertical="center"/>
    </xf>
    <xf numFmtId="0" fontId="150" fillId="126" borderId="8" applyNumberFormat="0" applyProtection="0">
      <alignment horizontal="center" vertical="center"/>
    </xf>
    <xf numFmtId="0" fontId="150" fillId="126" borderId="8" applyNumberFormat="0" applyProtection="0">
      <alignment horizontal="center" vertical="center"/>
    </xf>
    <xf numFmtId="0" fontId="150" fillId="126" borderId="8" applyNumberFormat="0" applyProtection="0">
      <alignment horizontal="center" vertical="center"/>
    </xf>
    <xf numFmtId="0" fontId="150" fillId="126" borderId="8" applyNumberFormat="0" applyProtection="0">
      <alignment horizontal="center" vertical="center"/>
    </xf>
    <xf numFmtId="49" fontId="151" fillId="110" borderId="0" applyBorder="0" applyProtection="0">
      <alignment horizontal="center" vertical="center" wrapText="1"/>
    </xf>
    <xf numFmtId="49" fontId="151" fillId="136" borderId="75" applyProtection="0">
      <alignment horizontal="center" vertical="center" wrapText="1"/>
    </xf>
    <xf numFmtId="49" fontId="151" fillId="110" borderId="75" applyProtection="0">
      <alignment horizontal="center" vertical="center" wrapText="1"/>
    </xf>
    <xf numFmtId="49" fontId="151" fillId="114" borderId="75" applyProtection="0">
      <alignment horizontal="center" vertical="center" wrapText="1"/>
    </xf>
    <xf numFmtId="49" fontId="151" fillId="110" borderId="75" applyProtection="0">
      <alignment horizontal="center" vertical="center" wrapText="1"/>
    </xf>
    <xf numFmtId="49" fontId="151" fillId="133" borderId="0" applyBorder="0" applyProtection="0">
      <alignment horizontal="center" vertical="center" wrapText="1"/>
    </xf>
    <xf numFmtId="49" fontId="151" fillId="137" borderId="76" applyProtection="0">
      <alignment horizontal="center" vertical="center" wrapText="1"/>
    </xf>
    <xf numFmtId="49" fontId="151" fillId="121" borderId="76" applyProtection="0">
      <alignment horizontal="center" vertical="center" wrapText="1"/>
    </xf>
    <xf numFmtId="49" fontId="151" fillId="134" borderId="76" applyProtection="0">
      <alignment horizontal="center" vertical="center" wrapText="1"/>
    </xf>
    <xf numFmtId="49" fontId="151" fillId="114" borderId="76" applyProtection="0">
      <alignment horizontal="center" vertical="center" wrapText="1"/>
    </xf>
    <xf numFmtId="49" fontId="151" fillId="138" borderId="0" applyBorder="0" applyProtection="0">
      <alignment horizontal="center" vertical="center" wrapText="1"/>
    </xf>
    <xf numFmtId="49" fontId="151" fillId="132" borderId="76" applyProtection="0">
      <alignment horizontal="center" vertical="center" wrapText="1"/>
    </xf>
    <xf numFmtId="49" fontId="151" fillId="136" borderId="76" applyProtection="0">
      <alignment horizontal="center" vertical="center" wrapText="1"/>
    </xf>
    <xf numFmtId="49" fontId="151" fillId="136" borderId="76" applyProtection="0">
      <alignment horizontal="center" vertical="center" wrapText="1"/>
    </xf>
    <xf numFmtId="49" fontId="151" fillId="110" borderId="76" applyProtection="0">
      <alignment horizontal="center" vertical="center" wrapText="1"/>
    </xf>
    <xf numFmtId="49" fontId="151" fillId="136" borderId="76" applyProtection="0">
      <alignment horizontal="center" vertical="center" wrapText="1"/>
    </xf>
    <xf numFmtId="49" fontId="151" fillId="138" borderId="0" applyBorder="0" applyProtection="0">
      <alignment horizontal="center" vertical="center" wrapText="1"/>
    </xf>
    <xf numFmtId="49" fontId="151" fillId="132" borderId="77" applyProtection="0">
      <alignment horizontal="center" vertical="center" wrapText="1"/>
    </xf>
    <xf numFmtId="49" fontId="151" fillId="136" borderId="77" applyProtection="0">
      <alignment horizontal="center" vertical="center" wrapText="1"/>
    </xf>
    <xf numFmtId="49" fontId="151" fillId="136" borderId="78" applyProtection="0">
      <alignment horizontal="center" vertical="center" wrapText="1"/>
    </xf>
    <xf numFmtId="49" fontId="151" fillId="110" borderId="79" applyProtection="0">
      <alignment horizontal="center" vertical="center" wrapText="1"/>
    </xf>
    <xf numFmtId="49" fontId="151" fillId="136" borderId="77" applyProtection="0">
      <alignment horizontal="center" vertical="center" wrapText="1"/>
    </xf>
    <xf numFmtId="49" fontId="151" fillId="133" borderId="0" applyBorder="0" applyProtection="0">
      <alignment horizontal="center" vertical="center" wrapText="1"/>
    </xf>
    <xf numFmtId="49" fontId="151" fillId="137" borderId="77" applyProtection="0">
      <alignment horizontal="center" vertical="center" wrapText="1"/>
    </xf>
    <xf numFmtId="49" fontId="151" fillId="121" borderId="78" applyProtection="0">
      <alignment horizontal="center" vertical="center" wrapText="1"/>
    </xf>
    <xf numFmtId="49" fontId="151" fillId="134" borderId="79" applyProtection="0">
      <alignment horizontal="center" vertical="center" wrapText="1"/>
    </xf>
    <xf numFmtId="49" fontId="151" fillId="114" borderId="77" applyProtection="0">
      <alignment horizontal="center" vertical="center" wrapText="1"/>
    </xf>
    <xf numFmtId="49" fontId="151" fillId="110" borderId="0" applyBorder="0" applyProtection="0">
      <alignment horizontal="center" vertical="center" wrapText="1"/>
    </xf>
    <xf numFmtId="49" fontId="151" fillId="136" borderId="80" applyProtection="0">
      <alignment horizontal="center" vertical="center" wrapText="1"/>
    </xf>
    <xf numFmtId="49" fontId="151" fillId="110" borderId="80" applyProtection="0">
      <alignment horizontal="center" vertical="center" wrapText="1"/>
    </xf>
    <xf numFmtId="49" fontId="151" fillId="114" borderId="81" applyProtection="0">
      <alignment horizontal="center" vertical="center" wrapText="1"/>
    </xf>
    <xf numFmtId="49" fontId="151" fillId="114" borderId="82" applyProtection="0">
      <alignment horizontal="center" vertical="center" wrapText="1"/>
    </xf>
    <xf numFmtId="49" fontId="151" fillId="110" borderId="80" applyProtection="0">
      <alignment horizontal="center" vertical="center" wrapText="1"/>
    </xf>
    <xf numFmtId="0" fontId="152" fillId="105" borderId="73" applyNumberFormat="0" applyProtection="0">
      <alignment horizontal="left" vertical="center"/>
    </xf>
    <xf numFmtId="0" fontId="152" fillId="105" borderId="73" applyNumberFormat="0" applyProtection="0">
      <alignment horizontal="left" vertical="center"/>
    </xf>
    <xf numFmtId="0" fontId="152" fillId="105" borderId="73" applyNumberFormat="0" applyProtection="0">
      <alignment horizontal="left" vertical="center"/>
    </xf>
    <xf numFmtId="0" fontId="152" fillId="105" borderId="73" applyNumberFormat="0" applyProtection="0">
      <alignment horizontal="left" vertical="center"/>
    </xf>
    <xf numFmtId="0" fontId="152" fillId="105" borderId="73" applyNumberFormat="0" applyProtection="0">
      <alignment horizontal="left"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4" fillId="127" borderId="84" applyNumberFormat="0" applyProtection="0">
      <alignment horizontal="left" vertical="top" wrapText="1"/>
    </xf>
    <xf numFmtId="0" fontId="154" fillId="127" borderId="84" applyNumberFormat="0" applyProtection="0">
      <alignment horizontal="left" vertical="top" wrapText="1"/>
    </xf>
    <xf numFmtId="0" fontId="154" fillId="127" borderId="84" applyNumberFormat="0" applyProtection="0">
      <alignment horizontal="left" vertical="top" wrapText="1"/>
    </xf>
    <xf numFmtId="49" fontId="151" fillId="140" borderId="73" applyProtection="0">
      <alignment vertical="center" wrapText="1"/>
    </xf>
    <xf numFmtId="49" fontId="151" fillId="140" borderId="85" applyProtection="0">
      <alignment vertical="center" wrapText="1"/>
    </xf>
    <xf numFmtId="49" fontId="151" fillId="140" borderId="85" applyProtection="0">
      <alignment vertical="center" wrapText="1"/>
    </xf>
    <xf numFmtId="49" fontId="151" fillId="140" borderId="85" applyProtection="0">
      <alignment vertical="center" wrapText="1"/>
    </xf>
    <xf numFmtId="49" fontId="151" fillId="135" borderId="85" applyProtection="0">
      <alignment vertical="center" wrapText="1"/>
    </xf>
    <xf numFmtId="49" fontId="151" fillId="141" borderId="73" applyProtection="0">
      <alignment wrapText="1"/>
    </xf>
    <xf numFmtId="49" fontId="151" fillId="141" borderId="85" applyProtection="0">
      <alignment wrapText="1"/>
    </xf>
    <xf numFmtId="49" fontId="151" fillId="141" borderId="85" applyProtection="0">
      <alignment wrapText="1"/>
    </xf>
    <xf numFmtId="49" fontId="151" fillId="142" borderId="73" applyProtection="0">
      <alignment wrapText="1"/>
    </xf>
    <xf numFmtId="49" fontId="151" fillId="142" borderId="73" applyProtection="0">
      <alignment wrapText="1"/>
    </xf>
    <xf numFmtId="49" fontId="151" fillId="143" borderId="73" applyProtection="0">
      <alignment wrapText="1"/>
    </xf>
    <xf numFmtId="49" fontId="151" fillId="138" borderId="73" applyProtection="0">
      <alignment wrapText="1"/>
    </xf>
    <xf numFmtId="49" fontId="151" fillId="143" borderId="73" applyProtection="0">
      <alignment vertical="center" wrapText="1"/>
    </xf>
    <xf numFmtId="49" fontId="151" fillId="144" borderId="85" applyProtection="0">
      <alignment vertical="center" wrapText="1"/>
    </xf>
    <xf numFmtId="49" fontId="151" fillId="138" borderId="85" applyProtection="0">
      <alignment vertical="center" wrapText="1"/>
    </xf>
    <xf numFmtId="49" fontId="151" fillId="138" borderId="85" applyProtection="0">
      <alignment vertical="center" wrapText="1"/>
    </xf>
    <xf numFmtId="49" fontId="151" fillId="145" borderId="85" applyProtection="0">
      <alignment vertical="center" wrapText="1"/>
    </xf>
    <xf numFmtId="49" fontId="151" fillId="108" borderId="85" applyProtection="0">
      <alignment vertical="center" wrapText="1"/>
    </xf>
    <xf numFmtId="49" fontId="151" fillId="142" borderId="73" applyProtection="0">
      <alignment wrapText="1"/>
    </xf>
    <xf numFmtId="49" fontId="151" fillId="118" borderId="85" applyProtection="0">
      <alignment wrapText="1"/>
    </xf>
    <xf numFmtId="49" fontId="151" fillId="144" borderId="85" applyProtection="0">
      <alignment wrapText="1"/>
    </xf>
    <xf numFmtId="49" fontId="151" fillId="118" borderId="85" applyProtection="0">
      <alignment wrapText="1"/>
    </xf>
    <xf numFmtId="49" fontId="151" fillId="120" borderId="85" applyProtection="0">
      <alignment wrapText="1"/>
    </xf>
    <xf numFmtId="49" fontId="151" fillId="146" borderId="73" applyProtection="0">
      <alignment vertical="center" wrapText="1"/>
    </xf>
    <xf numFmtId="49" fontId="151" fillId="147" borderId="85" applyProtection="0">
      <alignment vertical="center" wrapText="1"/>
    </xf>
    <xf numFmtId="49" fontId="151" fillId="133" borderId="85" applyProtection="0">
      <alignment vertical="center" wrapText="1"/>
    </xf>
    <xf numFmtId="49" fontId="151" fillId="140" borderId="85" applyProtection="0">
      <alignment vertical="center" wrapText="1"/>
    </xf>
    <xf numFmtId="49" fontId="151" fillId="140" borderId="73" applyProtection="0">
      <alignment vertical="center" wrapText="1"/>
    </xf>
    <xf numFmtId="49" fontId="151" fillId="145" borderId="85" applyProtection="0">
      <alignment vertical="center" wrapText="1"/>
    </xf>
    <xf numFmtId="49" fontId="151" fillId="129" borderId="85" applyProtection="0">
      <alignment vertical="center" wrapText="1"/>
    </xf>
    <xf numFmtId="49" fontId="151" fillId="125" borderId="85" applyProtection="0">
      <alignment vertical="center" wrapText="1"/>
    </xf>
    <xf numFmtId="49" fontId="151" fillId="148" borderId="85" applyProtection="0">
      <alignment vertical="center" wrapText="1"/>
    </xf>
    <xf numFmtId="49" fontId="151" fillId="129" borderId="85" applyProtection="0">
      <alignment vertical="center" wrapText="1"/>
    </xf>
    <xf numFmtId="49" fontId="151" fillId="115" borderId="0" applyBorder="0" applyProtection="0">
      <alignment vertical="center" wrapText="1"/>
    </xf>
    <xf numFmtId="49" fontId="151" fillId="144" borderId="86" applyProtection="0">
      <alignment vertical="center" wrapText="1"/>
    </xf>
    <xf numFmtId="49" fontId="151" fillId="115" borderId="86" applyProtection="0">
      <alignment vertical="center" wrapText="1"/>
    </xf>
    <xf numFmtId="49" fontId="151" fillId="115" borderId="86" applyProtection="0">
      <alignment vertical="center" wrapText="1"/>
    </xf>
    <xf numFmtId="49" fontId="151" fillId="115" borderId="86" applyProtection="0">
      <alignment vertical="center" wrapText="1"/>
    </xf>
    <xf numFmtId="49" fontId="151" fillId="115" borderId="86" applyProtection="0">
      <alignment vertical="center" wrapText="1"/>
    </xf>
    <xf numFmtId="49" fontId="155" fillId="112" borderId="0" applyBorder="0" applyProtection="0">
      <alignment vertical="center" wrapText="1"/>
    </xf>
    <xf numFmtId="49" fontId="156" fillId="112" borderId="0" applyBorder="0" applyProtection="0">
      <alignment vertical="center" wrapText="1" shrinkToFit="1"/>
    </xf>
    <xf numFmtId="49" fontId="157" fillId="112" borderId="0" applyBorder="0" applyProtection="0">
      <alignment vertical="center" wrapText="1" shrinkToFit="1"/>
    </xf>
    <xf numFmtId="49" fontId="155" fillId="112" borderId="0" applyBorder="0" applyProtection="0">
      <alignment vertical="center" wrapText="1" shrinkToFit="1"/>
    </xf>
    <xf numFmtId="49" fontId="158" fillId="112" borderId="0" applyBorder="0" applyProtection="0">
      <alignment vertical="center" wrapText="1" shrinkToFit="1"/>
    </xf>
    <xf numFmtId="49" fontId="157" fillId="112" borderId="0" applyBorder="0" applyProtection="0">
      <alignment vertical="center" wrapText="1" shrinkToFit="1"/>
    </xf>
    <xf numFmtId="49" fontId="159" fillId="112" borderId="0" applyBorder="0" applyProtection="0">
      <alignment vertical="center" wrapText="1"/>
    </xf>
    <xf numFmtId="49" fontId="159" fillId="112" borderId="0" applyBorder="0" applyProtection="0">
      <alignment vertical="center" wrapText="1"/>
    </xf>
    <xf numFmtId="49" fontId="159" fillId="112" borderId="0" applyBorder="0" applyProtection="0">
      <alignment vertical="center" wrapText="1"/>
    </xf>
    <xf numFmtId="49" fontId="159" fillId="112" borderId="0" applyBorder="0" applyProtection="0">
      <alignment vertical="center" wrapText="1"/>
    </xf>
    <xf numFmtId="49" fontId="151" fillId="116" borderId="0" applyBorder="0" applyProtection="0">
      <alignment vertical="center" wrapText="1"/>
    </xf>
    <xf numFmtId="49" fontId="151" fillId="116" borderId="0" applyBorder="0" applyProtection="0">
      <alignment vertical="center" wrapText="1"/>
    </xf>
    <xf numFmtId="49" fontId="151" fillId="136" borderId="0" applyBorder="0" applyProtection="0">
      <alignment vertical="center" wrapText="1"/>
    </xf>
    <xf numFmtId="49" fontId="151" fillId="116" borderId="0" applyBorder="0" applyProtection="0">
      <alignment vertical="center" wrapText="1"/>
    </xf>
    <xf numFmtId="49" fontId="151" fillId="116" borderId="0" applyBorder="0" applyProtection="0">
      <alignment vertical="center" wrapText="1"/>
    </xf>
    <xf numFmtId="49" fontId="151" fillId="110" borderId="0" applyBorder="0" applyProtection="0">
      <alignment vertical="center" wrapText="1"/>
    </xf>
    <xf numFmtId="49" fontId="159" fillId="149" borderId="0" applyBorder="0" applyProtection="0">
      <alignment vertical="center" wrapText="1"/>
    </xf>
    <xf numFmtId="49" fontId="159" fillId="149" borderId="0" applyBorder="0" applyProtection="0">
      <alignment vertical="center" wrapText="1" shrinkToFit="1"/>
    </xf>
    <xf numFmtId="49" fontId="159" fillId="150" borderId="0" applyBorder="0" applyProtection="0">
      <alignment vertical="center" wrapText="1" shrinkToFit="1"/>
    </xf>
    <xf numFmtId="49" fontId="159" fillId="149" borderId="0" applyBorder="0" applyProtection="0">
      <alignment vertical="center" wrapText="1" shrinkToFit="1"/>
    </xf>
    <xf numFmtId="49" fontId="151" fillId="150" borderId="0" applyBorder="0" applyProtection="0">
      <alignment vertical="center" wrapText="1"/>
    </xf>
    <xf numFmtId="49" fontId="151" fillId="131" borderId="0" applyBorder="0" applyProtection="0">
      <alignment vertical="center" wrapText="1"/>
    </xf>
    <xf numFmtId="49" fontId="151" fillId="108" borderId="0" applyBorder="0" applyProtection="0">
      <alignment vertical="center" wrapText="1"/>
    </xf>
    <xf numFmtId="49" fontId="151" fillId="131" borderId="0" applyBorder="0" applyProtection="0">
      <alignment vertical="center" wrapText="1"/>
    </xf>
    <xf numFmtId="49" fontId="151" fillId="124" borderId="0" applyBorder="0" applyProtection="0">
      <alignment vertical="center" wrapText="1"/>
    </xf>
    <xf numFmtId="49" fontId="160" fillId="108" borderId="87" applyProtection="0">
      <alignment vertical="center" wrapText="1"/>
    </xf>
    <xf numFmtId="49" fontId="160" fillId="145" borderId="87" applyProtection="0">
      <alignment vertical="center" wrapText="1"/>
    </xf>
    <xf numFmtId="49" fontId="160" fillId="145" borderId="87" applyProtection="0">
      <alignment vertical="center" wrapText="1"/>
    </xf>
    <xf numFmtId="49" fontId="160" fillId="121" borderId="87" applyProtection="0">
      <alignment vertical="center" wrapText="1"/>
    </xf>
    <xf numFmtId="49" fontId="160" fillId="128" borderId="87" applyProtection="0">
      <alignment vertical="center" wrapText="1"/>
    </xf>
    <xf numFmtId="0" fontId="161" fillId="118" borderId="88" applyNumberFormat="0" applyProtection="0">
      <alignment horizontal="left" vertical="center" wrapText="1"/>
    </xf>
    <xf numFmtId="0" fontId="161" fillId="108" borderId="88" applyNumberFormat="0" applyProtection="0">
      <alignment horizontal="left" vertical="center" wrapText="1"/>
    </xf>
    <xf numFmtId="0" fontId="161" fillId="151" borderId="88" applyNumberFormat="0" applyProtection="0">
      <alignment horizontal="left" vertical="center" wrapText="1"/>
    </xf>
    <xf numFmtId="0" fontId="161" fillId="108" borderId="88" applyNumberFormat="0" applyProtection="0">
      <alignment horizontal="left" vertical="center" wrapText="1"/>
    </xf>
    <xf numFmtId="0" fontId="161" fillId="151" borderId="88" applyNumberFormat="0" applyProtection="0">
      <alignment horizontal="left" vertical="center" wrapText="1"/>
    </xf>
    <xf numFmtId="49" fontId="151" fillId="132" borderId="89" applyProtection="0">
      <alignment vertical="center" wrapText="1"/>
    </xf>
    <xf numFmtId="49" fontId="151" fillId="130" borderId="89" applyProtection="0">
      <alignment vertical="center" wrapText="1"/>
    </xf>
    <xf numFmtId="49" fontId="151" fillId="110" borderId="89" applyProtection="0">
      <alignment vertical="center" wrapText="1"/>
    </xf>
    <xf numFmtId="49" fontId="151" fillId="152" borderId="89" applyProtection="0">
      <alignment vertical="center" wrapText="1"/>
    </xf>
    <xf numFmtId="49" fontId="151" fillId="130" borderId="89" applyProtection="0">
      <alignment vertical="center" wrapText="1"/>
    </xf>
    <xf numFmtId="49" fontId="151" fillId="130" borderId="89" applyProtection="0">
      <alignment vertical="center" wrapText="1"/>
    </xf>
    <xf numFmtId="49" fontId="151" fillId="108" borderId="89" applyProtection="0">
      <alignment vertical="center" wrapText="1"/>
    </xf>
    <xf numFmtId="49" fontId="151" fillId="132" borderId="89" applyProtection="0">
      <alignment vertical="center" wrapText="1"/>
    </xf>
    <xf numFmtId="49" fontId="151" fillId="116" borderId="89" applyProtection="0">
      <alignment vertical="center" wrapText="1"/>
    </xf>
    <xf numFmtId="49" fontId="151" fillId="128" borderId="89" applyProtection="0">
      <alignment vertical="center" wrapText="1"/>
    </xf>
    <xf numFmtId="49" fontId="151" fillId="125" borderId="89" applyProtection="0">
      <alignment vertical="center" wrapText="1"/>
    </xf>
    <xf numFmtId="49" fontId="151" fillId="135" borderId="89" applyProtection="0">
      <alignment vertical="center" wrapText="1"/>
    </xf>
    <xf numFmtId="49" fontId="151" fillId="125" borderId="89" applyProtection="0">
      <alignment vertical="center" wrapText="1"/>
    </xf>
    <xf numFmtId="49" fontId="151" fillId="119" borderId="89" applyProtection="0">
      <alignment vertical="center" wrapText="1"/>
    </xf>
    <xf numFmtId="49" fontId="151" fillId="130" borderId="89" applyProtection="0">
      <alignment vertical="center" wrapText="1"/>
    </xf>
    <xf numFmtId="49" fontId="151" fillId="125" borderId="89" applyProtection="0">
      <alignment vertical="center" wrapText="1"/>
    </xf>
    <xf numFmtId="49" fontId="151" fillId="119" borderId="89" applyProtection="0">
      <alignment vertical="center" wrapText="1"/>
    </xf>
    <xf numFmtId="49" fontId="151" fillId="119" borderId="89" applyProtection="0">
      <alignment vertical="center" wrapText="1"/>
    </xf>
    <xf numFmtId="49" fontId="151" fillId="119" borderId="89" applyProtection="0">
      <alignment vertical="center" wrapText="1"/>
    </xf>
    <xf numFmtId="49" fontId="151" fillId="119" borderId="89" applyProtection="0">
      <alignment vertical="center" wrapText="1"/>
    </xf>
    <xf numFmtId="49" fontId="138" fillId="120" borderId="90" applyProtection="0">
      <alignment vertical="top" wrapText="1"/>
    </xf>
    <xf numFmtId="49" fontId="138" fillId="122" borderId="90" applyProtection="0">
      <alignment vertical="top" wrapText="1"/>
    </xf>
    <xf numFmtId="49" fontId="138" fillId="122" borderId="91" applyProtection="0">
      <alignment vertical="top" wrapText="1"/>
    </xf>
    <xf numFmtId="0" fontId="133" fillId="105" borderId="0" applyNumberFormat="0" applyBorder="0" applyProtection="0"/>
    <xf numFmtId="0" fontId="133" fillId="106" borderId="0" applyNumberFormat="0" applyBorder="0" applyProtection="0"/>
    <xf numFmtId="0" fontId="133" fillId="107" borderId="0" applyNumberFormat="0" applyBorder="0" applyProtection="0"/>
    <xf numFmtId="0" fontId="133" fillId="108" borderId="0" applyNumberFormat="0" applyBorder="0" applyProtection="0"/>
    <xf numFmtId="0" fontId="133" fillId="109" borderId="0" applyNumberFormat="0" applyBorder="0" applyProtection="0"/>
    <xf numFmtId="0" fontId="133" fillId="110" borderId="0" applyNumberFormat="0" applyBorder="0" applyProtection="0"/>
    <xf numFmtId="183" fontId="138" fillId="0" borderId="0" applyBorder="0" applyProtection="0"/>
    <xf numFmtId="0" fontId="138" fillId="139" borderId="92" applyNumberFormat="0" applyProtection="0"/>
    <xf numFmtId="184" fontId="138" fillId="0" borderId="0" applyBorder="0" applyProtection="0"/>
    <xf numFmtId="184" fontId="138" fillId="0" borderId="0" applyBorder="0" applyProtection="0"/>
    <xf numFmtId="0" fontId="162" fillId="119" borderId="0" applyNumberFormat="0" applyBorder="0" applyProtection="0">
      <alignment wrapText="1"/>
    </xf>
    <xf numFmtId="0" fontId="162" fillId="121" borderId="0" applyNumberFormat="0" applyBorder="0" applyProtection="0"/>
    <xf numFmtId="3" fontId="163" fillId="0" borderId="90" applyProtection="0">
      <alignment horizontal="right" vertical="top"/>
    </xf>
    <xf numFmtId="169" fontId="164" fillId="0" borderId="93" applyProtection="0"/>
    <xf numFmtId="169" fontId="163" fillId="0" borderId="94" applyProtection="0"/>
    <xf numFmtId="169" fontId="165" fillId="0" borderId="93" applyProtection="0"/>
    <xf numFmtId="169" fontId="166" fillId="0" borderId="94" applyProtection="0"/>
    <xf numFmtId="0" fontId="167" fillId="0" borderId="0" applyNumberFormat="0" applyBorder="0" applyProtection="0"/>
    <xf numFmtId="0" fontId="168" fillId="0" borderId="0" applyNumberFormat="0" applyBorder="0" applyProtection="0"/>
    <xf numFmtId="0" fontId="168" fillId="0" borderId="0" applyNumberFormat="0" applyBorder="0" applyProtection="0"/>
    <xf numFmtId="0" fontId="169" fillId="0" borderId="0" applyNumberFormat="0" applyBorder="0" applyProtection="0"/>
    <xf numFmtId="0" fontId="169" fillId="0" borderId="0" applyNumberFormat="0" applyBorder="0" applyProtection="0"/>
    <xf numFmtId="0" fontId="170" fillId="109" borderId="89" applyNumberFormat="0" applyProtection="0">
      <alignment horizontal="center" vertical="top" wrapText="1"/>
    </xf>
    <xf numFmtId="0" fontId="171" fillId="0" borderId="0" applyNumberFormat="0" applyBorder="0" applyProtection="0">
      <alignment horizontal="left" vertical="top"/>
    </xf>
    <xf numFmtId="0" fontId="172" fillId="116" borderId="8" applyNumberFormat="0" applyProtection="0"/>
    <xf numFmtId="0" fontId="173" fillId="118" borderId="8" applyNumberFormat="0" applyProtection="0"/>
    <xf numFmtId="185" fontId="138" fillId="0" borderId="0" applyBorder="0" applyProtection="0"/>
    <xf numFmtId="186" fontId="82" fillId="0" borderId="0" applyFont="0" applyBorder="0" applyProtection="0"/>
    <xf numFmtId="185" fontId="138" fillId="0" borderId="0" applyBorder="0" applyProtection="0"/>
    <xf numFmtId="185" fontId="138" fillId="0" borderId="0" applyBorder="0" applyProtection="0"/>
    <xf numFmtId="187" fontId="138" fillId="0" borderId="0" applyBorder="0" applyProtection="0"/>
    <xf numFmtId="188" fontId="138" fillId="0" borderId="0" applyBorder="0" applyProtection="0"/>
    <xf numFmtId="185" fontId="138" fillId="0" borderId="0" applyBorder="0" applyProtection="0"/>
    <xf numFmtId="185" fontId="138" fillId="0" borderId="0" applyBorder="0" applyProtection="0"/>
    <xf numFmtId="188" fontId="138" fillId="0" borderId="0" applyBorder="0" applyProtection="0"/>
    <xf numFmtId="185" fontId="138" fillId="0" borderId="0" applyBorder="0" applyProtection="0"/>
    <xf numFmtId="185" fontId="138" fillId="0" borderId="0" applyBorder="0" applyProtection="0"/>
    <xf numFmtId="187" fontId="138" fillId="0" borderId="0" applyBorder="0" applyProtection="0"/>
    <xf numFmtId="185" fontId="138" fillId="0" borderId="0" applyBorder="0" applyProtection="0"/>
    <xf numFmtId="185" fontId="138" fillId="0" borderId="0" applyBorder="0" applyProtection="0"/>
    <xf numFmtId="189" fontId="138" fillId="0" borderId="0" applyBorder="0" applyProtection="0"/>
    <xf numFmtId="186" fontId="139" fillId="0" borderId="0" applyBorder="0" applyProtection="0"/>
    <xf numFmtId="186" fontId="82" fillId="0" borderId="0" applyFont="0" applyBorder="0" applyProtection="0"/>
    <xf numFmtId="186" fontId="82" fillId="0" borderId="0" applyFont="0" applyBorder="0" applyProtection="0"/>
    <xf numFmtId="189" fontId="138" fillId="0" borderId="0" applyBorder="0" applyProtection="0"/>
    <xf numFmtId="0" fontId="138" fillId="0" borderId="0" applyNumberFormat="0" applyBorder="0" applyProtection="0"/>
    <xf numFmtId="0" fontId="174" fillId="0" borderId="0" applyNumberFormat="0" applyBorder="0" applyProtection="0"/>
    <xf numFmtId="0" fontId="175" fillId="0" borderId="0" applyNumberFormat="0" applyBorder="0" applyProtection="0"/>
    <xf numFmtId="2" fontId="139" fillId="0" borderId="0" applyBorder="0" applyProtection="0"/>
    <xf numFmtId="169" fontId="138" fillId="0" borderId="0" applyBorder="0" applyProtection="0"/>
    <xf numFmtId="169" fontId="138" fillId="0" borderId="0" applyBorder="0" applyProtection="0"/>
    <xf numFmtId="3" fontId="138" fillId="0" borderId="0" applyBorder="0" applyProtection="0"/>
    <xf numFmtId="3" fontId="138" fillId="0" borderId="0" applyBorder="0" applyProtection="0"/>
    <xf numFmtId="0" fontId="144" fillId="113" borderId="0" applyNumberFormat="0" applyBorder="0" applyProtection="0"/>
    <xf numFmtId="0" fontId="176" fillId="0" borderId="0" applyNumberFormat="0" applyBorder="0" applyProtection="0">
      <alignment horizontal="center"/>
    </xf>
    <xf numFmtId="0" fontId="177" fillId="0" borderId="0" applyNumberFormat="0" applyBorder="0" applyProtection="0">
      <alignment horizontal="center"/>
    </xf>
    <xf numFmtId="0" fontId="178" fillId="0" borderId="95" applyNumberFormat="0" applyProtection="0"/>
    <xf numFmtId="0" fontId="179" fillId="0" borderId="96" applyNumberFormat="0" applyProtection="0"/>
    <xf numFmtId="0" fontId="167" fillId="0" borderId="97" applyNumberFormat="0" applyProtection="0"/>
    <xf numFmtId="0" fontId="167" fillId="0" borderId="0" applyNumberFormat="0" applyBorder="0" applyProtection="0"/>
    <xf numFmtId="0" fontId="176" fillId="0" borderId="0" applyNumberFormat="0" applyBorder="0" applyProtection="0">
      <alignment horizontal="center" textRotation="90"/>
    </xf>
    <xf numFmtId="0" fontId="177" fillId="0" borderId="0" applyNumberFormat="0" applyBorder="0" applyProtection="0">
      <alignment horizontal="center" textRotation="90"/>
    </xf>
    <xf numFmtId="0" fontId="141" fillId="121" borderId="0" applyNumberFormat="0" applyBorder="0" applyProtection="0"/>
    <xf numFmtId="0" fontId="173" fillId="118" borderId="8" applyNumberFormat="0" applyProtection="0"/>
    <xf numFmtId="0" fontId="180" fillId="112" borderId="0" applyNumberFormat="0" applyBorder="0" applyProtection="0"/>
    <xf numFmtId="0" fontId="181" fillId="0" borderId="0" applyNumberFormat="0" applyBorder="0" applyProtection="0"/>
    <xf numFmtId="0" fontId="182" fillId="0" borderId="0" applyNumberFormat="0" applyBorder="0" applyProtection="0"/>
    <xf numFmtId="0" fontId="181" fillId="0" borderId="0" applyNumberFormat="0" applyBorder="0" applyProtection="0"/>
    <xf numFmtId="0" fontId="183" fillId="0" borderId="0" applyNumberFormat="0" applyBorder="0" applyProtection="0"/>
    <xf numFmtId="0" fontId="139" fillId="117" borderId="0" applyNumberFormat="0" applyBorder="0">
      <alignment horizontal="right"/>
      <protection locked="0"/>
    </xf>
    <xf numFmtId="0" fontId="138" fillId="117" borderId="0" applyNumberFormat="0" applyBorder="0">
      <alignment horizontal="right"/>
      <protection locked="0"/>
    </xf>
    <xf numFmtId="0" fontId="138" fillId="117" borderId="0" applyNumberFormat="0" applyBorder="0">
      <alignment horizontal="right"/>
      <protection locked="0"/>
    </xf>
    <xf numFmtId="0" fontId="138" fillId="117" borderId="0" applyNumberFormat="0" applyBorder="0">
      <alignment horizontal="right"/>
      <protection locked="0"/>
    </xf>
    <xf numFmtId="0" fontId="184" fillId="0" borderId="0" applyNumberFormat="0" applyBorder="0" applyProtection="0"/>
    <xf numFmtId="0" fontId="148" fillId="0" borderId="74" applyNumberFormat="0" applyProtection="0"/>
    <xf numFmtId="0" fontId="185" fillId="117" borderId="0" applyNumberFormat="0" applyBorder="0">
      <alignment horizontal="right"/>
      <protection locked="0"/>
    </xf>
    <xf numFmtId="0" fontId="185" fillId="117" borderId="0" applyNumberFormat="0" applyBorder="0">
      <alignment horizontal="right"/>
      <protection locked="0"/>
    </xf>
    <xf numFmtId="0" fontId="185" fillId="117" borderId="0" applyNumberFormat="0" applyBorder="0">
      <alignment horizontal="right"/>
      <protection locked="0"/>
    </xf>
    <xf numFmtId="0" fontId="186" fillId="117" borderId="0" applyNumberFormat="0" applyBorder="0">
      <alignment horizontal="right"/>
      <protection locked="0"/>
    </xf>
    <xf numFmtId="0" fontId="186" fillId="117" borderId="0" applyNumberFormat="0" applyBorder="0">
      <alignment horizontal="right"/>
      <protection locked="0"/>
    </xf>
    <xf numFmtId="0" fontId="186" fillId="117" borderId="0" applyNumberFormat="0" applyBorder="0">
      <alignment horizontal="right"/>
      <protection locked="0"/>
    </xf>
    <xf numFmtId="0" fontId="187" fillId="117" borderId="0" applyNumberFormat="0" applyBorder="0">
      <alignment horizontal="right"/>
      <protection locked="0"/>
    </xf>
    <xf numFmtId="0" fontId="187" fillId="117" borderId="0" applyNumberFormat="0" applyBorder="0">
      <alignment horizontal="right"/>
      <protection locked="0"/>
    </xf>
    <xf numFmtId="0" fontId="187" fillId="117" borderId="0" applyNumberFormat="0" applyBorder="0">
      <alignment horizontal="right"/>
      <protection locked="0"/>
    </xf>
    <xf numFmtId="0" fontId="188" fillId="127" borderId="0" applyNumberFormat="0" applyBorder="0">
      <alignment horizontal="right" vertical="center"/>
      <protection locked="0"/>
    </xf>
    <xf numFmtId="0" fontId="188" fillId="117" borderId="0" applyNumberFormat="0" applyBorder="0">
      <alignment horizontal="right" vertical="center"/>
      <protection locked="0"/>
    </xf>
    <xf numFmtId="191" fontId="189"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1" fontId="189" fillId="0" borderId="0" applyBorder="0" applyProtection="0"/>
    <xf numFmtId="191" fontId="189" fillId="0" borderId="0" applyBorder="0" applyProtection="0"/>
    <xf numFmtId="191" fontId="189" fillId="0" borderId="0" applyBorder="0" applyProtection="0"/>
    <xf numFmtId="185" fontId="138" fillId="0" borderId="0" applyBorder="0" applyProtection="0"/>
    <xf numFmtId="185" fontId="138" fillId="0" borderId="0" applyBorder="0" applyProtection="0"/>
    <xf numFmtId="193" fontId="138" fillId="0" borderId="0" applyBorder="0" applyProtection="0"/>
    <xf numFmtId="193" fontId="138" fillId="0" borderId="0" applyBorder="0" applyProtection="0"/>
    <xf numFmtId="0" fontId="190" fillId="117" borderId="0" applyNumberFormat="0" applyBorder="0" applyProtection="0"/>
    <xf numFmtId="0" fontId="190" fillId="117" borderId="0" applyNumberFormat="0" applyBorder="0" applyProtection="0"/>
    <xf numFmtId="0" fontId="191" fillId="127" borderId="0" applyNumberFormat="0" applyBorder="0" applyProtection="0"/>
    <xf numFmtId="0" fontId="191" fillId="127" borderId="0" applyNumberFormat="0" applyBorder="0" applyProtection="0"/>
    <xf numFmtId="0" fontId="192" fillId="127" borderId="0" applyNumberFormat="0" applyBorder="0" applyProtection="0"/>
    <xf numFmtId="0" fontId="190" fillId="117" borderId="0" applyNumberFormat="0" applyBorder="0" applyProtection="0"/>
    <xf numFmtId="0" fontId="190" fillId="117" borderId="0" applyNumberFormat="0" applyBorder="0" applyProtection="0"/>
    <xf numFmtId="194" fontId="193" fillId="0" borderId="0" applyBorder="0" applyProtection="0"/>
    <xf numFmtId="0" fontId="138" fillId="0" borderId="0" applyNumberFormat="0" applyBorder="0" applyProtection="0"/>
    <xf numFmtId="0" fontId="138" fillId="0" borderId="0" applyNumberFormat="0" applyBorder="0" applyProtection="0"/>
    <xf numFmtId="0" fontId="189" fillId="0" borderId="0" applyNumberForma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138" fillId="0" borderId="0" applyNumberFormat="0" applyBorder="0" applyProtection="0"/>
    <xf numFmtId="0" fontId="189" fillId="0" borderId="0" applyNumberFormat="0" applyBorder="0" applyProtection="0"/>
    <xf numFmtId="0" fontId="138" fillId="0" borderId="0" applyNumberFormat="0" applyBorder="0" applyProtection="0"/>
    <xf numFmtId="0" fontId="134" fillId="0" borderId="0" applyNumberForma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0" fontId="138" fillId="0" borderId="0" applyNumberFormat="0" applyBorder="0" applyProtection="0"/>
    <xf numFmtId="0" fontId="138" fillId="0" borderId="0" applyNumberFormat="0" applyBorder="0" applyProtection="0"/>
    <xf numFmtId="0" fontId="194" fillId="0" borderId="0" applyNumberFormat="0" applyBorder="0" applyProtection="0"/>
    <xf numFmtId="0" fontId="194" fillId="0" borderId="0" applyNumberFormat="0" applyBorder="0" applyProtection="0"/>
    <xf numFmtId="0" fontId="139" fillId="0" borderId="0" applyNumberFormat="0" applyBorder="0" applyProtection="0"/>
    <xf numFmtId="0" fontId="138" fillId="0" borderId="0" applyNumberFormat="0" applyBorder="0" applyProtection="0"/>
    <xf numFmtId="0" fontId="138" fillId="0" borderId="0" applyNumberFormat="0" applyBorder="0" applyProtection="0"/>
    <xf numFmtId="0" fontId="138" fillId="0" borderId="0" applyNumberForma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0" fontId="138" fillId="0" borderId="0" applyNumberFormat="0" applyBorder="0" applyProtection="0">
      <alignment wrapText="1"/>
    </xf>
    <xf numFmtId="0" fontId="138" fillId="0" borderId="0" applyNumberFormat="0" applyBorder="0" applyProtection="0">
      <alignment wrapText="1"/>
    </xf>
    <xf numFmtId="0" fontId="195" fillId="0" borderId="0" applyNumberFormat="0" applyBorder="0" applyProtection="0"/>
    <xf numFmtId="0" fontId="138" fillId="0" borderId="0" applyNumberFormat="0" applyBorder="0" applyProtection="0"/>
    <xf numFmtId="0" fontId="139" fillId="0" borderId="0" applyNumberFormat="0" applyBorder="0" applyProtection="0"/>
    <xf numFmtId="0" fontId="138" fillId="0" borderId="0" applyNumberFormat="0" applyBorder="0" applyProtection="0">
      <alignment wrapText="1"/>
    </xf>
    <xf numFmtId="0" fontId="138" fillId="0" borderId="0" applyNumberFormat="0" applyBorder="0" applyProtection="0">
      <alignment wrapText="1"/>
    </xf>
    <xf numFmtId="0" fontId="138" fillId="0" borderId="0" applyNumberFormat="0" applyBorder="0" applyProtection="0"/>
    <xf numFmtId="0" fontId="138" fillId="0" borderId="0" applyNumberFormat="0" applyBorder="0" applyProtection="0">
      <alignment wrapText="1"/>
    </xf>
    <xf numFmtId="0" fontId="138" fillId="0" borderId="0" applyNumberFormat="0" applyBorder="0" applyProtection="0"/>
    <xf numFmtId="0" fontId="82" fillId="0" borderId="0" applyNumberFormat="0" applyFont="0" applyBorder="0" applyProtection="0"/>
    <xf numFmtId="0" fontId="138" fillId="0" borderId="0" applyNumberFormat="0" applyBorder="0" applyProtection="0">
      <alignment wrapText="1"/>
    </xf>
    <xf numFmtId="0" fontId="138" fillId="0" borderId="0" applyNumberFormat="0" applyBorder="0" applyProtection="0">
      <alignment wrapText="1"/>
    </xf>
    <xf numFmtId="0" fontId="138" fillId="0" borderId="0" applyNumberFormat="0" applyBorder="0" applyProtection="0">
      <alignment wrapText="1"/>
    </xf>
    <xf numFmtId="0" fontId="82" fillId="0" borderId="0" applyNumberFormat="0" applyFont="0" applyBorder="0" applyProtection="0"/>
    <xf numFmtId="0" fontId="138" fillId="0" borderId="0" applyNumberFormat="0" applyBorder="0" applyProtection="0"/>
    <xf numFmtId="0" fontId="138" fillId="0" borderId="0" applyNumberFormat="0" applyBorder="0" applyProtection="0">
      <alignment wrapText="1"/>
    </xf>
    <xf numFmtId="0" fontId="82" fillId="0" borderId="0" applyNumberFormat="0" applyFont="0" applyBorder="0" applyProtection="0"/>
    <xf numFmtId="0" fontId="196" fillId="0" borderId="0" applyNumberForma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4" fontId="197" fillId="0" borderId="0" applyBorder="0" applyProtection="0">
      <alignment horizontal="right" vertical="center"/>
    </xf>
    <xf numFmtId="2" fontId="139" fillId="0" borderId="0" applyBorder="0" applyProtection="0"/>
    <xf numFmtId="0" fontId="138" fillId="119" borderId="92" applyNumberFormat="0" applyProtection="0"/>
    <xf numFmtId="0" fontId="138" fillId="119" borderId="92" applyNumberFormat="0" applyProtection="0"/>
    <xf numFmtId="0" fontId="198" fillId="0" borderId="0" applyNumberFormat="0" applyBorder="0" applyProtection="0">
      <alignment vertical="top"/>
    </xf>
    <xf numFmtId="0" fontId="138" fillId="119" borderId="92" applyNumberFormat="0" applyProtection="0"/>
    <xf numFmtId="0" fontId="198" fillId="0" borderId="0" applyNumberFormat="0" applyBorder="0" applyProtection="0">
      <alignment vertical="top"/>
    </xf>
    <xf numFmtId="195" fontId="199" fillId="0" borderId="0" applyBorder="0" applyProtection="0">
      <alignment horizontal="right"/>
    </xf>
    <xf numFmtId="0" fontId="200" fillId="126" borderId="98" applyNumberFormat="0" applyProtection="0"/>
    <xf numFmtId="182" fontId="139" fillId="0" borderId="0" applyBorder="0" applyProtection="0"/>
    <xf numFmtId="182" fontId="138" fillId="0" borderId="0" applyBorder="0" applyProtection="0"/>
    <xf numFmtId="182" fontId="82" fillId="0" borderId="0" applyFont="0" applyBorder="0" applyProtection="0"/>
    <xf numFmtId="182" fontId="138" fillId="0" borderId="0" applyBorder="0" applyProtection="0"/>
    <xf numFmtId="182" fontId="82" fillId="0" borderId="0" applyFont="0" applyBorder="0" applyProtection="0"/>
    <xf numFmtId="182" fontId="138" fillId="0" borderId="0" applyBorder="0" applyProtection="0"/>
    <xf numFmtId="182" fontId="138" fillId="0" borderId="0" applyBorder="0" applyProtection="0"/>
    <xf numFmtId="182" fontId="138" fillId="0" borderId="0" applyBorder="0" applyProtection="0"/>
    <xf numFmtId="182" fontId="138" fillId="0" borderId="0" applyBorder="0" applyProtection="0"/>
    <xf numFmtId="182" fontId="138" fillId="0" borderId="0" applyBorder="0" applyProtection="0"/>
    <xf numFmtId="182" fontId="138" fillId="0" borderId="0" applyBorder="0" applyProtection="0"/>
    <xf numFmtId="0" fontId="138" fillId="119" borderId="92" applyNumberFormat="0" applyProtection="0"/>
    <xf numFmtId="0" fontId="139" fillId="139" borderId="92" applyNumberFormat="0" applyProtection="0"/>
    <xf numFmtId="0" fontId="201" fillId="0" borderId="0" applyNumberFormat="0" applyBorder="0" applyProtection="0"/>
    <xf numFmtId="0" fontId="202" fillId="0" borderId="0" applyNumberFormat="0" applyBorder="0" applyProtection="0"/>
    <xf numFmtId="196" fontId="201" fillId="0" borderId="0" applyBorder="0" applyProtection="0"/>
    <xf numFmtId="196" fontId="202" fillId="0" borderId="0" applyBorder="0" applyProtection="0"/>
    <xf numFmtId="0" fontId="200" fillId="126" borderId="98" applyNumberFormat="0" applyProtection="0"/>
    <xf numFmtId="0" fontId="203" fillId="113" borderId="0" applyNumberFormat="0" applyBorder="0" applyProtection="0"/>
    <xf numFmtId="0" fontId="204" fillId="126" borderId="99" applyNumberFormat="0" applyProtection="0"/>
    <xf numFmtId="0" fontId="205" fillId="0" borderId="0" applyNumberFormat="0" applyBorder="0" applyProtection="0">
      <alignment vertical="top" wrapText="1"/>
    </xf>
    <xf numFmtId="0" fontId="206" fillId="0" borderId="0" applyNumberFormat="0" applyBorder="0" applyProtection="0"/>
    <xf numFmtId="0" fontId="178" fillId="0" borderId="95" applyNumberFormat="0" applyProtection="0"/>
    <xf numFmtId="0" fontId="179" fillId="0" borderId="96" applyNumberFormat="0" applyProtection="0"/>
    <xf numFmtId="0" fontId="167" fillId="0" borderId="97" applyNumberFormat="0" applyProtection="0"/>
    <xf numFmtId="0" fontId="138" fillId="0" borderId="0" applyNumberFormat="0" applyBorder="0" applyProtection="0">
      <alignment horizontal="left"/>
    </xf>
    <xf numFmtId="0" fontId="138" fillId="0" borderId="0" applyNumberFormat="0" applyBorder="0" applyProtection="0"/>
    <xf numFmtId="0" fontId="138" fillId="0" borderId="0" applyNumberFormat="0" applyBorder="0" applyProtection="0"/>
    <xf numFmtId="0" fontId="170" fillId="0" borderId="0" applyNumberFormat="0" applyBorder="0" applyProtection="0"/>
    <xf numFmtId="0" fontId="170" fillId="0" borderId="0" applyNumberFormat="0" applyBorder="0" applyProtection="0">
      <alignment horizontal="left"/>
    </xf>
    <xf numFmtId="0" fontId="138" fillId="0" borderId="0" applyNumberFormat="0" applyBorder="0" applyProtection="0"/>
    <xf numFmtId="169" fontId="207" fillId="136" borderId="100" applyProtection="0">
      <alignment vertical="center"/>
    </xf>
    <xf numFmtId="169" fontId="207" fillId="110" borderId="100" applyProtection="0">
      <alignment vertical="center"/>
    </xf>
    <xf numFmtId="169" fontId="207" fillId="108" borderId="100" applyProtection="0">
      <alignment vertical="center"/>
    </xf>
    <xf numFmtId="169" fontId="207" fillId="136" borderId="100" applyProtection="0">
      <alignment vertical="center"/>
    </xf>
    <xf numFmtId="169" fontId="207" fillId="136" borderId="100" applyProtection="0">
      <alignment vertical="center"/>
    </xf>
    <xf numFmtId="169" fontId="207" fillId="136" borderId="100" applyProtection="0">
      <alignment vertical="center"/>
    </xf>
    <xf numFmtId="4" fontId="207" fillId="136" borderId="100" applyProtection="0">
      <alignment vertical="center"/>
    </xf>
    <xf numFmtId="4" fontId="207" fillId="110" borderId="100" applyProtection="0">
      <alignment vertical="center"/>
    </xf>
    <xf numFmtId="4" fontId="207" fillId="108" borderId="100" applyProtection="0">
      <alignment vertical="center"/>
    </xf>
    <xf numFmtId="4" fontId="207" fillId="136" borderId="100" applyProtection="0">
      <alignment vertical="center"/>
    </xf>
    <xf numFmtId="4" fontId="207" fillId="136" borderId="100" applyProtection="0">
      <alignment vertical="center"/>
    </xf>
    <xf numFmtId="4" fontId="207" fillId="136" borderId="100" applyProtection="0">
      <alignment vertical="center"/>
    </xf>
    <xf numFmtId="181" fontId="207" fillId="136" borderId="100" applyProtection="0">
      <alignment vertical="center"/>
    </xf>
    <xf numFmtId="181" fontId="207" fillId="110" borderId="100" applyProtection="0">
      <alignment vertical="center"/>
    </xf>
    <xf numFmtId="181" fontId="207" fillId="108" borderId="100" applyProtection="0">
      <alignment vertical="center"/>
    </xf>
    <xf numFmtId="181" fontId="207" fillId="136" borderId="100" applyProtection="0">
      <alignment vertical="center"/>
    </xf>
    <xf numFmtId="181" fontId="207" fillId="136" borderId="100" applyProtection="0">
      <alignment vertical="center"/>
    </xf>
    <xf numFmtId="181" fontId="207" fillId="136" borderId="100" applyProtection="0">
      <alignment vertical="center"/>
    </xf>
    <xf numFmtId="197" fontId="207" fillId="136" borderId="100" applyProtection="0">
      <alignment vertical="center"/>
    </xf>
    <xf numFmtId="197" fontId="207" fillId="110" borderId="100" applyProtection="0">
      <alignment vertical="center"/>
    </xf>
    <xf numFmtId="197" fontId="207" fillId="108" borderId="100" applyProtection="0">
      <alignment vertical="center"/>
    </xf>
    <xf numFmtId="197" fontId="207" fillId="136" borderId="100" applyProtection="0">
      <alignment vertical="center"/>
    </xf>
    <xf numFmtId="197" fontId="207" fillId="136" borderId="100" applyProtection="0">
      <alignment vertical="center"/>
    </xf>
    <xf numFmtId="197" fontId="207" fillId="136" borderId="100" applyProtection="0">
      <alignment vertical="center"/>
    </xf>
    <xf numFmtId="3" fontId="207" fillId="136" borderId="100" applyProtection="0">
      <alignment vertical="center"/>
    </xf>
    <xf numFmtId="3" fontId="207" fillId="110" borderId="100" applyProtection="0">
      <alignment vertical="center"/>
    </xf>
    <xf numFmtId="3" fontId="207" fillId="108" borderId="100" applyProtection="0">
      <alignment vertical="center"/>
    </xf>
    <xf numFmtId="3" fontId="207" fillId="136" borderId="100" applyProtection="0">
      <alignment vertical="center"/>
    </xf>
    <xf numFmtId="3" fontId="207" fillId="136" borderId="100" applyProtection="0">
      <alignment vertical="center"/>
    </xf>
    <xf numFmtId="3" fontId="207" fillId="136" borderId="100" applyProtection="0">
      <alignment vertical="center"/>
    </xf>
    <xf numFmtId="0" fontId="208" fillId="136" borderId="100" applyNumberFormat="0" applyProtection="0">
      <alignment vertical="center"/>
    </xf>
    <xf numFmtId="198" fontId="208" fillId="110" borderId="100" applyProtection="0">
      <alignment vertical="center"/>
    </xf>
    <xf numFmtId="198" fontId="209" fillId="108" borderId="100" applyProtection="0">
      <alignment vertical="center"/>
    </xf>
    <xf numFmtId="198" fontId="208" fillId="136" borderId="100" applyProtection="0">
      <alignment vertical="center"/>
    </xf>
    <xf numFmtId="198" fontId="208" fillId="136" borderId="100" applyProtection="0">
      <alignment vertical="center"/>
    </xf>
    <xf numFmtId="198" fontId="209" fillId="136" borderId="100" applyProtection="0">
      <alignment vertical="center"/>
    </xf>
    <xf numFmtId="0" fontId="208" fillId="136" borderId="100" applyNumberFormat="0" applyProtection="0">
      <alignment vertical="center"/>
    </xf>
    <xf numFmtId="199" fontId="208" fillId="110" borderId="100" applyProtection="0">
      <alignment vertical="center"/>
    </xf>
    <xf numFmtId="199" fontId="209" fillId="108" borderId="100" applyProtection="0">
      <alignment vertical="center"/>
    </xf>
    <xf numFmtId="199" fontId="208" fillId="136" borderId="100" applyProtection="0">
      <alignment vertical="center"/>
    </xf>
    <xf numFmtId="199" fontId="208" fillId="136" borderId="100" applyProtection="0">
      <alignment vertical="center"/>
    </xf>
    <xf numFmtId="199" fontId="209" fillId="136" borderId="100" applyProtection="0">
      <alignment vertical="center"/>
    </xf>
    <xf numFmtId="0" fontId="208" fillId="136" borderId="100" applyNumberFormat="0" applyProtection="0">
      <alignment vertical="center"/>
    </xf>
    <xf numFmtId="200" fontId="208" fillId="110" borderId="100" applyProtection="0">
      <alignment vertical="center"/>
    </xf>
    <xf numFmtId="200" fontId="209" fillId="108" borderId="100" applyProtection="0">
      <alignment vertical="center"/>
    </xf>
    <xf numFmtId="200" fontId="208" fillId="136" borderId="100" applyProtection="0">
      <alignment vertical="center"/>
    </xf>
    <xf numFmtId="200" fontId="208" fillId="136" borderId="100" applyProtection="0">
      <alignment vertical="center"/>
    </xf>
    <xf numFmtId="200" fontId="209" fillId="136" borderId="100" applyProtection="0">
      <alignment vertical="center"/>
    </xf>
    <xf numFmtId="201" fontId="210" fillId="136" borderId="100" applyProtection="0">
      <alignment vertical="center"/>
    </xf>
    <xf numFmtId="201" fontId="210" fillId="110" borderId="100" applyProtection="0">
      <alignment vertical="center"/>
    </xf>
    <xf numFmtId="201" fontId="210" fillId="108" borderId="100" applyProtection="0">
      <alignment vertical="center"/>
    </xf>
    <xf numFmtId="201" fontId="210" fillId="136" borderId="100" applyProtection="0">
      <alignment vertical="center"/>
    </xf>
    <xf numFmtId="201" fontId="210" fillId="136" borderId="100" applyProtection="0">
      <alignment vertical="center"/>
    </xf>
    <xf numFmtId="201" fontId="210" fillId="136" borderId="100" applyProtection="0">
      <alignment vertical="center"/>
    </xf>
    <xf numFmtId="202" fontId="210" fillId="136" borderId="100" applyProtection="0">
      <alignment vertical="center"/>
    </xf>
    <xf numFmtId="202" fontId="210" fillId="110" borderId="100" applyProtection="0">
      <alignment vertical="center"/>
    </xf>
    <xf numFmtId="202" fontId="210" fillId="108" borderId="100" applyProtection="0">
      <alignment vertical="center"/>
    </xf>
    <xf numFmtId="202" fontId="210" fillId="136" borderId="100" applyProtection="0">
      <alignment vertical="center"/>
    </xf>
    <xf numFmtId="202" fontId="210" fillId="136" borderId="100" applyProtection="0">
      <alignment vertical="center"/>
    </xf>
    <xf numFmtId="202" fontId="210" fillId="136" borderId="100" applyProtection="0">
      <alignment vertical="center"/>
    </xf>
    <xf numFmtId="203" fontId="210" fillId="136" borderId="100" applyProtection="0">
      <alignment vertical="center"/>
    </xf>
    <xf numFmtId="203" fontId="210" fillId="110" borderId="100" applyProtection="0">
      <alignment vertical="center"/>
    </xf>
    <xf numFmtId="203" fontId="210" fillId="108" borderId="100" applyProtection="0">
      <alignment vertical="center"/>
    </xf>
    <xf numFmtId="203" fontId="210" fillId="136" borderId="100" applyProtection="0">
      <alignment vertical="center"/>
    </xf>
    <xf numFmtId="203" fontId="210" fillId="136" borderId="100" applyProtection="0">
      <alignment vertical="center"/>
    </xf>
    <xf numFmtId="203" fontId="210" fillId="136" borderId="100" applyProtection="0">
      <alignment vertical="center"/>
    </xf>
    <xf numFmtId="168" fontId="211" fillId="136" borderId="100" applyProtection="0">
      <alignment vertical="center"/>
    </xf>
    <xf numFmtId="168" fontId="212" fillId="110" borderId="100" applyProtection="0">
      <alignment vertical="center"/>
    </xf>
    <xf numFmtId="168" fontId="213" fillId="108" borderId="100" applyProtection="0">
      <alignment vertical="center"/>
    </xf>
    <xf numFmtId="168" fontId="211" fillId="136" borderId="100" applyProtection="0">
      <alignment vertical="center"/>
    </xf>
    <xf numFmtId="168" fontId="214" fillId="136" borderId="100" applyProtection="0">
      <alignment vertical="center"/>
    </xf>
    <xf numFmtId="168" fontId="213" fillId="136" borderId="100" applyProtection="0">
      <alignment vertical="center"/>
    </xf>
    <xf numFmtId="204" fontId="211" fillId="136" borderId="100" applyProtection="0">
      <alignment vertical="center"/>
    </xf>
    <xf numFmtId="204" fontId="212" fillId="110" borderId="100" applyProtection="0">
      <alignment vertical="center"/>
    </xf>
    <xf numFmtId="204" fontId="213" fillId="108" borderId="100" applyProtection="0">
      <alignment vertical="center"/>
    </xf>
    <xf numFmtId="204" fontId="211" fillId="136" borderId="100" applyProtection="0">
      <alignment vertical="center"/>
    </xf>
    <xf numFmtId="204" fontId="214" fillId="136" borderId="100" applyProtection="0">
      <alignment vertical="center"/>
    </xf>
    <xf numFmtId="204" fontId="213" fillId="136" borderId="100" applyProtection="0">
      <alignment vertical="center"/>
    </xf>
    <xf numFmtId="182" fontId="211" fillId="136" borderId="100" applyProtection="0">
      <alignment vertical="center"/>
    </xf>
    <xf numFmtId="182" fontId="212" fillId="110" borderId="100" applyProtection="0">
      <alignment vertical="center"/>
    </xf>
    <xf numFmtId="182" fontId="213" fillId="108" borderId="100" applyProtection="0">
      <alignment vertical="center"/>
    </xf>
    <xf numFmtId="182" fontId="211" fillId="136" borderId="100" applyProtection="0">
      <alignment vertical="center"/>
    </xf>
    <xf numFmtId="182" fontId="214" fillId="136" borderId="100" applyProtection="0">
      <alignment vertical="center"/>
    </xf>
    <xf numFmtId="182" fontId="213" fillId="136" borderId="100" applyProtection="0">
      <alignment vertical="center"/>
    </xf>
    <xf numFmtId="0" fontId="215" fillId="136" borderId="100" applyNumberFormat="0" applyProtection="0">
      <alignment vertical="center"/>
    </xf>
    <xf numFmtId="0" fontId="216" fillId="110" borderId="100" applyNumberFormat="0" applyProtection="0">
      <alignment vertical="center"/>
    </xf>
    <xf numFmtId="0" fontId="216" fillId="108" borderId="100" applyNumberFormat="0" applyProtection="0">
      <alignment vertical="center"/>
    </xf>
    <xf numFmtId="0" fontId="216" fillId="136" borderId="100" applyNumberFormat="0" applyProtection="0">
      <alignment vertical="center"/>
    </xf>
    <xf numFmtId="0" fontId="216" fillId="136" borderId="100" applyNumberFormat="0" applyProtection="0">
      <alignment vertical="center"/>
    </xf>
    <xf numFmtId="0" fontId="216" fillId="136" borderId="100" applyNumberFormat="0" applyProtection="0">
      <alignment vertical="center"/>
    </xf>
    <xf numFmtId="0" fontId="215" fillId="136" borderId="100" applyNumberFormat="0" applyProtection="0">
      <alignment horizontal="left" vertical="center"/>
    </xf>
    <xf numFmtId="0" fontId="215" fillId="110" borderId="100" applyNumberFormat="0" applyProtection="0">
      <alignment horizontal="left" vertical="center"/>
    </xf>
    <xf numFmtId="0" fontId="215" fillId="108" borderId="100" applyNumberFormat="0" applyProtection="0">
      <alignment horizontal="left" vertical="center"/>
    </xf>
    <xf numFmtId="0" fontId="215" fillId="136" borderId="100" applyNumberFormat="0" applyProtection="0">
      <alignment horizontal="left" vertical="center"/>
    </xf>
    <xf numFmtId="0" fontId="215" fillId="136" borderId="100" applyNumberFormat="0" applyProtection="0">
      <alignment horizontal="left" vertical="center"/>
    </xf>
    <xf numFmtId="0" fontId="215" fillId="136" borderId="100" applyNumberFormat="0" applyProtection="0">
      <alignment horizontal="left" vertical="center"/>
    </xf>
    <xf numFmtId="169" fontId="217" fillId="149" borderId="100" applyProtection="0">
      <alignment vertical="center"/>
    </xf>
    <xf numFmtId="169" fontId="217" fillId="120" borderId="100" applyProtection="0">
      <alignment vertical="center"/>
    </xf>
    <xf numFmtId="169" fontId="217" fillId="143" borderId="100" applyProtection="0">
      <alignment vertical="center"/>
    </xf>
    <xf numFmtId="169" fontId="217" fillId="150" borderId="100" applyProtection="0">
      <alignment vertical="center"/>
    </xf>
    <xf numFmtId="169" fontId="217" fillId="149" borderId="100" applyProtection="0">
      <alignment vertical="center"/>
    </xf>
    <xf numFmtId="4" fontId="217" fillId="149" borderId="100" applyProtection="0">
      <alignment vertical="center"/>
    </xf>
    <xf numFmtId="4" fontId="217" fillId="120" borderId="100" applyProtection="0">
      <alignment vertical="center"/>
    </xf>
    <xf numFmtId="4" fontId="217" fillId="143" borderId="100" applyProtection="0">
      <alignment vertical="center"/>
    </xf>
    <xf numFmtId="4" fontId="217" fillId="150" borderId="100" applyProtection="0">
      <alignment vertical="center"/>
    </xf>
    <xf numFmtId="4" fontId="217" fillId="149" borderId="100" applyProtection="0">
      <alignment vertical="center"/>
    </xf>
    <xf numFmtId="181" fontId="217" fillId="149" borderId="100" applyProtection="0">
      <alignment vertical="center"/>
    </xf>
    <xf numFmtId="181" fontId="217" fillId="120" borderId="100" applyProtection="0">
      <alignment vertical="center"/>
    </xf>
    <xf numFmtId="181" fontId="217" fillId="143" borderId="100" applyProtection="0">
      <alignment vertical="center"/>
    </xf>
    <xf numFmtId="181" fontId="217" fillId="150" borderId="100" applyProtection="0">
      <alignment vertical="center"/>
    </xf>
    <xf numFmtId="181" fontId="217" fillId="149" borderId="100" applyProtection="0">
      <alignment vertical="center"/>
    </xf>
    <xf numFmtId="197" fontId="217" fillId="149" borderId="100" applyProtection="0">
      <alignment vertical="center"/>
    </xf>
    <xf numFmtId="197" fontId="217" fillId="120" borderId="100" applyProtection="0">
      <alignment vertical="center"/>
    </xf>
    <xf numFmtId="197" fontId="217" fillId="143" borderId="100" applyProtection="0">
      <alignment vertical="center"/>
    </xf>
    <xf numFmtId="197" fontId="217" fillId="150" borderId="100" applyProtection="0">
      <alignment vertical="center"/>
    </xf>
    <xf numFmtId="197" fontId="217" fillId="149" borderId="100" applyProtection="0">
      <alignment vertical="center"/>
    </xf>
    <xf numFmtId="3" fontId="217" fillId="149" borderId="100" applyProtection="0">
      <alignment vertical="center"/>
    </xf>
    <xf numFmtId="3" fontId="217" fillId="120" borderId="100" applyProtection="0">
      <alignment vertical="center"/>
    </xf>
    <xf numFmtId="3" fontId="217" fillId="143" borderId="100" applyProtection="0">
      <alignment vertical="center"/>
    </xf>
    <xf numFmtId="3" fontId="217" fillId="150" borderId="100" applyProtection="0">
      <alignment vertical="center"/>
    </xf>
    <xf numFmtId="3" fontId="217" fillId="149" borderId="100" applyProtection="0">
      <alignment vertical="center"/>
    </xf>
    <xf numFmtId="0" fontId="218" fillId="149" borderId="100" applyNumberFormat="0" applyProtection="0">
      <alignment vertical="center"/>
    </xf>
    <xf numFmtId="198" fontId="218" fillId="120" borderId="100" applyProtection="0">
      <alignment vertical="center"/>
    </xf>
    <xf numFmtId="198" fontId="218" fillId="143" borderId="100" applyProtection="0">
      <alignment vertical="center"/>
    </xf>
    <xf numFmtId="198" fontId="218" fillId="150" borderId="100" applyProtection="0">
      <alignment vertical="center"/>
    </xf>
    <xf numFmtId="198" fontId="219" fillId="149" borderId="100" applyProtection="0">
      <alignment vertical="center"/>
    </xf>
    <xf numFmtId="0" fontId="218" fillId="149" borderId="100" applyNumberFormat="0" applyProtection="0">
      <alignment vertical="center"/>
    </xf>
    <xf numFmtId="199" fontId="218" fillId="120" borderId="100" applyProtection="0">
      <alignment vertical="center"/>
    </xf>
    <xf numFmtId="199" fontId="218" fillId="143" borderId="100" applyProtection="0">
      <alignment vertical="center"/>
    </xf>
    <xf numFmtId="199" fontId="218" fillId="150" borderId="100" applyProtection="0">
      <alignment vertical="center"/>
    </xf>
    <xf numFmtId="199" fontId="219" fillId="149" borderId="100" applyProtection="0">
      <alignment vertical="center"/>
    </xf>
    <xf numFmtId="0" fontId="218" fillId="149" borderId="100" applyNumberFormat="0" applyProtection="0">
      <alignment vertical="center"/>
    </xf>
    <xf numFmtId="200" fontId="218" fillId="120" borderId="100" applyProtection="0">
      <alignment vertical="center"/>
    </xf>
    <xf numFmtId="200" fontId="218" fillId="143" borderId="100" applyProtection="0">
      <alignment vertical="center"/>
    </xf>
    <xf numFmtId="200" fontId="218" fillId="150" borderId="100" applyProtection="0">
      <alignment vertical="center"/>
    </xf>
    <xf numFmtId="200" fontId="219" fillId="149" borderId="100" applyProtection="0">
      <alignment vertical="center"/>
    </xf>
    <xf numFmtId="201" fontId="220" fillId="149" borderId="100" applyProtection="0">
      <alignment vertical="center"/>
    </xf>
    <xf numFmtId="201" fontId="220" fillId="120" borderId="100" applyProtection="0">
      <alignment vertical="center"/>
    </xf>
    <xf numFmtId="201" fontId="220" fillId="143" borderId="100" applyProtection="0">
      <alignment vertical="center"/>
    </xf>
    <xf numFmtId="201" fontId="220" fillId="150" borderId="100" applyProtection="0">
      <alignment vertical="center"/>
    </xf>
    <xf numFmtId="201" fontId="220" fillId="149" borderId="100" applyProtection="0">
      <alignment vertical="center"/>
    </xf>
    <xf numFmtId="202" fontId="220" fillId="149" borderId="100" applyProtection="0">
      <alignment vertical="center"/>
    </xf>
    <xf numFmtId="202" fontId="220" fillId="120" borderId="100" applyProtection="0">
      <alignment vertical="center"/>
    </xf>
    <xf numFmtId="202" fontId="220" fillId="143" borderId="100" applyProtection="0">
      <alignment vertical="center"/>
    </xf>
    <xf numFmtId="202" fontId="220" fillId="150" borderId="100" applyProtection="0">
      <alignment vertical="center"/>
    </xf>
    <xf numFmtId="202" fontId="220" fillId="149" borderId="100" applyProtection="0">
      <alignment vertical="center"/>
    </xf>
    <xf numFmtId="203" fontId="220" fillId="149" borderId="100" applyProtection="0">
      <alignment vertical="center"/>
    </xf>
    <xf numFmtId="203" fontId="220" fillId="120" borderId="100" applyProtection="0">
      <alignment vertical="center"/>
    </xf>
    <xf numFmtId="203" fontId="220" fillId="143" borderId="100" applyProtection="0">
      <alignment vertical="center"/>
    </xf>
    <xf numFmtId="203" fontId="220" fillId="150" borderId="100" applyProtection="0">
      <alignment vertical="center"/>
    </xf>
    <xf numFmtId="203" fontId="220" fillId="149" borderId="100" applyProtection="0">
      <alignment vertical="center"/>
    </xf>
    <xf numFmtId="168" fontId="221" fillId="149" borderId="100" applyProtection="0">
      <alignment vertical="center"/>
    </xf>
    <xf numFmtId="168" fontId="222" fillId="120" borderId="100" applyProtection="0">
      <alignment vertical="center"/>
    </xf>
    <xf numFmtId="168" fontId="221" fillId="143" borderId="100" applyProtection="0">
      <alignment vertical="center"/>
    </xf>
    <xf numFmtId="168" fontId="223" fillId="150" borderId="100" applyProtection="0">
      <alignment vertical="center"/>
    </xf>
    <xf numFmtId="168" fontId="224" fillId="149" borderId="100" applyProtection="0">
      <alignment vertical="center"/>
    </xf>
    <xf numFmtId="204" fontId="221" fillId="149" borderId="100" applyProtection="0">
      <alignment vertical="center"/>
    </xf>
    <xf numFmtId="204" fontId="222" fillId="120" borderId="100" applyProtection="0">
      <alignment vertical="center"/>
    </xf>
    <xf numFmtId="204" fontId="221" fillId="143" borderId="100" applyProtection="0">
      <alignment vertical="center"/>
    </xf>
    <xf numFmtId="204" fontId="223" fillId="150" borderId="100" applyProtection="0">
      <alignment vertical="center"/>
    </xf>
    <xf numFmtId="204" fontId="224" fillId="149" borderId="100" applyProtection="0">
      <alignment vertical="center"/>
    </xf>
    <xf numFmtId="182" fontId="221" fillId="149" borderId="100" applyProtection="0">
      <alignment vertical="center"/>
    </xf>
    <xf numFmtId="182" fontId="222" fillId="120" borderId="100" applyProtection="0">
      <alignment vertical="center"/>
    </xf>
    <xf numFmtId="182" fontId="221" fillId="143" borderId="100" applyProtection="0">
      <alignment vertical="center"/>
    </xf>
    <xf numFmtId="182" fontId="223" fillId="150" borderId="100" applyProtection="0">
      <alignment vertical="center"/>
    </xf>
    <xf numFmtId="182" fontId="224" fillId="149" borderId="100" applyProtection="0">
      <alignment vertical="center"/>
    </xf>
    <xf numFmtId="0" fontId="225" fillId="149" borderId="100" applyNumberFormat="0" applyProtection="0">
      <alignment vertical="center"/>
    </xf>
    <xf numFmtId="0" fontId="226" fillId="120" borderId="100" applyNumberFormat="0" applyProtection="0">
      <alignment vertical="center"/>
    </xf>
    <xf numFmtId="0" fontId="226" fillId="143" borderId="100" applyNumberFormat="0" applyProtection="0">
      <alignment vertical="center"/>
    </xf>
    <xf numFmtId="0" fontId="226" fillId="150" borderId="100" applyNumberFormat="0" applyProtection="0">
      <alignment vertical="center"/>
    </xf>
    <xf numFmtId="0" fontId="226" fillId="149" borderId="100" applyNumberFormat="0" applyProtection="0">
      <alignment vertical="center"/>
    </xf>
    <xf numFmtId="0" fontId="225" fillId="149" borderId="100" applyNumberFormat="0" applyProtection="0">
      <alignment horizontal="left" vertical="center"/>
    </xf>
    <xf numFmtId="0" fontId="225" fillId="120" borderId="100" applyNumberFormat="0" applyProtection="0">
      <alignment horizontal="left" vertical="center"/>
    </xf>
    <xf numFmtId="0" fontId="225" fillId="143" borderId="100" applyNumberFormat="0" applyProtection="0">
      <alignment horizontal="left" vertical="center"/>
    </xf>
    <xf numFmtId="0" fontId="225" fillId="150" borderId="100" applyNumberFormat="0" applyProtection="0">
      <alignment horizontal="left" vertical="center"/>
    </xf>
    <xf numFmtId="0" fontId="225" fillId="149" borderId="100" applyNumberFormat="0" applyProtection="0">
      <alignment horizontal="left" vertical="center"/>
    </xf>
    <xf numFmtId="169" fontId="207" fillId="153" borderId="101" applyProtection="0">
      <alignment vertical="center"/>
    </xf>
    <xf numFmtId="169" fontId="207" fillId="144" borderId="101" applyProtection="0">
      <alignment vertical="center"/>
    </xf>
    <xf numFmtId="169" fontId="207" fillId="138" borderId="101" applyProtection="0">
      <alignment vertical="center"/>
    </xf>
    <xf numFmtId="169" fontId="207" fillId="108" borderId="101" applyProtection="0">
      <alignment vertical="center"/>
    </xf>
    <xf numFmtId="169" fontId="207" fillId="118" borderId="101" applyProtection="0">
      <alignment vertical="center"/>
    </xf>
    <xf numFmtId="169" fontId="207" fillId="153" borderId="101" applyProtection="0">
      <alignment vertical="center"/>
    </xf>
    <xf numFmtId="169" fontId="207" fillId="138" borderId="101" applyProtection="0">
      <alignment vertical="center"/>
    </xf>
    <xf numFmtId="169" fontId="207" fillId="108" borderId="101" applyProtection="0">
      <alignment vertical="center"/>
    </xf>
    <xf numFmtId="4" fontId="207" fillId="144" borderId="101" applyProtection="0">
      <alignment vertical="center"/>
    </xf>
    <xf numFmtId="4" fontId="207" fillId="138" borderId="101" applyProtection="0">
      <alignment vertical="center"/>
    </xf>
    <xf numFmtId="4" fontId="207" fillId="108" borderId="101" applyProtection="0">
      <alignment vertical="center"/>
    </xf>
    <xf numFmtId="4" fontId="207" fillId="118" borderId="101" applyProtection="0">
      <alignment vertical="center"/>
    </xf>
    <xf numFmtId="4" fontId="207" fillId="138" borderId="101" applyProtection="0">
      <alignment vertical="center"/>
    </xf>
    <xf numFmtId="4" fontId="207" fillId="108" borderId="101" applyProtection="0">
      <alignment vertical="center"/>
    </xf>
    <xf numFmtId="181" fontId="207" fillId="144" borderId="101" applyProtection="0">
      <alignment vertical="center"/>
    </xf>
    <xf numFmtId="181" fontId="207" fillId="138" borderId="101" applyProtection="0">
      <alignment vertical="center"/>
    </xf>
    <xf numFmtId="181" fontId="207" fillId="108" borderId="101" applyProtection="0">
      <alignment vertical="center"/>
    </xf>
    <xf numFmtId="181" fontId="207" fillId="118" borderId="101" applyProtection="0">
      <alignment vertical="center"/>
    </xf>
    <xf numFmtId="181" fontId="207" fillId="138" borderId="101" applyProtection="0">
      <alignment vertical="center"/>
    </xf>
    <xf numFmtId="181" fontId="207" fillId="108" borderId="101" applyProtection="0">
      <alignment vertical="center"/>
    </xf>
    <xf numFmtId="197" fontId="207" fillId="144" borderId="101" applyProtection="0">
      <alignment vertical="center"/>
    </xf>
    <xf numFmtId="197" fontId="207" fillId="138" borderId="101" applyProtection="0">
      <alignment vertical="center"/>
    </xf>
    <xf numFmtId="197" fontId="207" fillId="108" borderId="101" applyProtection="0">
      <alignment vertical="center"/>
    </xf>
    <xf numFmtId="197" fontId="207" fillId="118" borderId="101" applyProtection="0">
      <alignment vertical="center"/>
    </xf>
    <xf numFmtId="197" fontId="207" fillId="138" borderId="101" applyProtection="0">
      <alignment vertical="center"/>
    </xf>
    <xf numFmtId="197" fontId="207" fillId="108" borderId="101" applyProtection="0">
      <alignment vertical="center"/>
    </xf>
    <xf numFmtId="3" fontId="207" fillId="144" borderId="101" applyProtection="0">
      <alignment vertical="center"/>
    </xf>
    <xf numFmtId="3" fontId="207" fillId="138" borderId="101" applyProtection="0">
      <alignment vertical="center"/>
    </xf>
    <xf numFmtId="3" fontId="207" fillId="108" borderId="101" applyProtection="0">
      <alignment vertical="center"/>
    </xf>
    <xf numFmtId="3" fontId="207" fillId="118" borderId="101" applyProtection="0">
      <alignment vertical="center"/>
    </xf>
    <xf numFmtId="3" fontId="207" fillId="138" borderId="101" applyProtection="0">
      <alignment vertical="center"/>
    </xf>
    <xf numFmtId="3" fontId="207" fillId="108" borderId="101" applyProtection="0">
      <alignment vertical="center"/>
    </xf>
    <xf numFmtId="0" fontId="208" fillId="144" borderId="101" applyNumberFormat="0" applyProtection="0">
      <alignment vertical="center"/>
    </xf>
    <xf numFmtId="198" fontId="208" fillId="138" borderId="101" applyProtection="0">
      <alignment vertical="center"/>
    </xf>
    <xf numFmtId="198" fontId="209" fillId="108" borderId="101" applyProtection="0">
      <alignment vertical="center"/>
    </xf>
    <xf numFmtId="198" fontId="208" fillId="118" borderId="101" applyProtection="0">
      <alignment vertical="center"/>
    </xf>
    <xf numFmtId="198" fontId="208" fillId="138" borderId="101" applyProtection="0">
      <alignment vertical="center"/>
    </xf>
    <xf numFmtId="198" fontId="209" fillId="108" borderId="101" applyProtection="0">
      <alignment vertical="center"/>
    </xf>
    <xf numFmtId="0" fontId="208" fillId="144" borderId="101" applyNumberFormat="0" applyProtection="0">
      <alignment vertical="center"/>
    </xf>
    <xf numFmtId="199" fontId="208" fillId="138" borderId="101" applyProtection="0">
      <alignment vertical="center"/>
    </xf>
    <xf numFmtId="199" fontId="209" fillId="108" borderId="101" applyProtection="0">
      <alignment vertical="center"/>
    </xf>
    <xf numFmtId="199" fontId="208" fillId="118" borderId="101" applyProtection="0">
      <alignment vertical="center"/>
    </xf>
    <xf numFmtId="199" fontId="208" fillId="138" borderId="101" applyProtection="0">
      <alignment vertical="center"/>
    </xf>
    <xf numFmtId="199" fontId="209" fillId="108" borderId="101" applyProtection="0">
      <alignment vertical="center"/>
    </xf>
    <xf numFmtId="0" fontId="208" fillId="144" borderId="101" applyNumberFormat="0" applyProtection="0">
      <alignment vertical="center"/>
    </xf>
    <xf numFmtId="200" fontId="208" fillId="138" borderId="101" applyProtection="0">
      <alignment vertical="center"/>
    </xf>
    <xf numFmtId="200" fontId="209" fillId="108" borderId="101" applyProtection="0">
      <alignment vertical="center"/>
    </xf>
    <xf numFmtId="200" fontId="208" fillId="118" borderId="101" applyProtection="0">
      <alignment vertical="center"/>
    </xf>
    <xf numFmtId="200" fontId="208" fillId="138" borderId="101" applyProtection="0">
      <alignment vertical="center"/>
    </xf>
    <xf numFmtId="200" fontId="209" fillId="108" borderId="101" applyProtection="0">
      <alignment vertical="center"/>
    </xf>
    <xf numFmtId="201" fontId="210" fillId="144" borderId="101" applyProtection="0">
      <alignment vertical="center"/>
    </xf>
    <xf numFmtId="201" fontId="210" fillId="138" borderId="101" applyProtection="0">
      <alignment vertical="center"/>
    </xf>
    <xf numFmtId="201" fontId="210" fillId="108" borderId="101" applyProtection="0">
      <alignment vertical="center"/>
    </xf>
    <xf numFmtId="201" fontId="210" fillId="118" borderId="101" applyProtection="0">
      <alignment vertical="center"/>
    </xf>
    <xf numFmtId="201" fontId="210" fillId="138" borderId="101" applyProtection="0">
      <alignment vertical="center"/>
    </xf>
    <xf numFmtId="201" fontId="210" fillId="108" borderId="101" applyProtection="0">
      <alignment vertical="center"/>
    </xf>
    <xf numFmtId="202" fontId="210" fillId="144" borderId="101" applyProtection="0">
      <alignment vertical="center"/>
    </xf>
    <xf numFmtId="202" fontId="210" fillId="138" borderId="101" applyProtection="0">
      <alignment vertical="center"/>
    </xf>
    <xf numFmtId="202" fontId="210" fillId="108" borderId="101" applyProtection="0">
      <alignment vertical="center"/>
    </xf>
    <xf numFmtId="202" fontId="210" fillId="118" borderId="101" applyProtection="0">
      <alignment vertical="center"/>
    </xf>
    <xf numFmtId="202" fontId="210" fillId="138" borderId="101" applyProtection="0">
      <alignment vertical="center"/>
    </xf>
    <xf numFmtId="202" fontId="210" fillId="108" borderId="101" applyProtection="0">
      <alignment vertical="center"/>
    </xf>
    <xf numFmtId="203" fontId="210" fillId="144" borderId="101" applyProtection="0">
      <alignment vertical="center"/>
    </xf>
    <xf numFmtId="203" fontId="210" fillId="138" borderId="101" applyProtection="0">
      <alignment vertical="center"/>
    </xf>
    <xf numFmtId="203" fontId="210" fillId="108" borderId="101" applyProtection="0">
      <alignment vertical="center"/>
    </xf>
    <xf numFmtId="203" fontId="210" fillId="118" borderId="101" applyProtection="0">
      <alignment vertical="center"/>
    </xf>
    <xf numFmtId="203" fontId="210" fillId="138" borderId="101" applyProtection="0">
      <alignment vertical="center"/>
    </xf>
    <xf numFmtId="203" fontId="210" fillId="108" borderId="101" applyProtection="0">
      <alignment vertical="center"/>
    </xf>
    <xf numFmtId="168" fontId="211" fillId="144" borderId="101" applyProtection="0">
      <alignment vertical="center"/>
    </xf>
    <xf numFmtId="168" fontId="212" fillId="138" borderId="101" applyProtection="0">
      <alignment vertical="center"/>
    </xf>
    <xf numFmtId="168" fontId="213" fillId="108" borderId="101" applyProtection="0">
      <alignment vertical="center"/>
    </xf>
    <xf numFmtId="168" fontId="211" fillId="118" borderId="101" applyProtection="0">
      <alignment vertical="center"/>
    </xf>
    <xf numFmtId="168" fontId="214" fillId="138" borderId="101" applyProtection="0">
      <alignment vertical="center"/>
    </xf>
    <xf numFmtId="168" fontId="213" fillId="108" borderId="101" applyProtection="0">
      <alignment vertical="center"/>
    </xf>
    <xf numFmtId="204" fontId="211" fillId="144" borderId="101" applyProtection="0">
      <alignment vertical="center"/>
    </xf>
    <xf numFmtId="204" fontId="212" fillId="138" borderId="101" applyProtection="0">
      <alignment vertical="center"/>
    </xf>
    <xf numFmtId="204" fontId="213" fillId="108" borderId="101" applyProtection="0">
      <alignment vertical="center"/>
    </xf>
    <xf numFmtId="204" fontId="211" fillId="118" borderId="101" applyProtection="0">
      <alignment vertical="center"/>
    </xf>
    <xf numFmtId="204" fontId="214" fillId="138" borderId="101" applyProtection="0">
      <alignment vertical="center"/>
    </xf>
    <xf numFmtId="204" fontId="213" fillId="108" borderId="101" applyProtection="0">
      <alignment vertical="center"/>
    </xf>
    <xf numFmtId="182" fontId="211" fillId="144" borderId="101" applyProtection="0">
      <alignment vertical="center"/>
    </xf>
    <xf numFmtId="182" fontId="212" fillId="138" borderId="101" applyProtection="0">
      <alignment vertical="center"/>
    </xf>
    <xf numFmtId="182" fontId="213" fillId="108" borderId="101" applyProtection="0">
      <alignment vertical="center"/>
    </xf>
    <xf numFmtId="182" fontId="211" fillId="118" borderId="101" applyProtection="0">
      <alignment vertical="center"/>
    </xf>
    <xf numFmtId="182" fontId="214" fillId="138" borderId="101" applyProtection="0">
      <alignment vertical="center"/>
    </xf>
    <xf numFmtId="182" fontId="213" fillId="108" borderId="101" applyProtection="0">
      <alignment vertical="center"/>
    </xf>
    <xf numFmtId="0" fontId="215" fillId="144" borderId="101" applyNumberFormat="0" applyProtection="0">
      <alignment vertical="center"/>
    </xf>
    <xf numFmtId="0" fontId="216" fillId="138" borderId="101" applyNumberFormat="0" applyProtection="0">
      <alignment vertical="center"/>
    </xf>
    <xf numFmtId="0" fontId="216" fillId="108" borderId="101" applyNumberFormat="0" applyProtection="0">
      <alignment vertical="center"/>
    </xf>
    <xf numFmtId="0" fontId="216" fillId="118" borderId="101" applyNumberFormat="0" applyProtection="0">
      <alignment vertical="center"/>
    </xf>
    <xf numFmtId="0" fontId="216" fillId="138" borderId="101" applyNumberFormat="0" applyProtection="0">
      <alignment vertical="center"/>
    </xf>
    <xf numFmtId="0" fontId="216" fillId="108" borderId="101" applyNumberFormat="0" applyProtection="0">
      <alignment vertical="center"/>
    </xf>
    <xf numFmtId="0" fontId="215" fillId="144" borderId="101" applyNumberFormat="0" applyProtection="0">
      <alignment horizontal="left" vertical="center"/>
    </xf>
    <xf numFmtId="0" fontId="215" fillId="138" borderId="101" applyNumberFormat="0" applyProtection="0">
      <alignment horizontal="left" vertical="center"/>
    </xf>
    <xf numFmtId="0" fontId="215" fillId="108" borderId="101" applyNumberFormat="0" applyProtection="0">
      <alignment horizontal="left" vertical="center"/>
    </xf>
    <xf numFmtId="0" fontId="215" fillId="118" borderId="101" applyNumberFormat="0" applyProtection="0">
      <alignment horizontal="left" vertical="center"/>
    </xf>
    <xf numFmtId="0" fontId="215" fillId="138" borderId="101" applyNumberFormat="0" applyProtection="0">
      <alignment horizontal="left" vertical="center"/>
    </xf>
    <xf numFmtId="0" fontId="215" fillId="108" borderId="101" applyNumberFormat="0" applyProtection="0">
      <alignment horizontal="left" vertical="center"/>
    </xf>
    <xf numFmtId="169" fontId="217" fillId="154" borderId="101" applyProtection="0">
      <alignment vertical="center"/>
    </xf>
    <xf numFmtId="169" fontId="217" fillId="115" borderId="101" applyProtection="0">
      <alignment vertical="center"/>
    </xf>
    <xf numFmtId="169" fontId="217" fillId="115" borderId="101" applyProtection="0">
      <alignment vertical="center"/>
    </xf>
    <xf numFmtId="169" fontId="217" fillId="129" borderId="101" applyProtection="0">
      <alignment vertical="center"/>
    </xf>
    <xf numFmtId="169" fontId="217" fillId="115" borderId="101" applyProtection="0">
      <alignment vertical="center"/>
    </xf>
    <xf numFmtId="169" fontId="217" fillId="154" borderId="101" applyProtection="0">
      <alignment vertical="center"/>
    </xf>
    <xf numFmtId="169" fontId="217" fillId="143" borderId="101" applyProtection="0">
      <alignment vertical="center"/>
    </xf>
    <xf numFmtId="169" fontId="217" fillId="129" borderId="101" applyProtection="0">
      <alignment vertical="center"/>
    </xf>
    <xf numFmtId="4" fontId="217" fillId="115" borderId="101" applyProtection="0">
      <alignment vertical="center"/>
    </xf>
    <xf numFmtId="4" fontId="217" fillId="115" borderId="101" applyProtection="0">
      <alignment vertical="center"/>
    </xf>
    <xf numFmtId="4" fontId="217" fillId="129" borderId="101" applyProtection="0">
      <alignment vertical="center"/>
    </xf>
    <xf numFmtId="4" fontId="217" fillId="115" borderId="101" applyProtection="0">
      <alignment vertical="center"/>
    </xf>
    <xf numFmtId="4" fontId="217" fillId="143" borderId="101" applyProtection="0">
      <alignment vertical="center"/>
    </xf>
    <xf numFmtId="4" fontId="217" fillId="129" borderId="101" applyProtection="0">
      <alignment vertical="center"/>
    </xf>
    <xf numFmtId="181" fontId="217" fillId="115" borderId="101" applyProtection="0">
      <alignment vertical="center"/>
    </xf>
    <xf numFmtId="181" fontId="217" fillId="115" borderId="101" applyProtection="0">
      <alignment vertical="center"/>
    </xf>
    <xf numFmtId="181" fontId="217" fillId="129" borderId="101" applyProtection="0">
      <alignment vertical="center"/>
    </xf>
    <xf numFmtId="181" fontId="217" fillId="115" borderId="101" applyProtection="0">
      <alignment vertical="center"/>
    </xf>
    <xf numFmtId="181" fontId="217" fillId="143" borderId="101" applyProtection="0">
      <alignment vertical="center"/>
    </xf>
    <xf numFmtId="181" fontId="217" fillId="129" borderId="101" applyProtection="0">
      <alignment vertical="center"/>
    </xf>
    <xf numFmtId="197" fontId="217" fillId="115" borderId="101" applyProtection="0">
      <alignment vertical="center"/>
    </xf>
    <xf numFmtId="197" fontId="217" fillId="115" borderId="101" applyProtection="0">
      <alignment vertical="center"/>
    </xf>
    <xf numFmtId="197" fontId="217" fillId="129" borderId="101" applyProtection="0">
      <alignment vertical="center"/>
    </xf>
    <xf numFmtId="197" fontId="217" fillId="115" borderId="101" applyProtection="0">
      <alignment vertical="center"/>
    </xf>
    <xf numFmtId="197" fontId="217" fillId="143" borderId="101" applyProtection="0">
      <alignment vertical="center"/>
    </xf>
    <xf numFmtId="197" fontId="217" fillId="129" borderId="101" applyProtection="0">
      <alignment vertical="center"/>
    </xf>
    <xf numFmtId="3" fontId="217" fillId="115" borderId="101" applyProtection="0">
      <alignment vertical="center"/>
    </xf>
    <xf numFmtId="3" fontId="217" fillId="115" borderId="101" applyProtection="0">
      <alignment vertical="center"/>
    </xf>
    <xf numFmtId="3" fontId="217" fillId="129" borderId="101" applyProtection="0">
      <alignment vertical="center"/>
    </xf>
    <xf numFmtId="3" fontId="217" fillId="115" borderId="101" applyProtection="0">
      <alignment vertical="center"/>
    </xf>
    <xf numFmtId="3" fontId="217" fillId="143" borderId="101" applyProtection="0">
      <alignment vertical="center"/>
    </xf>
    <xf numFmtId="3" fontId="217" fillId="129" borderId="101" applyProtection="0">
      <alignment vertical="center"/>
    </xf>
    <xf numFmtId="0" fontId="218" fillId="115" borderId="101" applyNumberFormat="0" applyProtection="0">
      <alignment vertical="center"/>
    </xf>
    <xf numFmtId="198" fontId="218" fillId="115" borderId="101" applyProtection="0">
      <alignment vertical="center"/>
    </xf>
    <xf numFmtId="198" fontId="219" fillId="129" borderId="101" applyProtection="0">
      <alignment vertical="center"/>
    </xf>
    <xf numFmtId="198" fontId="218" fillId="115" borderId="101" applyProtection="0">
      <alignment vertical="center"/>
    </xf>
    <xf numFmtId="198" fontId="218" fillId="143" borderId="101" applyProtection="0">
      <alignment vertical="center"/>
    </xf>
    <xf numFmtId="198" fontId="219" fillId="129" borderId="101" applyProtection="0">
      <alignment vertical="center"/>
    </xf>
    <xf numFmtId="0" fontId="218" fillId="115" borderId="101" applyNumberFormat="0" applyProtection="0">
      <alignment vertical="center"/>
    </xf>
    <xf numFmtId="199" fontId="218" fillId="115" borderId="101" applyProtection="0">
      <alignment vertical="center"/>
    </xf>
    <xf numFmtId="199" fontId="219" fillId="129" borderId="101" applyProtection="0">
      <alignment vertical="center"/>
    </xf>
    <xf numFmtId="199" fontId="218" fillId="115" borderId="101" applyProtection="0">
      <alignment vertical="center"/>
    </xf>
    <xf numFmtId="199" fontId="218" fillId="143" borderId="101" applyProtection="0">
      <alignment vertical="center"/>
    </xf>
    <xf numFmtId="199" fontId="219" fillId="129" borderId="101" applyProtection="0">
      <alignment vertical="center"/>
    </xf>
    <xf numFmtId="0" fontId="218" fillId="115" borderId="101" applyNumberFormat="0" applyProtection="0">
      <alignment vertical="center"/>
    </xf>
    <xf numFmtId="200" fontId="218" fillId="115" borderId="101" applyProtection="0">
      <alignment vertical="center"/>
    </xf>
    <xf numFmtId="200" fontId="219" fillId="129" borderId="101" applyProtection="0">
      <alignment vertical="center"/>
    </xf>
    <xf numFmtId="200" fontId="218" fillId="115" borderId="101" applyProtection="0">
      <alignment vertical="center"/>
    </xf>
    <xf numFmtId="200" fontId="218" fillId="143" borderId="101" applyProtection="0">
      <alignment vertical="center"/>
    </xf>
    <xf numFmtId="200" fontId="219" fillId="129" borderId="101" applyProtection="0">
      <alignment vertical="center"/>
    </xf>
    <xf numFmtId="201" fontId="220" fillId="115" borderId="101" applyProtection="0">
      <alignment vertical="center"/>
    </xf>
    <xf numFmtId="201" fontId="220" fillId="115" borderId="101" applyProtection="0">
      <alignment vertical="center"/>
    </xf>
    <xf numFmtId="201" fontId="220" fillId="129" borderId="101" applyProtection="0">
      <alignment vertical="center"/>
    </xf>
    <xf numFmtId="201" fontId="220" fillId="115" borderId="101" applyProtection="0">
      <alignment vertical="center"/>
    </xf>
    <xf numFmtId="201" fontId="220" fillId="143" borderId="101" applyProtection="0">
      <alignment vertical="center"/>
    </xf>
    <xf numFmtId="201" fontId="220" fillId="129" borderId="101" applyProtection="0">
      <alignment vertical="center"/>
    </xf>
    <xf numFmtId="202" fontId="220" fillId="115" borderId="101" applyProtection="0">
      <alignment vertical="center"/>
    </xf>
    <xf numFmtId="202" fontId="220" fillId="115" borderId="101" applyProtection="0">
      <alignment vertical="center"/>
    </xf>
    <xf numFmtId="202" fontId="220" fillId="129" borderId="101" applyProtection="0">
      <alignment vertical="center"/>
    </xf>
    <xf numFmtId="202" fontId="220" fillId="115" borderId="101" applyProtection="0">
      <alignment vertical="center"/>
    </xf>
    <xf numFmtId="202" fontId="220" fillId="143" borderId="101" applyProtection="0">
      <alignment vertical="center"/>
    </xf>
    <xf numFmtId="202" fontId="220" fillId="129" borderId="101" applyProtection="0">
      <alignment vertical="center"/>
    </xf>
    <xf numFmtId="203" fontId="220" fillId="115" borderId="101" applyProtection="0">
      <alignment vertical="center"/>
    </xf>
    <xf numFmtId="203" fontId="220" fillId="115" borderId="101" applyProtection="0">
      <alignment vertical="center"/>
    </xf>
    <xf numFmtId="203" fontId="220" fillId="129" borderId="101" applyProtection="0">
      <alignment vertical="center"/>
    </xf>
    <xf numFmtId="203" fontId="220" fillId="115" borderId="101" applyProtection="0">
      <alignment vertical="center"/>
    </xf>
    <xf numFmtId="203" fontId="220" fillId="143" borderId="101" applyProtection="0">
      <alignment vertical="center"/>
    </xf>
    <xf numFmtId="203" fontId="220" fillId="129" borderId="101" applyProtection="0">
      <alignment vertical="center"/>
    </xf>
    <xf numFmtId="168" fontId="221" fillId="115" borderId="101" applyProtection="0">
      <alignment vertical="center"/>
    </xf>
    <xf numFmtId="168" fontId="222" fillId="115" borderId="101" applyProtection="0">
      <alignment vertical="center"/>
    </xf>
    <xf numFmtId="168" fontId="224" fillId="129" borderId="101" applyProtection="0">
      <alignment vertical="center"/>
    </xf>
    <xf numFmtId="168" fontId="221" fillId="115" borderId="101" applyProtection="0">
      <alignment vertical="center"/>
    </xf>
    <xf numFmtId="168" fontId="223" fillId="143" borderId="101" applyProtection="0">
      <alignment vertical="center"/>
    </xf>
    <xf numFmtId="168" fontId="224" fillId="129" borderId="101" applyProtection="0">
      <alignment vertical="center"/>
    </xf>
    <xf numFmtId="204" fontId="221" fillId="115" borderId="101" applyProtection="0">
      <alignment vertical="center"/>
    </xf>
    <xf numFmtId="204" fontId="222" fillId="115" borderId="101" applyProtection="0">
      <alignment vertical="center"/>
    </xf>
    <xf numFmtId="204" fontId="224" fillId="129" borderId="101" applyProtection="0">
      <alignment vertical="center"/>
    </xf>
    <xf numFmtId="204" fontId="221" fillId="115" borderId="101" applyProtection="0">
      <alignment vertical="center"/>
    </xf>
    <xf numFmtId="204" fontId="223" fillId="143" borderId="101" applyProtection="0">
      <alignment vertical="center"/>
    </xf>
    <xf numFmtId="204" fontId="224" fillId="129" borderId="101" applyProtection="0">
      <alignment vertical="center"/>
    </xf>
    <xf numFmtId="182" fontId="221" fillId="115" borderId="101" applyProtection="0">
      <alignment vertical="center"/>
    </xf>
    <xf numFmtId="182" fontId="222" fillId="115" borderId="101" applyProtection="0">
      <alignment vertical="center"/>
    </xf>
    <xf numFmtId="182" fontId="224" fillId="129" borderId="101" applyProtection="0">
      <alignment vertical="center"/>
    </xf>
    <xf numFmtId="182" fontId="221" fillId="115" borderId="101" applyProtection="0">
      <alignment vertical="center"/>
    </xf>
    <xf numFmtId="182" fontId="223" fillId="143" borderId="101" applyProtection="0">
      <alignment vertical="center"/>
    </xf>
    <xf numFmtId="182" fontId="224" fillId="129" borderId="101" applyProtection="0">
      <alignment vertical="center"/>
    </xf>
    <xf numFmtId="0" fontId="225" fillId="115" borderId="101" applyNumberFormat="0" applyProtection="0">
      <alignment vertical="center"/>
    </xf>
    <xf numFmtId="0" fontId="226" fillId="115" borderId="101" applyNumberFormat="0" applyProtection="0">
      <alignment vertical="center"/>
    </xf>
    <xf numFmtId="0" fontId="226" fillId="129" borderId="101" applyNumberFormat="0" applyProtection="0">
      <alignment vertical="center"/>
    </xf>
    <xf numFmtId="0" fontId="226" fillId="115" borderId="101" applyNumberFormat="0" applyProtection="0">
      <alignment vertical="center"/>
    </xf>
    <xf numFmtId="0" fontId="226" fillId="143" borderId="101" applyNumberFormat="0" applyProtection="0">
      <alignment vertical="center"/>
    </xf>
    <xf numFmtId="0" fontId="226" fillId="129" borderId="101" applyNumberFormat="0" applyProtection="0">
      <alignment vertical="center"/>
    </xf>
    <xf numFmtId="0" fontId="225" fillId="115" borderId="101" applyNumberFormat="0" applyProtection="0">
      <alignment horizontal="left" vertical="center"/>
    </xf>
    <xf numFmtId="0" fontId="225" fillId="115" borderId="101" applyNumberFormat="0" applyProtection="0">
      <alignment horizontal="left" vertical="center"/>
    </xf>
    <xf numFmtId="0" fontId="225" fillId="129" borderId="101" applyNumberFormat="0" applyProtection="0">
      <alignment horizontal="left" vertical="center"/>
    </xf>
    <xf numFmtId="0" fontId="225" fillId="115" borderId="101" applyNumberFormat="0" applyProtection="0">
      <alignment horizontal="left" vertical="center"/>
    </xf>
    <xf numFmtId="0" fontId="225" fillId="143" borderId="101" applyNumberFormat="0" applyProtection="0">
      <alignment horizontal="left" vertical="center"/>
    </xf>
    <xf numFmtId="0" fontId="225" fillId="129" borderId="101" applyNumberFormat="0" applyProtection="0">
      <alignment horizontal="left" vertical="center"/>
    </xf>
    <xf numFmtId="0" fontId="138" fillId="107" borderId="0" applyNumberFormat="0" applyBorder="0" applyProtection="0">
      <alignment horizontal="left" vertical="center"/>
    </xf>
    <xf numFmtId="0" fontId="138" fillId="133" borderId="0" applyNumberFormat="0" applyBorder="0" applyProtection="0">
      <alignment horizontal="left" vertical="center"/>
    </xf>
    <xf numFmtId="0" fontId="138" fillId="129" borderId="0" applyNumberFormat="0" applyBorder="0" applyProtection="0">
      <alignment horizontal="left" vertical="center"/>
    </xf>
    <xf numFmtId="0" fontId="138" fillId="107" borderId="0" applyNumberFormat="0" applyBorder="0" applyProtection="0">
      <alignment horizontal="left" vertical="center"/>
    </xf>
    <xf numFmtId="0" fontId="138" fillId="133" borderId="0" applyNumberFormat="0" applyBorder="0" applyProtection="0">
      <alignment horizontal="left" vertical="center"/>
    </xf>
    <xf numFmtId="49" fontId="138" fillId="155" borderId="89" applyProtection="0">
      <alignment vertical="center" wrapText="1"/>
    </xf>
    <xf numFmtId="49" fontId="138" fillId="116" borderId="89" applyProtection="0">
      <alignment vertical="center" wrapText="1"/>
    </xf>
    <xf numFmtId="49" fontId="138" fillId="116" borderId="89" applyProtection="0">
      <alignment vertical="center" wrapText="1"/>
    </xf>
    <xf numFmtId="49" fontId="138" fillId="136" borderId="89" applyProtection="0">
      <alignment vertical="center" wrapText="1"/>
    </xf>
    <xf numFmtId="49" fontId="138" fillId="116" borderId="89" applyProtection="0">
      <alignment vertical="center" wrapText="1"/>
    </xf>
    <xf numFmtId="49" fontId="138" fillId="155" borderId="89" applyProtection="0">
      <alignment vertical="center" wrapText="1"/>
    </xf>
    <xf numFmtId="49" fontId="138" fillId="116" borderId="89" applyProtection="0">
      <alignment vertical="center" wrapText="1"/>
    </xf>
    <xf numFmtId="49" fontId="138" fillId="110" borderId="89" applyProtection="0">
      <alignment vertical="center" wrapText="1"/>
    </xf>
    <xf numFmtId="0" fontId="138" fillId="109" borderId="89" applyNumberFormat="0" applyProtection="0">
      <alignment horizontal="left" vertical="center" wrapText="1"/>
    </xf>
    <xf numFmtId="0" fontId="138" fillId="109" borderId="89" applyNumberFormat="0" applyProtection="0">
      <alignment horizontal="left" vertical="center" wrapText="1"/>
    </xf>
    <xf numFmtId="0" fontId="138" fillId="109" borderId="89" applyNumberFormat="0" applyProtection="0">
      <alignment horizontal="left" vertical="center" wrapText="1"/>
    </xf>
    <xf numFmtId="0" fontId="138" fillId="109" borderId="89" applyNumberFormat="0" applyProtection="0">
      <alignment horizontal="left" vertical="center" wrapText="1"/>
    </xf>
    <xf numFmtId="0" fontId="170" fillId="109" borderId="89" applyNumberFormat="0" applyProtection="0">
      <alignment horizontal="left" vertical="center" wrapText="1"/>
    </xf>
    <xf numFmtId="0" fontId="170" fillId="109" borderId="89" applyNumberFormat="0" applyProtection="0">
      <alignment horizontal="left" vertical="center" wrapText="1"/>
    </xf>
    <xf numFmtId="0" fontId="170" fillId="109" borderId="89" applyNumberFormat="0" applyProtection="0">
      <alignment horizontal="left" vertical="center" wrapText="1"/>
    </xf>
    <xf numFmtId="0" fontId="170" fillId="109" borderId="89" applyNumberFormat="0" applyProtection="0">
      <alignment horizontal="left" vertical="center" wrapText="1"/>
    </xf>
    <xf numFmtId="0" fontId="138" fillId="136" borderId="102" applyNumberFormat="0" applyProtection="0">
      <alignment horizontal="left" vertical="center" wrapText="1"/>
    </xf>
    <xf numFmtId="0" fontId="138" fillId="156" borderId="89" applyNumberFormat="0" applyProtection="0">
      <alignment horizontal="left" vertical="center" wrapText="1"/>
    </xf>
    <xf numFmtId="0" fontId="138" fillId="110" borderId="89" applyNumberFormat="0" applyProtection="0">
      <alignment horizontal="left" vertical="center" wrapText="1"/>
    </xf>
    <xf numFmtId="0" fontId="138" fillId="156" borderId="89" applyNumberFormat="0" applyProtection="0">
      <alignment horizontal="left" vertical="center" wrapText="1"/>
    </xf>
    <xf numFmtId="0" fontId="138" fillId="134" borderId="89" applyNumberFormat="0" applyProtection="0">
      <alignment horizontal="left" vertical="center" wrapText="1"/>
    </xf>
    <xf numFmtId="0" fontId="227" fillId="129" borderId="89" applyNumberFormat="0" applyProtection="0">
      <alignment horizontal="left" vertical="center" wrapText="1"/>
    </xf>
    <xf numFmtId="0" fontId="227" fillId="129" borderId="89" applyNumberFormat="0" applyProtection="0">
      <alignment horizontal="left" vertical="center" wrapText="1"/>
    </xf>
    <xf numFmtId="0" fontId="227" fillId="128" borderId="89" applyNumberFormat="0" applyProtection="0">
      <alignment horizontal="left" vertical="center" wrapText="1"/>
    </xf>
    <xf numFmtId="0" fontId="227" fillId="157" borderId="89" applyNumberFormat="0" applyProtection="0">
      <alignment horizontal="left" vertical="center" wrapText="1"/>
    </xf>
    <xf numFmtId="0" fontId="227" fillId="122" borderId="89" applyNumberFormat="0" applyProtection="0">
      <alignment horizontal="left" vertical="center" wrapText="1"/>
    </xf>
    <xf numFmtId="49" fontId="228" fillId="149" borderId="103" applyProtection="0">
      <alignment vertical="center"/>
    </xf>
    <xf numFmtId="49" fontId="229" fillId="149" borderId="86" applyProtection="0">
      <alignment vertical="center"/>
    </xf>
    <xf numFmtId="49" fontId="230" fillId="149" borderId="86" applyProtection="0">
      <alignment vertical="center"/>
    </xf>
    <xf numFmtId="49" fontId="230" fillId="149" borderId="86" applyProtection="0">
      <alignment vertical="center"/>
    </xf>
    <xf numFmtId="49" fontId="229" fillId="149" borderId="86" applyProtection="0">
      <alignment vertical="center"/>
    </xf>
    <xf numFmtId="0" fontId="231" fillId="149" borderId="104" applyNumberFormat="0" applyProtection="0">
      <alignment horizontal="left" vertical="center" wrapText="1"/>
    </xf>
    <xf numFmtId="0" fontId="231" fillId="149" borderId="0" applyNumberFormat="0" applyBorder="0" applyProtection="0">
      <alignment horizontal="left" vertical="center" wrapText="1"/>
    </xf>
    <xf numFmtId="0" fontId="231" fillId="149" borderId="0" applyNumberFormat="0" applyBorder="0" applyProtection="0">
      <alignment horizontal="left" vertical="center" wrapText="1"/>
    </xf>
    <xf numFmtId="0" fontId="231" fillId="149" borderId="0" applyNumberFormat="0" applyBorder="0" applyProtection="0">
      <alignment horizontal="left" vertical="center" wrapText="1"/>
    </xf>
    <xf numFmtId="0" fontId="231" fillId="149" borderId="0" applyNumberFormat="0" applyBorder="0" applyProtection="0">
      <alignment horizontal="left" vertical="center" wrapText="1"/>
    </xf>
    <xf numFmtId="49" fontId="138" fillId="118" borderId="0" applyBorder="0" applyProtection="0">
      <alignment vertical="center" wrapText="1"/>
    </xf>
    <xf numFmtId="49" fontId="138" fillId="108" borderId="86" applyProtection="0">
      <alignment vertical="center" wrapText="1"/>
    </xf>
    <xf numFmtId="49" fontId="138" fillId="151" borderId="86" applyProtection="0">
      <alignment vertical="center" wrapText="1"/>
    </xf>
    <xf numFmtId="49" fontId="138" fillId="108" borderId="86" applyProtection="0">
      <alignment vertical="center" wrapText="1"/>
    </xf>
    <xf numFmtId="49" fontId="138" fillId="151" borderId="86" applyProtection="0">
      <alignment vertical="center" wrapText="1"/>
    </xf>
    <xf numFmtId="0" fontId="138" fillId="132" borderId="89" applyNumberFormat="0" applyProtection="0">
      <alignment horizontal="left" vertical="center" wrapText="1"/>
    </xf>
    <xf numFmtId="0" fontId="138" fillId="130" borderId="89" applyNumberFormat="0" applyProtection="0">
      <alignment horizontal="left" vertical="center" wrapText="1"/>
    </xf>
    <xf numFmtId="0" fontId="138" fillId="110" borderId="89" applyNumberFormat="0" applyProtection="0">
      <alignment horizontal="left" vertical="center" wrapText="1"/>
    </xf>
    <xf numFmtId="0" fontId="138" fillId="152" borderId="89" applyNumberFormat="0" applyProtection="0">
      <alignment horizontal="left" vertical="center" wrapText="1"/>
    </xf>
    <xf numFmtId="0" fontId="138" fillId="130" borderId="89" applyNumberFormat="0" applyProtection="0">
      <alignment horizontal="left" vertical="center" wrapText="1"/>
    </xf>
    <xf numFmtId="0" fontId="138" fillId="130" borderId="89" applyNumberFormat="0" applyProtection="0">
      <alignment horizontal="left" vertical="center" wrapText="1"/>
    </xf>
    <xf numFmtId="0" fontId="138" fillId="108" borderId="89" applyNumberFormat="0" applyProtection="0">
      <alignment horizontal="left" vertical="center" wrapText="1"/>
    </xf>
    <xf numFmtId="0" fontId="138" fillId="132" borderId="89" applyNumberFormat="0" applyProtection="0">
      <alignment horizontal="left" vertical="center" wrapText="1"/>
    </xf>
    <xf numFmtId="0" fontId="138" fillId="116" borderId="89" applyNumberFormat="0" applyProtection="0">
      <alignment horizontal="left" vertical="center" wrapText="1"/>
    </xf>
    <xf numFmtId="0" fontId="138" fillId="128" borderId="89" applyNumberFormat="0" applyProtection="0">
      <alignment horizontal="left" vertical="center" wrapText="1"/>
    </xf>
    <xf numFmtId="0" fontId="138" fillId="125" borderId="89" applyNumberFormat="0" applyProtection="0">
      <alignment horizontal="left" vertical="center" wrapText="1"/>
    </xf>
    <xf numFmtId="0" fontId="138" fillId="135" borderId="89" applyNumberFormat="0" applyProtection="0">
      <alignment horizontal="left" vertical="center" wrapText="1"/>
    </xf>
    <xf numFmtId="0" fontId="138" fillId="125" borderId="89" applyNumberFormat="0" applyProtection="0">
      <alignment horizontal="left" vertical="center" wrapText="1"/>
    </xf>
    <xf numFmtId="0" fontId="138" fillId="119" borderId="89" applyNumberFormat="0" applyProtection="0">
      <alignment horizontal="left" vertical="center" wrapText="1"/>
    </xf>
    <xf numFmtId="0" fontId="138" fillId="130" borderId="89" applyNumberFormat="0" applyProtection="0">
      <alignment horizontal="left" vertical="center" wrapText="1"/>
    </xf>
    <xf numFmtId="0" fontId="138" fillId="125" borderId="89" applyNumberFormat="0" applyProtection="0">
      <alignment horizontal="left" vertical="center" wrapText="1"/>
    </xf>
    <xf numFmtId="0" fontId="138" fillId="119" borderId="89" applyNumberFormat="0" applyProtection="0">
      <alignment horizontal="left" vertical="center" wrapText="1"/>
    </xf>
    <xf numFmtId="0" fontId="138" fillId="119" borderId="89" applyNumberFormat="0" applyProtection="0">
      <alignment horizontal="left" vertical="center" wrapText="1"/>
    </xf>
    <xf numFmtId="0" fontId="138" fillId="119" borderId="89" applyNumberFormat="0" applyProtection="0">
      <alignment horizontal="left" vertical="center" wrapText="1"/>
    </xf>
    <xf numFmtId="0" fontId="138" fillId="119" borderId="89" applyNumberFormat="0" applyProtection="0">
      <alignment horizontal="left" vertical="center" wrapText="1"/>
    </xf>
    <xf numFmtId="49" fontId="229" fillId="113" borderId="103" applyProtection="0">
      <alignment vertical="center"/>
    </xf>
    <xf numFmtId="49" fontId="232" fillId="113" borderId="86" applyProtection="0">
      <alignment vertical="center"/>
    </xf>
    <xf numFmtId="49" fontId="232" fillId="113" borderId="86" applyProtection="0">
      <alignment vertical="center"/>
    </xf>
    <xf numFmtId="49" fontId="232" fillId="113" borderId="86" applyProtection="0">
      <alignment vertical="center"/>
    </xf>
    <xf numFmtId="49" fontId="232" fillId="113" borderId="86" applyProtection="0">
      <alignment vertical="center"/>
    </xf>
    <xf numFmtId="0" fontId="231" fillId="113" borderId="104" applyNumberFormat="0" applyProtection="0">
      <alignment horizontal="left" vertical="center" wrapText="1"/>
    </xf>
    <xf numFmtId="0" fontId="231" fillId="113" borderId="0" applyNumberFormat="0" applyBorder="0" applyProtection="0">
      <alignment horizontal="left" vertical="center" wrapText="1"/>
    </xf>
    <xf numFmtId="0" fontId="231" fillId="113" borderId="0" applyNumberFormat="0" applyBorder="0" applyProtection="0">
      <alignment horizontal="left" vertical="center" wrapText="1"/>
    </xf>
    <xf numFmtId="0" fontId="231" fillId="113" borderId="0" applyNumberFormat="0" applyBorder="0" applyProtection="0">
      <alignment horizontal="left" vertical="center" wrapText="1"/>
    </xf>
    <xf numFmtId="0" fontId="231" fillId="113" borderId="0" applyNumberFormat="0" applyBorder="0" applyProtection="0">
      <alignment horizontal="left" vertical="center" wrapText="1"/>
    </xf>
    <xf numFmtId="49" fontId="228" fillId="120" borderId="103" applyProtection="0">
      <alignment vertical="center"/>
    </xf>
    <xf numFmtId="49" fontId="229" fillId="115" borderId="86" applyProtection="0">
      <alignment vertical="center"/>
    </xf>
    <xf numFmtId="49" fontId="230" fillId="122" borderId="86" applyProtection="0">
      <alignment vertical="center"/>
    </xf>
    <xf numFmtId="49" fontId="230" fillId="122" borderId="86" applyProtection="0">
      <alignment vertical="center"/>
    </xf>
    <xf numFmtId="49" fontId="229" fillId="115" borderId="86" applyProtection="0">
      <alignment vertical="center"/>
    </xf>
    <xf numFmtId="0" fontId="231" fillId="120" borderId="104" applyNumberFormat="0" applyProtection="0">
      <alignment horizontal="left" vertical="center" wrapText="1"/>
    </xf>
    <xf numFmtId="0" fontId="231" fillId="115" borderId="0" applyNumberFormat="0" applyBorder="0" applyProtection="0">
      <alignment horizontal="left" vertical="center" wrapText="1"/>
    </xf>
    <xf numFmtId="0" fontId="231" fillId="122" borderId="0" applyNumberFormat="0" applyBorder="0" applyProtection="0">
      <alignment horizontal="left" vertical="center" wrapText="1"/>
    </xf>
    <xf numFmtId="0" fontId="231" fillId="122" borderId="0" applyNumberFormat="0" applyBorder="0" applyProtection="0">
      <alignment horizontal="left" vertical="center" wrapText="1"/>
    </xf>
    <xf numFmtId="0" fontId="231" fillId="115" borderId="0" applyNumberFormat="0" applyBorder="0" applyProtection="0">
      <alignment horizontal="left" vertical="center" wrapText="1"/>
    </xf>
    <xf numFmtId="0" fontId="138" fillId="127" borderId="0" applyNumberFormat="0" applyBorder="0" applyProtection="0"/>
    <xf numFmtId="0" fontId="87" fillId="0" borderId="0" applyNumberFormat="0" applyBorder="0" applyProtection="0"/>
    <xf numFmtId="0" fontId="175" fillId="0" borderId="0" applyNumberFormat="0" applyBorder="0" applyProtection="0"/>
    <xf numFmtId="0" fontId="233" fillId="0" borderId="0" applyNumberFormat="0" applyBorder="0" applyProtection="0"/>
    <xf numFmtId="0" fontId="87" fillId="0" borderId="0" applyNumberFormat="0" applyBorder="0" applyProtection="0"/>
    <xf numFmtId="0" fontId="175" fillId="0" borderId="0" applyNumberFormat="0" applyBorder="0" applyProtection="0"/>
    <xf numFmtId="0" fontId="206" fillId="0" borderId="0" applyNumberFormat="0" applyBorder="0" applyProtection="0"/>
    <xf numFmtId="0" fontId="206" fillId="0" borderId="0" applyNumberFormat="0" applyBorder="0" applyProtection="0"/>
    <xf numFmtId="0" fontId="178" fillId="0" borderId="95" applyNumberFormat="0" applyProtection="0"/>
    <xf numFmtId="0" fontId="179" fillId="0" borderId="96" applyNumberFormat="0" applyProtection="0"/>
    <xf numFmtId="0" fontId="167" fillId="0" borderId="97" applyNumberFormat="0" applyProtection="0"/>
    <xf numFmtId="0" fontId="167" fillId="0" borderId="0" applyNumberFormat="0" applyBorder="0" applyProtection="0"/>
    <xf numFmtId="0" fontId="206" fillId="0" borderId="0" applyNumberFormat="0" applyBorder="0" applyProtection="0"/>
    <xf numFmtId="0" fontId="234" fillId="0" borderId="0" applyNumberFormat="0" applyBorder="0" applyProtection="0"/>
    <xf numFmtId="0" fontId="235" fillId="0" borderId="0" applyNumberFormat="0" applyBorder="0" applyProtection="0"/>
    <xf numFmtId="0" fontId="236" fillId="0" borderId="95" applyNumberFormat="0" applyProtection="0"/>
    <xf numFmtId="0" fontId="237" fillId="0" borderId="96" applyNumberFormat="0" applyProtection="0"/>
    <xf numFmtId="0" fontId="238" fillId="0" borderId="105" applyNumberFormat="0" applyProtection="0"/>
    <xf numFmtId="0" fontId="238" fillId="0" borderId="0" applyNumberFormat="0" applyBorder="0" applyProtection="0"/>
    <xf numFmtId="0" fontId="239" fillId="0" borderId="106" applyNumberFormat="0" applyProtection="0"/>
    <xf numFmtId="0" fontId="234" fillId="0" borderId="0" applyNumberFormat="0" applyBorder="0" applyProtection="0"/>
    <xf numFmtId="0" fontId="240" fillId="0" borderId="0" applyNumberFormat="0" applyBorder="0" applyProtection="0"/>
    <xf numFmtId="0" fontId="241" fillId="0" borderId="96" applyNumberFormat="0" applyProtection="0"/>
    <xf numFmtId="0" fontId="242" fillId="0" borderId="0" applyNumberFormat="0" applyBorder="0" applyProtection="0"/>
    <xf numFmtId="0" fontId="243" fillId="0" borderId="96" applyNumberFormat="0" applyProtection="0"/>
    <xf numFmtId="0" fontId="244" fillId="0" borderId="107" applyNumberFormat="0" applyProtection="0"/>
    <xf numFmtId="0" fontId="245" fillId="0" borderId="107" applyNumberFormat="0" applyProtection="0"/>
    <xf numFmtId="0" fontId="244" fillId="0" borderId="0" applyNumberFormat="0" applyBorder="0" applyProtection="0"/>
    <xf numFmtId="0" fontId="245" fillId="0" borderId="0" applyNumberFormat="0" applyBorder="0" applyProtection="0"/>
    <xf numFmtId="0" fontId="206" fillId="0" borderId="0" applyNumberFormat="0" applyBorder="0" applyProtection="0"/>
    <xf numFmtId="0" fontId="234" fillId="0" borderId="0" applyNumberFormat="0" applyBorder="0" applyProtection="0"/>
    <xf numFmtId="0" fontId="246" fillId="120" borderId="0" applyNumberFormat="0" applyBorder="0">
      <alignment horizontal="left" vertical="center"/>
      <protection locked="0"/>
    </xf>
    <xf numFmtId="0" fontId="138" fillId="117" borderId="0" applyNumberFormat="0" applyBorder="0">
      <alignment horizontal="center"/>
      <protection locked="0"/>
    </xf>
    <xf numFmtId="0" fontId="138" fillId="117" borderId="0" applyNumberFormat="0" applyBorder="0">
      <alignment horizontal="center"/>
      <protection locked="0"/>
    </xf>
    <xf numFmtId="0" fontId="138" fillId="117" borderId="0" applyNumberFormat="0" applyBorder="0">
      <alignment horizontal="center"/>
      <protection locked="0"/>
    </xf>
    <xf numFmtId="0" fontId="169" fillId="117" borderId="0" applyNumberFormat="0" applyBorder="0">
      <alignment horizontal="center"/>
      <protection locked="0"/>
    </xf>
    <xf numFmtId="0" fontId="169" fillId="117" borderId="0" applyNumberFormat="0" applyBorder="0">
      <alignment horizontal="center"/>
      <protection locked="0"/>
    </xf>
    <xf numFmtId="0" fontId="169" fillId="117" borderId="0" applyNumberFormat="0" applyBorder="0">
      <alignment horizontal="center"/>
      <protection locked="0"/>
    </xf>
    <xf numFmtId="0" fontId="247"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248" fillId="117" borderId="0" applyNumberFormat="0" applyBorder="0">
      <alignment horizontal="left"/>
      <protection locked="0"/>
    </xf>
    <xf numFmtId="0" fontId="248" fillId="117" borderId="0" applyNumberFormat="0" applyBorder="0">
      <alignment horizontal="left"/>
      <protection locked="0"/>
    </xf>
    <xf numFmtId="0" fontId="248" fillId="117" borderId="0" applyNumberFormat="0" applyBorder="0">
      <alignment horizontal="left"/>
      <protection locked="0"/>
    </xf>
    <xf numFmtId="0" fontId="170" fillId="117" borderId="0" applyNumberFormat="0" applyBorder="0">
      <protection locked="0"/>
    </xf>
    <xf numFmtId="0" fontId="138" fillId="0" borderId="108" applyNumberFormat="0" applyProtection="0"/>
    <xf numFmtId="0" fontId="79" fillId="0" borderId="109" applyNumberFormat="0" applyProtection="0"/>
    <xf numFmtId="0" fontId="249" fillId="140" borderId="73" applyNumberFormat="0" applyProtection="0"/>
    <xf numFmtId="0" fontId="250" fillId="135" borderId="73" applyNumberFormat="0" applyProtection="0"/>
    <xf numFmtId="0" fontId="250" fillId="135" borderId="73" applyNumberFormat="0" applyProtection="0"/>
    <xf numFmtId="0" fontId="141" fillId="121" borderId="0" applyNumberFormat="0" applyBorder="0" applyProtection="0"/>
    <xf numFmtId="0" fontId="144" fillId="113" borderId="0" applyNumberFormat="0" applyBorder="0" applyProtection="0"/>
    <xf numFmtId="2" fontId="138" fillId="0" borderId="0" applyBorder="0" applyProtection="0"/>
    <xf numFmtId="2" fontId="138" fillId="0" borderId="0" applyBorder="0" applyProtection="0"/>
    <xf numFmtId="0" fontId="87" fillId="0" borderId="0" applyNumberFormat="0" applyBorder="0" applyProtection="0"/>
    <xf numFmtId="0" fontId="253" fillId="113" borderId="0"/>
    <xf numFmtId="0" fontId="253" fillId="113" borderId="0"/>
    <xf numFmtId="0" fontId="253" fillId="113" borderId="0"/>
    <xf numFmtId="0" fontId="253" fillId="113" borderId="0"/>
    <xf numFmtId="0" fontId="253" fillId="124" borderId="0"/>
    <xf numFmtId="0" fontId="253" fillId="124" borderId="0"/>
    <xf numFmtId="0" fontId="253" fillId="106" borderId="0"/>
    <xf numFmtId="0" fontId="253" fillId="106" borderId="0"/>
    <xf numFmtId="0" fontId="253" fillId="106" borderId="0"/>
    <xf numFmtId="0" fontId="253" fillId="106" borderId="0"/>
    <xf numFmtId="0" fontId="253" fillId="126" borderId="0"/>
    <xf numFmtId="0" fontId="253" fillId="116" borderId="0"/>
    <xf numFmtId="0" fontId="253" fillId="118" borderId="0"/>
    <xf numFmtId="0" fontId="139" fillId="111" borderId="0"/>
    <xf numFmtId="0" fontId="135" fillId="117" borderId="0"/>
    <xf numFmtId="0" fontId="135" fillId="118" borderId="0"/>
    <xf numFmtId="0" fontId="135" fillId="119" borderId="0"/>
    <xf numFmtId="0" fontId="135" fillId="117" borderId="0"/>
    <xf numFmtId="0" fontId="135" fillId="120" borderId="0"/>
    <xf numFmtId="0" fontId="135" fillId="118" borderId="0"/>
    <xf numFmtId="0" fontId="82" fillId="111" borderId="0"/>
    <xf numFmtId="0" fontId="82" fillId="121" borderId="0"/>
    <xf numFmtId="0" fontId="82" fillId="113" borderId="0"/>
    <xf numFmtId="0" fontId="82" fillId="114" borderId="0"/>
    <xf numFmtId="0" fontId="82" fillId="120" borderId="0"/>
    <xf numFmtId="0" fontId="82" fillId="118" borderId="0"/>
    <xf numFmtId="0" fontId="82" fillId="111" borderId="0"/>
    <xf numFmtId="0" fontId="82" fillId="121" borderId="0"/>
    <xf numFmtId="0" fontId="82" fillId="113" borderId="0"/>
    <xf numFmtId="0" fontId="82" fillId="114" borderId="0"/>
    <xf numFmtId="0" fontId="82" fillId="120" borderId="0"/>
    <xf numFmtId="0" fontId="82" fillId="118" borderId="0"/>
    <xf numFmtId="0" fontId="82" fillId="111" borderId="0"/>
    <xf numFmtId="0" fontId="82" fillId="121" borderId="0"/>
    <xf numFmtId="0" fontId="82" fillId="113" borderId="0"/>
    <xf numFmtId="0" fontId="82" fillId="114" borderId="0"/>
    <xf numFmtId="0" fontId="82" fillId="120" borderId="0"/>
    <xf numFmtId="0" fontId="82" fillId="118" borderId="0"/>
    <xf numFmtId="0" fontId="254" fillId="111" borderId="0"/>
    <xf numFmtId="0" fontId="254" fillId="112" borderId="0"/>
    <xf numFmtId="0" fontId="254" fillId="113" borderId="0"/>
    <xf numFmtId="0" fontId="254" fillId="114" borderId="0"/>
    <xf numFmtId="0" fontId="254" fillId="115" borderId="0"/>
    <xf numFmtId="0" fontId="254" fillId="116" borderId="0"/>
    <xf numFmtId="0" fontId="135" fillId="126" borderId="0"/>
    <xf numFmtId="0" fontId="135" fillId="123" borderId="0"/>
    <xf numFmtId="0" fontId="135" fillId="127" borderId="0"/>
    <xf numFmtId="0" fontId="135" fillId="126" borderId="0"/>
    <xf numFmtId="0" fontId="135" fillId="122" borderId="0"/>
    <xf numFmtId="0" fontId="135" fillId="118" borderId="0"/>
    <xf numFmtId="0" fontId="82" fillId="122" borderId="0"/>
    <xf numFmtId="0" fontId="82" fillId="123" borderId="0"/>
    <xf numFmtId="0" fontId="82" fillId="129" borderId="0"/>
    <xf numFmtId="0" fontId="82" fillId="114" borderId="0"/>
    <xf numFmtId="0" fontId="82" fillId="122" borderId="0"/>
    <xf numFmtId="0" fontId="82" fillId="128" borderId="0"/>
    <xf numFmtId="0" fontId="82" fillId="122" borderId="0"/>
    <xf numFmtId="0" fontId="82" fillId="123" borderId="0"/>
    <xf numFmtId="0" fontId="82" fillId="129" borderId="0"/>
    <xf numFmtId="0" fontId="82" fillId="114" borderId="0"/>
    <xf numFmtId="0" fontId="82" fillId="122" borderId="0"/>
    <xf numFmtId="0" fontId="82" fillId="128" borderId="0"/>
    <xf numFmtId="0" fontId="82" fillId="122" borderId="0"/>
    <xf numFmtId="0" fontId="82" fillId="123" borderId="0"/>
    <xf numFmtId="0" fontId="82" fillId="124" borderId="0"/>
    <xf numFmtId="0" fontId="82" fillId="114" borderId="0"/>
    <xf numFmtId="0" fontId="82" fillId="122" borderId="0"/>
    <xf numFmtId="0" fontId="82" fillId="128" borderId="0"/>
    <xf numFmtId="0" fontId="254" fillId="122" borderId="0"/>
    <xf numFmtId="0" fontId="254" fillId="123" borderId="0"/>
    <xf numFmtId="0" fontId="254" fillId="124" borderId="0"/>
    <xf numFmtId="0" fontId="254" fillId="114" borderId="0"/>
    <xf numFmtId="0" fontId="254" fillId="122" borderId="0"/>
    <xf numFmtId="0" fontId="254" fillId="125" borderId="0"/>
    <xf numFmtId="0" fontId="82" fillId="0" borderId="0">
      <alignment horizontal="left" vertical="center" indent="7"/>
    </xf>
    <xf numFmtId="0" fontId="137" fillId="109" borderId="0"/>
    <xf numFmtId="0" fontId="137" fillId="123" borderId="0"/>
    <xf numFmtId="0" fontId="137" fillId="127" borderId="0"/>
    <xf numFmtId="0" fontId="137" fillId="126" borderId="0"/>
    <xf numFmtId="0" fontId="137" fillId="109" borderId="0"/>
    <xf numFmtId="0" fontId="137" fillId="118" borderId="0"/>
    <xf numFmtId="0" fontId="133" fillId="131" borderId="0"/>
    <xf numFmtId="0" fontId="133" fillId="123" borderId="0"/>
    <xf numFmtId="0" fontId="133" fillId="129" borderId="0"/>
    <xf numFmtId="0" fontId="133" fillId="108" borderId="0"/>
    <xf numFmtId="0" fontId="133" fillId="109" borderId="0"/>
    <xf numFmtId="0" fontId="133" fillId="132" borderId="0"/>
    <xf numFmtId="0" fontId="133" fillId="131" borderId="0"/>
    <xf numFmtId="0" fontId="133" fillId="123" borderId="0"/>
    <xf numFmtId="0" fontId="133" fillId="129" borderId="0"/>
    <xf numFmtId="0" fontId="133" fillId="108" borderId="0"/>
    <xf numFmtId="0" fontId="133" fillId="109" borderId="0"/>
    <xf numFmtId="0" fontId="133" fillId="132" borderId="0"/>
    <xf numFmtId="0" fontId="133" fillId="131" borderId="0"/>
    <xf numFmtId="0" fontId="133" fillId="123" borderId="0"/>
    <xf numFmtId="0" fontId="133" fillId="124" borderId="0"/>
    <xf numFmtId="0" fontId="133" fillId="108" borderId="0"/>
    <xf numFmtId="0" fontId="133" fillId="109" borderId="0"/>
    <xf numFmtId="0" fontId="133" fillId="132" borderId="0"/>
    <xf numFmtId="0" fontId="255" fillId="129" borderId="0"/>
    <xf numFmtId="0" fontId="255" fillId="123" borderId="0"/>
    <xf numFmtId="0" fontId="255" fillId="124" borderId="0"/>
    <xf numFmtId="0" fontId="255" fillId="108" borderId="0"/>
    <xf numFmtId="0" fontId="255" fillId="109" borderId="0"/>
    <xf numFmtId="0" fontId="255" fillId="130" borderId="0"/>
    <xf numFmtId="0" fontId="255" fillId="105" borderId="0"/>
    <xf numFmtId="0" fontId="255" fillId="106" borderId="0"/>
    <xf numFmtId="0" fontId="255" fillId="133" borderId="0"/>
    <xf numFmtId="0" fontId="255" fillId="108" borderId="0"/>
    <xf numFmtId="0" fontId="255" fillId="109" borderId="0"/>
    <xf numFmtId="0" fontId="255" fillId="134" borderId="0"/>
    <xf numFmtId="0" fontId="256" fillId="0" borderId="0"/>
    <xf numFmtId="0" fontId="141" fillId="121" borderId="0"/>
    <xf numFmtId="4" fontId="142" fillId="0" borderId="0">
      <alignment horizontal="right" vertical="center"/>
    </xf>
    <xf numFmtId="0" fontId="143" fillId="113" borderId="0"/>
    <xf numFmtId="0" fontId="144" fillId="113" borderId="0"/>
    <xf numFmtId="0" fontId="145" fillId="126" borderId="8"/>
    <xf numFmtId="0" fontId="257" fillId="126" borderId="8"/>
    <xf numFmtId="0" fontId="145" fillId="126" borderId="8"/>
    <xf numFmtId="0" fontId="145" fillId="126" borderId="8"/>
    <xf numFmtId="0" fontId="147" fillId="135" borderId="110"/>
    <xf numFmtId="0" fontId="148" fillId="0" borderId="20"/>
    <xf numFmtId="0" fontId="148" fillId="0" borderId="20"/>
    <xf numFmtId="0" fontId="147" fillId="135" borderId="110"/>
    <xf numFmtId="0" fontId="258" fillId="0" borderId="20"/>
    <xf numFmtId="0" fontId="147" fillId="135" borderId="110"/>
    <xf numFmtId="0" fontId="150" fillId="126" borderId="8">
      <alignment horizontal="center" vertical="center"/>
    </xf>
    <xf numFmtId="0" fontId="150" fillId="126" borderId="8">
      <alignment horizontal="center" vertical="center"/>
    </xf>
    <xf numFmtId="0" fontId="150" fillId="126" borderId="8">
      <alignment horizontal="center" vertical="center"/>
    </xf>
    <xf numFmtId="0" fontId="150" fillId="126" borderId="8">
      <alignment horizontal="center" vertical="center"/>
    </xf>
    <xf numFmtId="0" fontId="150" fillId="126" borderId="8">
      <alignment horizontal="center" vertical="center"/>
    </xf>
    <xf numFmtId="49" fontId="151" fillId="110" borderId="0">
      <alignment horizontal="center" vertical="center" wrapText="1"/>
    </xf>
    <xf numFmtId="49" fontId="151" fillId="136" borderId="75">
      <alignment horizontal="center" vertical="center" wrapText="1"/>
    </xf>
    <xf numFmtId="49" fontId="151" fillId="110" borderId="75">
      <alignment horizontal="center" vertical="center" wrapText="1"/>
    </xf>
    <xf numFmtId="49" fontId="151" fillId="114" borderId="75">
      <alignment horizontal="center" vertical="center" wrapText="1"/>
    </xf>
    <xf numFmtId="49" fontId="151" fillId="110" borderId="75">
      <alignment horizontal="center" vertical="center" wrapText="1"/>
    </xf>
    <xf numFmtId="49" fontId="151" fillId="133" borderId="0">
      <alignment horizontal="center" vertical="center" wrapText="1"/>
    </xf>
    <xf numFmtId="49" fontId="151" fillId="137" borderId="76">
      <alignment horizontal="center" vertical="center" wrapText="1"/>
    </xf>
    <xf numFmtId="49" fontId="151" fillId="121" borderId="76">
      <alignment horizontal="center" vertical="center" wrapText="1"/>
    </xf>
    <xf numFmtId="49" fontId="151" fillId="134" borderId="76">
      <alignment horizontal="center" vertical="center" wrapText="1"/>
    </xf>
    <xf numFmtId="49" fontId="151" fillId="114" borderId="76">
      <alignment horizontal="center" vertical="center" wrapText="1"/>
    </xf>
    <xf numFmtId="49" fontId="151" fillId="138" borderId="0">
      <alignment horizontal="center" vertical="center" wrapText="1"/>
    </xf>
    <xf numFmtId="49" fontId="151" fillId="132" borderId="76">
      <alignment horizontal="center" vertical="center" wrapText="1"/>
    </xf>
    <xf numFmtId="49" fontId="151" fillId="136" borderId="76">
      <alignment horizontal="center" vertical="center" wrapText="1"/>
    </xf>
    <xf numFmtId="49" fontId="151" fillId="136" borderId="76">
      <alignment horizontal="center" vertical="center" wrapText="1"/>
    </xf>
    <xf numFmtId="49" fontId="151" fillId="110" borderId="76">
      <alignment horizontal="center" vertical="center" wrapText="1"/>
    </xf>
    <xf numFmtId="49" fontId="151" fillId="136" borderId="76">
      <alignment horizontal="center" vertical="center" wrapText="1"/>
    </xf>
    <xf numFmtId="49" fontId="151" fillId="138" borderId="0">
      <alignment horizontal="center" vertical="center" wrapText="1"/>
    </xf>
    <xf numFmtId="49" fontId="151" fillId="132" borderId="77">
      <alignment horizontal="center" vertical="center" wrapText="1"/>
    </xf>
    <xf numFmtId="49" fontId="151" fillId="136" borderId="77">
      <alignment horizontal="center" vertical="center" wrapText="1"/>
    </xf>
    <xf numFmtId="49" fontId="151" fillId="136" borderId="78">
      <alignment horizontal="center" vertical="center" wrapText="1"/>
    </xf>
    <xf numFmtId="49" fontId="151" fillId="110" borderId="79">
      <alignment horizontal="center" vertical="center" wrapText="1"/>
    </xf>
    <xf numFmtId="49" fontId="151" fillId="136" borderId="77">
      <alignment horizontal="center" vertical="center" wrapText="1"/>
    </xf>
    <xf numFmtId="49" fontId="151" fillId="133" borderId="0">
      <alignment horizontal="center" vertical="center" wrapText="1"/>
    </xf>
    <xf numFmtId="49" fontId="151" fillId="137" borderId="77">
      <alignment horizontal="center" vertical="center" wrapText="1"/>
    </xf>
    <xf numFmtId="49" fontId="151" fillId="121" borderId="78">
      <alignment horizontal="center" vertical="center" wrapText="1"/>
    </xf>
    <xf numFmtId="49" fontId="151" fillId="134" borderId="79">
      <alignment horizontal="center" vertical="center" wrapText="1"/>
    </xf>
    <xf numFmtId="49" fontId="151" fillId="114" borderId="77">
      <alignment horizontal="center" vertical="center" wrapText="1"/>
    </xf>
    <xf numFmtId="49" fontId="151" fillId="110" borderId="0">
      <alignment horizontal="center" vertical="center" wrapText="1"/>
    </xf>
    <xf numFmtId="49" fontId="151" fillId="136" borderId="80">
      <alignment horizontal="center" vertical="center" wrapText="1"/>
    </xf>
    <xf numFmtId="49" fontId="151" fillId="110" borderId="80">
      <alignment horizontal="center" vertical="center" wrapText="1"/>
    </xf>
    <xf numFmtId="49" fontId="151" fillId="114" borderId="81">
      <alignment horizontal="center" vertical="center" wrapText="1"/>
    </xf>
    <xf numFmtId="49" fontId="151" fillId="114" borderId="82">
      <alignment horizontal="center" vertical="center" wrapText="1"/>
    </xf>
    <xf numFmtId="49" fontId="151" fillId="110" borderId="80">
      <alignment horizontal="center" vertical="center" wrapText="1"/>
    </xf>
    <xf numFmtId="0" fontId="259" fillId="105" borderId="110">
      <alignment horizontal="left" vertical="center"/>
    </xf>
    <xf numFmtId="0" fontId="259" fillId="105" borderId="110">
      <alignment horizontal="left" vertical="center"/>
    </xf>
    <xf numFmtId="0" fontId="259" fillId="105" borderId="110">
      <alignment horizontal="left" vertical="center"/>
    </xf>
    <xf numFmtId="0" fontId="259" fillId="105" borderId="110">
      <alignment horizontal="left" vertical="center"/>
    </xf>
    <xf numFmtId="0" fontId="259" fillId="105" borderId="110">
      <alignment horizontal="left" vertical="center"/>
    </xf>
    <xf numFmtId="0" fontId="153" fillId="139" borderId="83">
      <alignment horizontal="center" vertical="center"/>
    </xf>
    <xf numFmtId="0" fontId="153" fillId="139" borderId="83">
      <alignment horizontal="center" vertical="center"/>
    </xf>
    <xf numFmtId="0" fontId="153" fillId="139" borderId="83">
      <alignment horizontal="center" vertical="center"/>
    </xf>
    <xf numFmtId="0" fontId="153" fillId="139" borderId="83">
      <alignment horizontal="center" vertical="center"/>
    </xf>
    <xf numFmtId="0" fontId="153" fillId="139" borderId="83">
      <alignment horizontal="center" vertical="center"/>
    </xf>
    <xf numFmtId="0" fontId="154" fillId="127" borderId="111">
      <alignment horizontal="left" vertical="top" wrapText="1"/>
    </xf>
    <xf numFmtId="0" fontId="154" fillId="127" borderId="111">
      <alignment horizontal="left" vertical="top" wrapText="1"/>
    </xf>
    <xf numFmtId="0" fontId="154" fillId="127" borderId="111">
      <alignment horizontal="left" vertical="top" wrapText="1"/>
    </xf>
    <xf numFmtId="49" fontId="151" fillId="140" borderId="110">
      <alignment vertical="center" wrapText="1"/>
    </xf>
    <xf numFmtId="49" fontId="151" fillId="140" borderId="112">
      <alignment vertical="center" wrapText="1"/>
    </xf>
    <xf numFmtId="49" fontId="151" fillId="140" borderId="112">
      <alignment vertical="center" wrapText="1"/>
    </xf>
    <xf numFmtId="49" fontId="151" fillId="140" borderId="112">
      <alignment vertical="center" wrapText="1"/>
    </xf>
    <xf numFmtId="49" fontId="151" fillId="135" borderId="112">
      <alignment vertical="center" wrapText="1"/>
    </xf>
    <xf numFmtId="49" fontId="151" fillId="141" borderId="110">
      <alignment wrapText="1"/>
    </xf>
    <xf numFmtId="49" fontId="151" fillId="141" borderId="112">
      <alignment wrapText="1"/>
    </xf>
    <xf numFmtId="49" fontId="151" fillId="141" borderId="112">
      <alignment wrapText="1"/>
    </xf>
    <xf numFmtId="49" fontId="151" fillId="142" borderId="110">
      <alignment wrapText="1"/>
    </xf>
    <xf numFmtId="49" fontId="151" fillId="142" borderId="110">
      <alignment wrapText="1"/>
    </xf>
    <xf numFmtId="49" fontId="151" fillId="143" borderId="110">
      <alignment wrapText="1"/>
    </xf>
    <xf numFmtId="49" fontId="151" fillId="138" borderId="110">
      <alignment wrapText="1"/>
    </xf>
    <xf numFmtId="49" fontId="151" fillId="143" borderId="110">
      <alignment vertical="center" wrapText="1"/>
    </xf>
    <xf numFmtId="49" fontId="151" fillId="144" borderId="112">
      <alignment vertical="center" wrapText="1"/>
    </xf>
    <xf numFmtId="49" fontId="151" fillId="138" borderId="112">
      <alignment vertical="center" wrapText="1"/>
    </xf>
    <xf numFmtId="49" fontId="151" fillId="138" borderId="112">
      <alignment vertical="center" wrapText="1"/>
    </xf>
    <xf numFmtId="49" fontId="151" fillId="145" borderId="112">
      <alignment vertical="center" wrapText="1"/>
    </xf>
    <xf numFmtId="49" fontId="151" fillId="108" borderId="112">
      <alignment vertical="center" wrapText="1"/>
    </xf>
    <xf numFmtId="49" fontId="151" fillId="142" borderId="110">
      <alignment wrapText="1"/>
    </xf>
    <xf numFmtId="49" fontId="151" fillId="118" borderId="112">
      <alignment wrapText="1"/>
    </xf>
    <xf numFmtId="49" fontId="151" fillId="144" borderId="112">
      <alignment wrapText="1"/>
    </xf>
    <xf numFmtId="49" fontId="151" fillId="118" borderId="112">
      <alignment wrapText="1"/>
    </xf>
    <xf numFmtId="49" fontId="151" fillId="120" borderId="112">
      <alignment wrapText="1"/>
    </xf>
    <xf numFmtId="49" fontId="151" fillId="146" borderId="110">
      <alignment vertical="center" wrapText="1"/>
    </xf>
    <xf numFmtId="49" fontId="151" fillId="147" borderId="112">
      <alignment vertical="center" wrapText="1"/>
    </xf>
    <xf numFmtId="49" fontId="151" fillId="133" borderId="112">
      <alignment vertical="center" wrapText="1"/>
    </xf>
    <xf numFmtId="49" fontId="151" fillId="140" borderId="112">
      <alignment vertical="center" wrapText="1"/>
    </xf>
    <xf numFmtId="49" fontId="151" fillId="140" borderId="110">
      <alignment vertical="center" wrapText="1"/>
    </xf>
    <xf numFmtId="49" fontId="151" fillId="145" borderId="112">
      <alignment vertical="center" wrapText="1"/>
    </xf>
    <xf numFmtId="49" fontId="151" fillId="129" borderId="112">
      <alignment vertical="center" wrapText="1"/>
    </xf>
    <xf numFmtId="49" fontId="151" fillId="125" borderId="112">
      <alignment vertical="center" wrapText="1"/>
    </xf>
    <xf numFmtId="49" fontId="151" fillId="148" borderId="112">
      <alignment vertical="center" wrapText="1"/>
    </xf>
    <xf numFmtId="49" fontId="151" fillId="129" borderId="112">
      <alignment vertical="center" wrapText="1"/>
    </xf>
    <xf numFmtId="49" fontId="151" fillId="115" borderId="0">
      <alignment vertical="center" wrapText="1"/>
    </xf>
    <xf numFmtId="49" fontId="151" fillId="144" borderId="86">
      <alignment vertical="center" wrapText="1"/>
    </xf>
    <xf numFmtId="49" fontId="151" fillId="115" borderId="86">
      <alignment vertical="center" wrapText="1"/>
    </xf>
    <xf numFmtId="49" fontId="151" fillId="115" borderId="86">
      <alignment vertical="center" wrapText="1"/>
    </xf>
    <xf numFmtId="49" fontId="151" fillId="115" borderId="86">
      <alignment vertical="center" wrapText="1"/>
    </xf>
    <xf numFmtId="49" fontId="151" fillId="115" borderId="86">
      <alignment vertical="center" wrapText="1"/>
    </xf>
    <xf numFmtId="49" fontId="155" fillId="112" borderId="0">
      <alignment vertical="center" wrapText="1"/>
    </xf>
    <xf numFmtId="49" fontId="156" fillId="112" borderId="0">
      <alignment vertical="center" wrapText="1" shrinkToFit="1"/>
    </xf>
    <xf numFmtId="49" fontId="157" fillId="112" borderId="0">
      <alignment vertical="center" wrapText="1" shrinkToFit="1"/>
    </xf>
    <xf numFmtId="49" fontId="155" fillId="112" borderId="0">
      <alignment vertical="center" wrapText="1" shrinkToFit="1"/>
    </xf>
    <xf numFmtId="49" fontId="158" fillId="112" borderId="0">
      <alignment vertical="center" wrapText="1" shrinkToFit="1"/>
    </xf>
    <xf numFmtId="49" fontId="157" fillId="112" borderId="0">
      <alignment vertical="center" wrapText="1" shrinkToFit="1"/>
    </xf>
    <xf numFmtId="49" fontId="159" fillId="112" borderId="0">
      <alignment vertical="center" wrapText="1"/>
    </xf>
    <xf numFmtId="49" fontId="159" fillId="112" borderId="0">
      <alignment vertical="center" wrapText="1"/>
    </xf>
    <xf numFmtId="49" fontId="159" fillId="112" borderId="0">
      <alignment vertical="center" wrapText="1"/>
    </xf>
    <xf numFmtId="49" fontId="159" fillId="112" borderId="0">
      <alignment vertical="center" wrapText="1"/>
    </xf>
    <xf numFmtId="49" fontId="151" fillId="116" borderId="0">
      <alignment vertical="center" wrapText="1"/>
    </xf>
    <xf numFmtId="49" fontId="151" fillId="116" borderId="0">
      <alignment vertical="center" wrapText="1"/>
    </xf>
    <xf numFmtId="49" fontId="151" fillId="136" borderId="0">
      <alignment vertical="center" wrapText="1"/>
    </xf>
    <xf numFmtId="49" fontId="151" fillId="116" borderId="0">
      <alignment vertical="center" wrapText="1"/>
    </xf>
    <xf numFmtId="49" fontId="151" fillId="116" borderId="0">
      <alignment vertical="center" wrapText="1"/>
    </xf>
    <xf numFmtId="49" fontId="151" fillId="110" borderId="0">
      <alignment vertical="center" wrapText="1"/>
    </xf>
    <xf numFmtId="49" fontId="159" fillId="149" borderId="0">
      <alignment vertical="center" wrapText="1"/>
    </xf>
    <xf numFmtId="49" fontId="159" fillId="149" borderId="0">
      <alignment vertical="center" wrapText="1" shrinkToFit="1"/>
    </xf>
    <xf numFmtId="49" fontId="159" fillId="150" borderId="0">
      <alignment vertical="center" wrapText="1" shrinkToFit="1"/>
    </xf>
    <xf numFmtId="49" fontId="159" fillId="149" borderId="0">
      <alignment vertical="center" wrapText="1" shrinkToFit="1"/>
    </xf>
    <xf numFmtId="49" fontId="151" fillId="150" borderId="0">
      <alignment vertical="center" wrapText="1"/>
    </xf>
    <xf numFmtId="49" fontId="151" fillId="131" borderId="0">
      <alignment vertical="center" wrapText="1"/>
    </xf>
    <xf numFmtId="49" fontId="151" fillId="108" borderId="0">
      <alignment vertical="center" wrapText="1"/>
    </xf>
    <xf numFmtId="49" fontId="151" fillId="131" borderId="0">
      <alignment vertical="center" wrapText="1"/>
    </xf>
    <xf numFmtId="49" fontId="151" fillId="124" borderId="0">
      <alignment vertical="center" wrapText="1"/>
    </xf>
    <xf numFmtId="49" fontId="160" fillId="108" borderId="113">
      <alignment vertical="center" wrapText="1"/>
    </xf>
    <xf numFmtId="49" fontId="160" fillId="145" borderId="113">
      <alignment vertical="center" wrapText="1"/>
    </xf>
    <xf numFmtId="49" fontId="160" fillId="145" borderId="113">
      <alignment vertical="center" wrapText="1"/>
    </xf>
    <xf numFmtId="49" fontId="160" fillId="121" borderId="113">
      <alignment vertical="center" wrapText="1"/>
    </xf>
    <xf numFmtId="49" fontId="160" fillId="128" borderId="113">
      <alignment vertical="center" wrapText="1"/>
    </xf>
    <xf numFmtId="0" fontId="161" fillId="118" borderId="114">
      <alignment horizontal="left" vertical="center" wrapText="1"/>
    </xf>
    <xf numFmtId="0" fontId="161" fillId="108" borderId="114">
      <alignment horizontal="left" vertical="center" wrapText="1"/>
    </xf>
    <xf numFmtId="0" fontId="161" fillId="151" borderId="114">
      <alignment horizontal="left" vertical="center" wrapText="1"/>
    </xf>
    <xf numFmtId="0" fontId="161" fillId="108" borderId="114">
      <alignment horizontal="left" vertical="center" wrapText="1"/>
    </xf>
    <xf numFmtId="0" fontId="161" fillId="151" borderId="114">
      <alignment horizontal="left" vertical="center" wrapText="1"/>
    </xf>
    <xf numFmtId="49" fontId="151" fillId="132" borderId="89">
      <alignment vertical="center" wrapText="1"/>
    </xf>
    <xf numFmtId="49" fontId="151" fillId="130" borderId="89">
      <alignment vertical="center" wrapText="1"/>
    </xf>
    <xf numFmtId="49" fontId="151" fillId="110" borderId="89">
      <alignment vertical="center" wrapText="1"/>
    </xf>
    <xf numFmtId="49" fontId="151" fillId="152" borderId="89">
      <alignment vertical="center" wrapText="1"/>
    </xf>
    <xf numFmtId="49" fontId="151" fillId="130" borderId="89">
      <alignment vertical="center" wrapText="1"/>
    </xf>
    <xf numFmtId="49" fontId="151" fillId="130" borderId="89">
      <alignment vertical="center" wrapText="1"/>
    </xf>
    <xf numFmtId="49" fontId="151" fillId="108" borderId="89">
      <alignment vertical="center" wrapText="1"/>
    </xf>
    <xf numFmtId="49" fontId="151" fillId="132" borderId="89">
      <alignment vertical="center" wrapText="1"/>
    </xf>
    <xf numFmtId="49" fontId="151" fillId="116" borderId="89">
      <alignment vertical="center" wrapText="1"/>
    </xf>
    <xf numFmtId="49" fontId="151" fillId="128" borderId="89">
      <alignment vertical="center" wrapText="1"/>
    </xf>
    <xf numFmtId="49" fontId="151" fillId="125" borderId="89">
      <alignment vertical="center" wrapText="1"/>
    </xf>
    <xf numFmtId="49" fontId="151" fillId="135" borderId="89">
      <alignment vertical="center" wrapText="1"/>
    </xf>
    <xf numFmtId="49" fontId="151" fillId="125" borderId="89">
      <alignment vertical="center" wrapText="1"/>
    </xf>
    <xf numFmtId="49" fontId="151" fillId="119" borderId="89">
      <alignment vertical="center" wrapText="1"/>
    </xf>
    <xf numFmtId="49" fontId="151" fillId="130" borderId="89">
      <alignment vertical="center" wrapText="1"/>
    </xf>
    <xf numFmtId="49" fontId="151" fillId="125" borderId="89">
      <alignment vertical="center" wrapText="1"/>
    </xf>
    <xf numFmtId="49" fontId="151" fillId="119" borderId="89">
      <alignment vertical="center" wrapText="1"/>
    </xf>
    <xf numFmtId="49" fontId="151" fillId="119" borderId="89">
      <alignment vertical="center" wrapText="1"/>
    </xf>
    <xf numFmtId="49" fontId="151" fillId="119" borderId="89">
      <alignment vertical="center" wrapText="1"/>
    </xf>
    <xf numFmtId="49" fontId="151" fillId="119" borderId="89">
      <alignment vertical="center" wrapText="1"/>
    </xf>
    <xf numFmtId="49" fontId="253" fillId="120" borderId="90">
      <alignment vertical="top" wrapText="1"/>
    </xf>
    <xf numFmtId="49" fontId="253" fillId="122" borderId="90">
      <alignment vertical="top" wrapText="1"/>
    </xf>
    <xf numFmtId="49" fontId="253" fillId="122" borderId="91">
      <alignment vertical="top" wrapText="1"/>
    </xf>
    <xf numFmtId="0" fontId="133" fillId="105" borderId="0"/>
    <xf numFmtId="0" fontId="133" fillId="106" borderId="0"/>
    <xf numFmtId="0" fontId="133" fillId="107" borderId="0"/>
    <xf numFmtId="0" fontId="133" fillId="108" borderId="0"/>
    <xf numFmtId="0" fontId="133" fillId="109" borderId="0"/>
    <xf numFmtId="0" fontId="133" fillId="110" borderId="0"/>
    <xf numFmtId="183" fontId="253" fillId="0" borderId="0"/>
    <xf numFmtId="0" fontId="253" fillId="139" borderId="92"/>
    <xf numFmtId="184" fontId="253" fillId="0" borderId="0"/>
    <xf numFmtId="184" fontId="253" fillId="0" borderId="0"/>
    <xf numFmtId="0" fontId="260" fillId="119" borderId="0">
      <alignment wrapText="1"/>
    </xf>
    <xf numFmtId="0" fontId="260" fillId="121" borderId="0"/>
    <xf numFmtId="169" fontId="262" fillId="0" borderId="93"/>
    <xf numFmtId="169" fontId="261" fillId="0" borderId="94"/>
    <xf numFmtId="169" fontId="263" fillId="0" borderId="93"/>
    <xf numFmtId="169" fontId="264" fillId="0" borderId="94"/>
    <xf numFmtId="0" fontId="167" fillId="0" borderId="0"/>
    <xf numFmtId="0" fontId="133" fillId="105" borderId="0"/>
    <xf numFmtId="0" fontId="133" fillId="106" borderId="0"/>
    <xf numFmtId="0" fontId="133" fillId="107" borderId="0"/>
    <xf numFmtId="0" fontId="133" fillId="108" borderId="0"/>
    <xf numFmtId="0" fontId="133" fillId="109" borderId="0"/>
    <xf numFmtId="0" fontId="133" fillId="110" borderId="0"/>
    <xf numFmtId="0" fontId="266" fillId="0" borderId="0"/>
    <xf numFmtId="0" fontId="266" fillId="0" borderId="0"/>
    <xf numFmtId="0" fontId="267" fillId="0" borderId="0"/>
    <xf numFmtId="0" fontId="267" fillId="0" borderId="0"/>
    <xf numFmtId="0" fontId="173" fillId="118" borderId="8"/>
    <xf numFmtId="0" fontId="268" fillId="116" borderId="8"/>
    <xf numFmtId="185" fontId="253" fillId="0" borderId="0"/>
    <xf numFmtId="205" fontId="82" fillId="0" borderId="0"/>
    <xf numFmtId="185" fontId="253" fillId="0" borderId="0"/>
    <xf numFmtId="185" fontId="253" fillId="0" borderId="0"/>
    <xf numFmtId="187" fontId="253" fillId="0" borderId="0"/>
    <xf numFmtId="206" fontId="253" fillId="0" borderId="0"/>
    <xf numFmtId="185" fontId="253" fillId="0" borderId="0"/>
    <xf numFmtId="206" fontId="253" fillId="0" borderId="0"/>
    <xf numFmtId="185" fontId="253" fillId="0" borderId="0"/>
    <xf numFmtId="185" fontId="253" fillId="0" borderId="0"/>
    <xf numFmtId="187" fontId="253" fillId="0" borderId="0"/>
    <xf numFmtId="185" fontId="253" fillId="0" borderId="0"/>
    <xf numFmtId="207" fontId="253" fillId="0" borderId="0"/>
    <xf numFmtId="205" fontId="139" fillId="0" borderId="0"/>
    <xf numFmtId="205" fontId="82" fillId="0" borderId="0"/>
    <xf numFmtId="205" fontId="82" fillId="0" borderId="0"/>
    <xf numFmtId="0" fontId="253" fillId="0" borderId="0"/>
    <xf numFmtId="0" fontId="174" fillId="0" borderId="0"/>
    <xf numFmtId="0" fontId="175" fillId="0" borderId="0"/>
    <xf numFmtId="2" fontId="139" fillId="0" borderId="0"/>
    <xf numFmtId="169" fontId="253" fillId="0" borderId="0"/>
    <xf numFmtId="169" fontId="253" fillId="0" borderId="0"/>
    <xf numFmtId="3" fontId="253" fillId="0" borderId="0"/>
    <xf numFmtId="3" fontId="253" fillId="0" borderId="0"/>
    <xf numFmtId="0" fontId="144" fillId="113" borderId="0"/>
    <xf numFmtId="0" fontId="176" fillId="0" borderId="0">
      <alignment horizontal="center"/>
    </xf>
    <xf numFmtId="0" fontId="177" fillId="0" borderId="0">
      <alignment horizontal="center"/>
    </xf>
    <xf numFmtId="0" fontId="178" fillId="0" borderId="95"/>
    <xf numFmtId="0" fontId="179" fillId="0" borderId="96"/>
    <xf numFmtId="0" fontId="167" fillId="0" borderId="97"/>
    <xf numFmtId="0" fontId="167" fillId="0" borderId="0"/>
    <xf numFmtId="0" fontId="176" fillId="0" borderId="0">
      <alignment horizontal="center" textRotation="90"/>
    </xf>
    <xf numFmtId="0" fontId="177" fillId="0" borderId="0">
      <alignment horizontal="center" textRotation="90"/>
    </xf>
    <xf numFmtId="0" fontId="141" fillId="121" borderId="0"/>
    <xf numFmtId="0" fontId="173" fillId="118" borderId="8"/>
    <xf numFmtId="0" fontId="269" fillId="112" borderId="0"/>
    <xf numFmtId="0" fontId="270" fillId="0" borderId="0"/>
    <xf numFmtId="0" fontId="271" fillId="0" borderId="0"/>
    <xf numFmtId="0" fontId="270" fillId="0" borderId="0"/>
    <xf numFmtId="0" fontId="183" fillId="0" borderId="0"/>
    <xf numFmtId="0" fontId="139" fillId="117" borderId="0">
      <alignment horizontal="right"/>
      <protection locked="0"/>
    </xf>
    <xf numFmtId="0" fontId="253" fillId="117" borderId="0">
      <alignment horizontal="right"/>
      <protection locked="0"/>
    </xf>
    <xf numFmtId="0" fontId="253" fillId="117" borderId="0">
      <alignment horizontal="right"/>
      <protection locked="0"/>
    </xf>
    <xf numFmtId="0" fontId="253" fillId="117" borderId="0">
      <alignment horizontal="right"/>
      <protection locked="0"/>
    </xf>
    <xf numFmtId="0" fontId="148" fillId="0" borderId="20"/>
    <xf numFmtId="0" fontId="272" fillId="117" borderId="0">
      <alignment horizontal="right"/>
      <protection locked="0"/>
    </xf>
    <xf numFmtId="0" fontId="272" fillId="117" borderId="0">
      <alignment horizontal="right"/>
      <protection locked="0"/>
    </xf>
    <xf numFmtId="0" fontId="272" fillId="117" borderId="0">
      <alignment horizontal="right"/>
      <protection locked="0"/>
    </xf>
    <xf numFmtId="0" fontId="273" fillId="117" borderId="0">
      <alignment horizontal="right"/>
      <protection locked="0"/>
    </xf>
    <xf numFmtId="0" fontId="273" fillId="117" borderId="0">
      <alignment horizontal="right"/>
      <protection locked="0"/>
    </xf>
    <xf numFmtId="0" fontId="273" fillId="117" borderId="0">
      <alignment horizontal="right"/>
      <protection locked="0"/>
    </xf>
    <xf numFmtId="0" fontId="274" fillId="117" borderId="0">
      <alignment horizontal="right"/>
      <protection locked="0"/>
    </xf>
    <xf numFmtId="0" fontId="274" fillId="117" borderId="0">
      <alignment horizontal="right"/>
      <protection locked="0"/>
    </xf>
    <xf numFmtId="0" fontId="274" fillId="117" borderId="0">
      <alignment horizontal="right"/>
      <protection locked="0"/>
    </xf>
    <xf numFmtId="0" fontId="188" fillId="127" borderId="0">
      <alignment horizontal="right" vertical="center"/>
      <protection locked="0"/>
    </xf>
    <xf numFmtId="0" fontId="188" fillId="117" borderId="0">
      <alignment horizontal="right" vertical="center"/>
      <protection locked="0"/>
    </xf>
    <xf numFmtId="191" fontId="189" fillId="0" borderId="0"/>
    <xf numFmtId="192" fontId="253" fillId="0" borderId="0"/>
    <xf numFmtId="192" fontId="253" fillId="0" borderId="0"/>
    <xf numFmtId="192" fontId="253" fillId="0" borderId="0"/>
    <xf numFmtId="192" fontId="253" fillId="0" borderId="0"/>
    <xf numFmtId="192" fontId="253" fillId="0" borderId="0"/>
    <xf numFmtId="192" fontId="253" fillId="0" borderId="0"/>
    <xf numFmtId="192" fontId="253" fillId="0" borderId="0"/>
    <xf numFmtId="191" fontId="189" fillId="0" borderId="0"/>
    <xf numFmtId="191" fontId="189" fillId="0" borderId="0"/>
    <xf numFmtId="191" fontId="189" fillId="0" borderId="0"/>
    <xf numFmtId="185" fontId="253" fillId="0" borderId="0"/>
    <xf numFmtId="185" fontId="253" fillId="0" borderId="0"/>
    <xf numFmtId="193" fontId="253" fillId="0" borderId="0"/>
    <xf numFmtId="193" fontId="253" fillId="0" borderId="0"/>
    <xf numFmtId="0" fontId="191" fillId="127" borderId="0"/>
    <xf numFmtId="0" fontId="191" fillId="127" borderId="0"/>
    <xf numFmtId="0" fontId="275" fillId="127" borderId="0"/>
    <xf numFmtId="194" fontId="276" fillId="0" borderId="0"/>
    <xf numFmtId="0" fontId="253" fillId="0" borderId="0"/>
    <xf numFmtId="0" fontId="253" fillId="0" borderId="0"/>
    <xf numFmtId="0" fontId="189" fillId="0" borderId="0"/>
    <xf numFmtId="0" fontId="253" fillId="0" borderId="0"/>
    <xf numFmtId="0" fontId="253" fillId="0" borderId="0"/>
    <xf numFmtId="0" fontId="82" fillId="0" borderId="0"/>
    <xf numFmtId="0" fontId="82" fillId="0" borderId="0"/>
    <xf numFmtId="0" fontId="82" fillId="0" borderId="0"/>
    <xf numFmtId="0" fontId="82" fillId="0" borderId="0"/>
    <xf numFmtId="0" fontId="82" fillId="0" borderId="0"/>
    <xf numFmtId="0" fontId="82" fillId="0" borderId="0"/>
    <xf numFmtId="0" fontId="253" fillId="0" borderId="0"/>
    <xf numFmtId="0" fontId="189" fillId="0" borderId="0"/>
    <xf numFmtId="0" fontId="253" fillId="0" borderId="0"/>
    <xf numFmtId="0" fontId="254" fillId="0" borderId="0"/>
    <xf numFmtId="0" fontId="253" fillId="0" borderId="0"/>
    <xf numFmtId="0" fontId="253" fillId="0" borderId="0"/>
    <xf numFmtId="0" fontId="82" fillId="0" borderId="0"/>
    <xf numFmtId="0" fontId="253" fillId="0" borderId="0"/>
    <xf numFmtId="0" fontId="194" fillId="0" borderId="0"/>
    <xf numFmtId="0" fontId="194" fillId="0" borderId="0"/>
    <xf numFmtId="0" fontId="139" fillId="0" borderId="0"/>
    <xf numFmtId="0" fontId="253" fillId="0" borderId="0"/>
    <xf numFmtId="0" fontId="253" fillId="0" borderId="0"/>
    <xf numFmtId="0" fontId="253" fillId="0" borderId="0"/>
    <xf numFmtId="0" fontId="253" fillId="0" borderId="0"/>
    <xf numFmtId="0" fontId="253" fillId="0" borderId="0"/>
    <xf numFmtId="0" fontId="253" fillId="0" borderId="0">
      <alignment wrapText="1"/>
    </xf>
    <xf numFmtId="0" fontId="253" fillId="0" borderId="0">
      <alignment wrapText="1"/>
    </xf>
    <xf numFmtId="0" fontId="195" fillId="0" borderId="0"/>
    <xf numFmtId="0" fontId="253" fillId="0" borderId="0"/>
    <xf numFmtId="0" fontId="139" fillId="0" borderId="0"/>
    <xf numFmtId="0" fontId="253" fillId="0" borderId="0">
      <alignment wrapText="1"/>
    </xf>
    <xf numFmtId="0" fontId="253" fillId="0" borderId="0"/>
    <xf numFmtId="0" fontId="253" fillId="0" borderId="0">
      <alignment wrapText="1"/>
    </xf>
    <xf numFmtId="0" fontId="253" fillId="0" borderId="0"/>
    <xf numFmtId="0" fontId="82" fillId="0" borderId="0"/>
    <xf numFmtId="0" fontId="253" fillId="0" borderId="0">
      <alignment wrapText="1"/>
    </xf>
    <xf numFmtId="0" fontId="253" fillId="0" borderId="0">
      <alignment wrapText="1"/>
    </xf>
    <xf numFmtId="0" fontId="82" fillId="0" borderId="0"/>
    <xf numFmtId="0" fontId="253" fillId="0" borderId="0"/>
    <xf numFmtId="0" fontId="82" fillId="0" borderId="0"/>
    <xf numFmtId="0" fontId="196" fillId="0" borderId="0"/>
    <xf numFmtId="0" fontId="82" fillId="0" borderId="0"/>
    <xf numFmtId="0" fontId="82" fillId="0" borderId="0"/>
    <xf numFmtId="0" fontId="253" fillId="0" borderId="0"/>
    <xf numFmtId="0" fontId="253" fillId="0" borderId="0"/>
    <xf numFmtId="0" fontId="82" fillId="0" borderId="0"/>
    <xf numFmtId="4" fontId="197" fillId="0" borderId="0">
      <alignment horizontal="right" vertical="center"/>
    </xf>
    <xf numFmtId="2" fontId="139" fillId="0" borderId="0"/>
    <xf numFmtId="0" fontId="253" fillId="119" borderId="92"/>
    <xf numFmtId="0" fontId="253" fillId="119" borderId="92"/>
    <xf numFmtId="0" fontId="277" fillId="0" borderId="0">
      <alignment vertical="top"/>
    </xf>
    <xf numFmtId="0" fontId="253" fillId="119" borderId="92"/>
    <xf numFmtId="0" fontId="277" fillId="0" borderId="0">
      <alignment vertical="top"/>
    </xf>
    <xf numFmtId="0" fontId="200" fillId="126" borderId="98"/>
    <xf numFmtId="182" fontId="139" fillId="0" borderId="0"/>
    <xf numFmtId="182" fontId="253" fillId="0" borderId="0"/>
    <xf numFmtId="182" fontId="82" fillId="0" borderId="0"/>
    <xf numFmtId="182" fontId="253" fillId="0" borderId="0"/>
    <xf numFmtId="182" fontId="82" fillId="0" borderId="0"/>
    <xf numFmtId="182" fontId="253" fillId="0" borderId="0"/>
    <xf numFmtId="182" fontId="253" fillId="0" borderId="0"/>
    <xf numFmtId="182" fontId="253" fillId="0" borderId="0"/>
    <xf numFmtId="182" fontId="253" fillId="0" borderId="0"/>
    <xf numFmtId="182" fontId="253" fillId="0" borderId="0"/>
    <xf numFmtId="182" fontId="253" fillId="0" borderId="0"/>
    <xf numFmtId="0" fontId="253" fillId="119" borderId="92"/>
    <xf numFmtId="0" fontId="139" fillId="139" borderId="92"/>
    <xf numFmtId="0" fontId="201" fillId="0" borderId="0"/>
    <xf numFmtId="0" fontId="202" fillId="0" borderId="0"/>
    <xf numFmtId="196" fontId="201" fillId="0" borderId="0"/>
    <xf numFmtId="196" fontId="202" fillId="0" borderId="0"/>
    <xf numFmtId="0" fontId="200" fillId="126" borderId="98"/>
    <xf numFmtId="0" fontId="278" fillId="113" borderId="0"/>
    <xf numFmtId="0" fontId="279" fillId="126" borderId="99"/>
    <xf numFmtId="0" fontId="280" fillId="0" borderId="0">
      <alignment vertical="top" wrapText="1"/>
    </xf>
    <xf numFmtId="0" fontId="253" fillId="0" borderId="0">
      <alignment horizontal="left"/>
    </xf>
    <xf numFmtId="0" fontId="253" fillId="0" borderId="0"/>
    <xf numFmtId="0" fontId="253" fillId="0" borderId="0"/>
    <xf numFmtId="0" fontId="265" fillId="0" borderId="0"/>
    <xf numFmtId="0" fontId="265" fillId="0" borderId="0">
      <alignment horizontal="left"/>
    </xf>
    <xf numFmtId="0" fontId="253" fillId="0" borderId="0"/>
    <xf numFmtId="169" fontId="207" fillId="136" borderId="100">
      <alignment vertical="center"/>
    </xf>
    <xf numFmtId="169" fontId="207" fillId="110" borderId="100">
      <alignment vertical="center"/>
    </xf>
    <xf numFmtId="169" fontId="207" fillId="108" borderId="100">
      <alignment vertical="center"/>
    </xf>
    <xf numFmtId="169" fontId="207" fillId="136" borderId="100">
      <alignment vertical="center"/>
    </xf>
    <xf numFmtId="169" fontId="207" fillId="136" borderId="100">
      <alignment vertical="center"/>
    </xf>
    <xf numFmtId="169" fontId="207" fillId="136" borderId="100">
      <alignment vertical="center"/>
    </xf>
    <xf numFmtId="4" fontId="207" fillId="136" borderId="100">
      <alignment vertical="center"/>
    </xf>
    <xf numFmtId="4" fontId="207" fillId="110" borderId="100">
      <alignment vertical="center"/>
    </xf>
    <xf numFmtId="4" fontId="207" fillId="108" borderId="100">
      <alignment vertical="center"/>
    </xf>
    <xf numFmtId="4" fontId="207" fillId="136" borderId="100">
      <alignment vertical="center"/>
    </xf>
    <xf numFmtId="4" fontId="207" fillId="136" borderId="100">
      <alignment vertical="center"/>
    </xf>
    <xf numFmtId="4" fontId="207" fillId="136" borderId="100">
      <alignment vertical="center"/>
    </xf>
    <xf numFmtId="181" fontId="207" fillId="136" borderId="100">
      <alignment vertical="center"/>
    </xf>
    <xf numFmtId="181" fontId="207" fillId="110" borderId="100">
      <alignment vertical="center"/>
    </xf>
    <xf numFmtId="181" fontId="207" fillId="108" borderId="100">
      <alignment vertical="center"/>
    </xf>
    <xf numFmtId="181" fontId="207" fillId="136" borderId="100">
      <alignment vertical="center"/>
    </xf>
    <xf numFmtId="181" fontId="207" fillId="136" borderId="100">
      <alignment vertical="center"/>
    </xf>
    <xf numFmtId="181" fontId="207" fillId="136" borderId="100">
      <alignment vertical="center"/>
    </xf>
    <xf numFmtId="197" fontId="207" fillId="136" borderId="100">
      <alignment vertical="center"/>
    </xf>
    <xf numFmtId="197" fontId="207" fillId="110" borderId="100">
      <alignment vertical="center"/>
    </xf>
    <xf numFmtId="197" fontId="207" fillId="108" borderId="100">
      <alignment vertical="center"/>
    </xf>
    <xf numFmtId="197" fontId="207" fillId="136" borderId="100">
      <alignment vertical="center"/>
    </xf>
    <xf numFmtId="197" fontId="207" fillId="136" borderId="100">
      <alignment vertical="center"/>
    </xf>
    <xf numFmtId="197" fontId="207" fillId="136" borderId="100">
      <alignment vertical="center"/>
    </xf>
    <xf numFmtId="3" fontId="207" fillId="136" borderId="100">
      <alignment vertical="center"/>
    </xf>
    <xf numFmtId="3" fontId="207" fillId="110" borderId="100">
      <alignment vertical="center"/>
    </xf>
    <xf numFmtId="3" fontId="207" fillId="108" borderId="100">
      <alignment vertical="center"/>
    </xf>
    <xf numFmtId="3" fontId="207" fillId="136" borderId="100">
      <alignment vertical="center"/>
    </xf>
    <xf numFmtId="3" fontId="207" fillId="136" borderId="100">
      <alignment vertical="center"/>
    </xf>
    <xf numFmtId="3" fontId="207" fillId="136" borderId="100">
      <alignment vertical="center"/>
    </xf>
    <xf numFmtId="0" fontId="208" fillId="136" borderId="100">
      <alignment vertical="center"/>
    </xf>
    <xf numFmtId="208" fontId="208" fillId="110" borderId="100">
      <alignment vertical="center"/>
    </xf>
    <xf numFmtId="208" fontId="209" fillId="108" borderId="100">
      <alignment vertical="center"/>
    </xf>
    <xf numFmtId="208" fontId="208" fillId="136" borderId="100">
      <alignment vertical="center"/>
    </xf>
    <xf numFmtId="208" fontId="208" fillId="136" borderId="100">
      <alignment vertical="center"/>
    </xf>
    <xf numFmtId="208" fontId="209" fillId="136" borderId="100">
      <alignment vertical="center"/>
    </xf>
    <xf numFmtId="0" fontId="208" fillId="136" borderId="100">
      <alignment vertical="center"/>
    </xf>
    <xf numFmtId="209" fontId="208" fillId="110" borderId="100">
      <alignment vertical="center"/>
    </xf>
    <xf numFmtId="209" fontId="209" fillId="108" borderId="100">
      <alignment vertical="center"/>
    </xf>
    <xf numFmtId="209" fontId="208" fillId="136" borderId="100">
      <alignment vertical="center"/>
    </xf>
    <xf numFmtId="209" fontId="208" fillId="136" borderId="100">
      <alignment vertical="center"/>
    </xf>
    <xf numFmtId="209" fontId="209" fillId="136" borderId="100">
      <alignment vertical="center"/>
    </xf>
    <xf numFmtId="0" fontId="208" fillId="136" borderId="100">
      <alignment vertical="center"/>
    </xf>
    <xf numFmtId="210" fontId="208" fillId="110" borderId="100">
      <alignment vertical="center"/>
    </xf>
    <xf numFmtId="210" fontId="209" fillId="108" borderId="100">
      <alignment vertical="center"/>
    </xf>
    <xf numFmtId="210" fontId="208" fillId="136" borderId="100">
      <alignment vertical="center"/>
    </xf>
    <xf numFmtId="210" fontId="208" fillId="136" borderId="100">
      <alignment vertical="center"/>
    </xf>
    <xf numFmtId="210" fontId="209" fillId="136" borderId="100">
      <alignment vertical="center"/>
    </xf>
    <xf numFmtId="201" fontId="210" fillId="136" borderId="100">
      <alignment vertical="center"/>
    </xf>
    <xf numFmtId="201" fontId="210" fillId="110" borderId="100">
      <alignment vertical="center"/>
    </xf>
    <xf numFmtId="201" fontId="210" fillId="108" borderId="100">
      <alignment vertical="center"/>
    </xf>
    <xf numFmtId="201" fontId="210" fillId="136" borderId="100">
      <alignment vertical="center"/>
    </xf>
    <xf numFmtId="201" fontId="210" fillId="136" borderId="100">
      <alignment vertical="center"/>
    </xf>
    <xf numFmtId="201" fontId="210" fillId="136" borderId="100">
      <alignment vertical="center"/>
    </xf>
    <xf numFmtId="202" fontId="210" fillId="136" borderId="100">
      <alignment vertical="center"/>
    </xf>
    <xf numFmtId="202" fontId="210" fillId="110" borderId="100">
      <alignment vertical="center"/>
    </xf>
    <xf numFmtId="202" fontId="210" fillId="108" borderId="100">
      <alignment vertical="center"/>
    </xf>
    <xf numFmtId="202" fontId="210" fillId="136" borderId="100">
      <alignment vertical="center"/>
    </xf>
    <xf numFmtId="202" fontId="210" fillId="136" borderId="100">
      <alignment vertical="center"/>
    </xf>
    <xf numFmtId="202" fontId="210" fillId="136" borderId="100">
      <alignment vertical="center"/>
    </xf>
    <xf numFmtId="203" fontId="210" fillId="136" borderId="100">
      <alignment vertical="center"/>
    </xf>
    <xf numFmtId="203" fontId="210" fillId="110" borderId="100">
      <alignment vertical="center"/>
    </xf>
    <xf numFmtId="203" fontId="210" fillId="108" borderId="100">
      <alignment vertical="center"/>
    </xf>
    <xf numFmtId="203" fontId="210" fillId="136" borderId="100">
      <alignment vertical="center"/>
    </xf>
    <xf numFmtId="203" fontId="210" fillId="136" borderId="100">
      <alignment vertical="center"/>
    </xf>
    <xf numFmtId="203" fontId="210" fillId="136" borderId="100">
      <alignment vertical="center"/>
    </xf>
    <xf numFmtId="168" fontId="211" fillId="136" borderId="100">
      <alignment vertical="center"/>
    </xf>
    <xf numFmtId="168" fontId="212" fillId="110" borderId="100">
      <alignment vertical="center"/>
    </xf>
    <xf numFmtId="168" fontId="213" fillId="108" borderId="100">
      <alignment vertical="center"/>
    </xf>
    <xf numFmtId="168" fontId="211" fillId="136" borderId="100">
      <alignment vertical="center"/>
    </xf>
    <xf numFmtId="168" fontId="214" fillId="136" borderId="100">
      <alignment vertical="center"/>
    </xf>
    <xf numFmtId="168" fontId="213" fillId="136" borderId="100">
      <alignment vertical="center"/>
    </xf>
    <xf numFmtId="204" fontId="211" fillId="136" borderId="100">
      <alignment vertical="center"/>
    </xf>
    <xf numFmtId="204" fontId="212" fillId="110" borderId="100">
      <alignment vertical="center"/>
    </xf>
    <xf numFmtId="204" fontId="213" fillId="108" borderId="100">
      <alignment vertical="center"/>
    </xf>
    <xf numFmtId="204" fontId="211" fillId="136" borderId="100">
      <alignment vertical="center"/>
    </xf>
    <xf numFmtId="204" fontId="214" fillId="136" borderId="100">
      <alignment vertical="center"/>
    </xf>
    <xf numFmtId="204" fontId="213" fillId="136" borderId="100">
      <alignment vertical="center"/>
    </xf>
    <xf numFmtId="182" fontId="211" fillId="136" borderId="100">
      <alignment vertical="center"/>
    </xf>
    <xf numFmtId="182" fontId="212" fillId="110" borderId="100">
      <alignment vertical="center"/>
    </xf>
    <xf numFmtId="182" fontId="213" fillId="108" borderId="100">
      <alignment vertical="center"/>
    </xf>
    <xf numFmtId="182" fontId="211" fillId="136" borderId="100">
      <alignment vertical="center"/>
    </xf>
    <xf numFmtId="182" fontId="214" fillId="136" borderId="100">
      <alignment vertical="center"/>
    </xf>
    <xf numFmtId="182" fontId="213" fillId="136" borderId="100">
      <alignment vertical="center"/>
    </xf>
    <xf numFmtId="0" fontId="215" fillId="136" borderId="100">
      <alignment vertical="center"/>
    </xf>
    <xf numFmtId="0" fontId="216" fillId="110" borderId="100">
      <alignment vertical="center"/>
    </xf>
    <xf numFmtId="0" fontId="216" fillId="108" borderId="100">
      <alignment vertical="center"/>
    </xf>
    <xf numFmtId="0" fontId="216" fillId="136" borderId="100">
      <alignment vertical="center"/>
    </xf>
    <xf numFmtId="0" fontId="216" fillId="136" borderId="100">
      <alignment vertical="center"/>
    </xf>
    <xf numFmtId="0" fontId="216" fillId="136" borderId="100">
      <alignment vertical="center"/>
    </xf>
    <xf numFmtId="0" fontId="215" fillId="136" borderId="100">
      <alignment horizontal="left" vertical="center"/>
    </xf>
    <xf numFmtId="0" fontId="215" fillId="110" borderId="100">
      <alignment horizontal="left" vertical="center"/>
    </xf>
    <xf numFmtId="0" fontId="215" fillId="108" borderId="100">
      <alignment horizontal="left" vertical="center"/>
    </xf>
    <xf numFmtId="0" fontId="215" fillId="136" borderId="100">
      <alignment horizontal="left" vertical="center"/>
    </xf>
    <xf numFmtId="0" fontId="215" fillId="136" borderId="100">
      <alignment horizontal="left" vertical="center"/>
    </xf>
    <xf numFmtId="0" fontId="215" fillId="136" borderId="100">
      <alignment horizontal="left" vertical="center"/>
    </xf>
    <xf numFmtId="169" fontId="217" fillId="149" borderId="100">
      <alignment vertical="center"/>
    </xf>
    <xf numFmtId="169" fontId="217" fillId="120" borderId="100">
      <alignment vertical="center"/>
    </xf>
    <xf numFmtId="169" fontId="217" fillId="143" borderId="100">
      <alignment vertical="center"/>
    </xf>
    <xf numFmtId="169" fontId="217" fillId="150" borderId="100">
      <alignment vertical="center"/>
    </xf>
    <xf numFmtId="169" fontId="217" fillId="149" borderId="100">
      <alignment vertical="center"/>
    </xf>
    <xf numFmtId="4" fontId="217" fillId="149" borderId="100">
      <alignment vertical="center"/>
    </xf>
    <xf numFmtId="4" fontId="217" fillId="120" borderId="100">
      <alignment vertical="center"/>
    </xf>
    <xf numFmtId="4" fontId="217" fillId="143" borderId="100">
      <alignment vertical="center"/>
    </xf>
    <xf numFmtId="4" fontId="217" fillId="150" borderId="100">
      <alignment vertical="center"/>
    </xf>
    <xf numFmtId="4" fontId="217" fillId="149" borderId="100">
      <alignment vertical="center"/>
    </xf>
    <xf numFmtId="181" fontId="217" fillId="149" borderId="100">
      <alignment vertical="center"/>
    </xf>
    <xf numFmtId="181" fontId="217" fillId="120" borderId="100">
      <alignment vertical="center"/>
    </xf>
    <xf numFmtId="181" fontId="217" fillId="143" borderId="100">
      <alignment vertical="center"/>
    </xf>
    <xf numFmtId="181" fontId="217" fillId="150" borderId="100">
      <alignment vertical="center"/>
    </xf>
    <xf numFmtId="181" fontId="217" fillId="149" borderId="100">
      <alignment vertical="center"/>
    </xf>
    <xf numFmtId="197" fontId="217" fillId="149" borderId="100">
      <alignment vertical="center"/>
    </xf>
    <xf numFmtId="197" fontId="217" fillId="120" borderId="100">
      <alignment vertical="center"/>
    </xf>
    <xf numFmtId="197" fontId="217" fillId="143" borderId="100">
      <alignment vertical="center"/>
    </xf>
    <xf numFmtId="197" fontId="217" fillId="150" borderId="100">
      <alignment vertical="center"/>
    </xf>
    <xf numFmtId="197" fontId="217" fillId="149" borderId="100">
      <alignment vertical="center"/>
    </xf>
    <xf numFmtId="3" fontId="217" fillId="149" borderId="100">
      <alignment vertical="center"/>
    </xf>
    <xf numFmtId="3" fontId="217" fillId="120" borderId="100">
      <alignment vertical="center"/>
    </xf>
    <xf numFmtId="3" fontId="217" fillId="143" borderId="100">
      <alignment vertical="center"/>
    </xf>
    <xf numFmtId="3" fontId="217" fillId="150" borderId="100">
      <alignment vertical="center"/>
    </xf>
    <xf numFmtId="3" fontId="217" fillId="149" borderId="100">
      <alignment vertical="center"/>
    </xf>
    <xf numFmtId="0" fontId="218" fillId="149" borderId="100">
      <alignment vertical="center"/>
    </xf>
    <xf numFmtId="208" fontId="218" fillId="120" borderId="100">
      <alignment vertical="center"/>
    </xf>
    <xf numFmtId="208" fontId="218" fillId="143" borderId="100">
      <alignment vertical="center"/>
    </xf>
    <xf numFmtId="208" fontId="218" fillId="150" borderId="100">
      <alignment vertical="center"/>
    </xf>
    <xf numFmtId="208" fontId="219" fillId="149" borderId="100">
      <alignment vertical="center"/>
    </xf>
    <xf numFmtId="0" fontId="218" fillId="149" borderId="100">
      <alignment vertical="center"/>
    </xf>
    <xf numFmtId="209" fontId="218" fillId="120" borderId="100">
      <alignment vertical="center"/>
    </xf>
    <xf numFmtId="209" fontId="218" fillId="143" borderId="100">
      <alignment vertical="center"/>
    </xf>
    <xf numFmtId="209" fontId="218" fillId="150" borderId="100">
      <alignment vertical="center"/>
    </xf>
    <xf numFmtId="209" fontId="219" fillId="149" borderId="100">
      <alignment vertical="center"/>
    </xf>
    <xf numFmtId="0" fontId="218" fillId="149" borderId="100">
      <alignment vertical="center"/>
    </xf>
    <xf numFmtId="210" fontId="218" fillId="120" borderId="100">
      <alignment vertical="center"/>
    </xf>
    <xf numFmtId="210" fontId="218" fillId="143" borderId="100">
      <alignment vertical="center"/>
    </xf>
    <xf numFmtId="210" fontId="218" fillId="150" borderId="100">
      <alignment vertical="center"/>
    </xf>
    <xf numFmtId="210" fontId="219" fillId="149" borderId="100">
      <alignment vertical="center"/>
    </xf>
    <xf numFmtId="201" fontId="220" fillId="149" borderId="100">
      <alignment vertical="center"/>
    </xf>
    <xf numFmtId="201" fontId="220" fillId="120" borderId="100">
      <alignment vertical="center"/>
    </xf>
    <xf numFmtId="201" fontId="220" fillId="143" borderId="100">
      <alignment vertical="center"/>
    </xf>
    <xf numFmtId="201" fontId="220" fillId="150" borderId="100">
      <alignment vertical="center"/>
    </xf>
    <xf numFmtId="201" fontId="220" fillId="149" borderId="100">
      <alignment vertical="center"/>
    </xf>
    <xf numFmtId="202" fontId="220" fillId="149" borderId="100">
      <alignment vertical="center"/>
    </xf>
    <xf numFmtId="202" fontId="220" fillId="120" borderId="100">
      <alignment vertical="center"/>
    </xf>
    <xf numFmtId="202" fontId="220" fillId="143" borderId="100">
      <alignment vertical="center"/>
    </xf>
    <xf numFmtId="202" fontId="220" fillId="150" borderId="100">
      <alignment vertical="center"/>
    </xf>
    <xf numFmtId="202" fontId="220" fillId="149" borderId="100">
      <alignment vertical="center"/>
    </xf>
    <xf numFmtId="203" fontId="220" fillId="149" borderId="100">
      <alignment vertical="center"/>
    </xf>
    <xf numFmtId="203" fontId="220" fillId="120" borderId="100">
      <alignment vertical="center"/>
    </xf>
    <xf numFmtId="203" fontId="220" fillId="143" borderId="100">
      <alignment vertical="center"/>
    </xf>
    <xf numFmtId="203" fontId="220" fillId="150" borderId="100">
      <alignment vertical="center"/>
    </xf>
    <xf numFmtId="203" fontId="220" fillId="149" borderId="100">
      <alignment vertical="center"/>
    </xf>
    <xf numFmtId="168" fontId="221" fillId="149" borderId="100">
      <alignment vertical="center"/>
    </xf>
    <xf numFmtId="168" fontId="222" fillId="120" borderId="100">
      <alignment vertical="center"/>
    </xf>
    <xf numFmtId="168" fontId="221" fillId="143" borderId="100">
      <alignment vertical="center"/>
    </xf>
    <xf numFmtId="168" fontId="223" fillId="150" borderId="100">
      <alignment vertical="center"/>
    </xf>
    <xf numFmtId="168" fontId="224" fillId="149" borderId="100">
      <alignment vertical="center"/>
    </xf>
    <xf numFmtId="204" fontId="221" fillId="149" borderId="100">
      <alignment vertical="center"/>
    </xf>
    <xf numFmtId="204" fontId="222" fillId="120" borderId="100">
      <alignment vertical="center"/>
    </xf>
    <xf numFmtId="204" fontId="221" fillId="143" borderId="100">
      <alignment vertical="center"/>
    </xf>
    <xf numFmtId="204" fontId="223" fillId="150" borderId="100">
      <alignment vertical="center"/>
    </xf>
    <xf numFmtId="204" fontId="224" fillId="149" borderId="100">
      <alignment vertical="center"/>
    </xf>
    <xf numFmtId="182" fontId="221" fillId="149" borderId="100">
      <alignment vertical="center"/>
    </xf>
    <xf numFmtId="182" fontId="222" fillId="120" borderId="100">
      <alignment vertical="center"/>
    </xf>
    <xf numFmtId="182" fontId="221" fillId="143" borderId="100">
      <alignment vertical="center"/>
    </xf>
    <xf numFmtId="182" fontId="223" fillId="150" borderId="100">
      <alignment vertical="center"/>
    </xf>
    <xf numFmtId="182" fontId="224" fillId="149" borderId="100">
      <alignment vertical="center"/>
    </xf>
    <xf numFmtId="0" fontId="225" fillId="149" borderId="100">
      <alignment vertical="center"/>
    </xf>
    <xf numFmtId="0" fontId="226" fillId="120" borderId="100">
      <alignment vertical="center"/>
    </xf>
    <xf numFmtId="0" fontId="226" fillId="143" borderId="100">
      <alignment vertical="center"/>
    </xf>
    <xf numFmtId="0" fontId="226" fillId="150" borderId="100">
      <alignment vertical="center"/>
    </xf>
    <xf numFmtId="0" fontId="226" fillId="149" borderId="100">
      <alignment vertical="center"/>
    </xf>
    <xf numFmtId="0" fontId="225" fillId="149" borderId="100">
      <alignment horizontal="left" vertical="center"/>
    </xf>
    <xf numFmtId="0" fontId="225" fillId="120" borderId="100">
      <alignment horizontal="left" vertical="center"/>
    </xf>
    <xf numFmtId="0" fontId="225" fillId="143" borderId="100">
      <alignment horizontal="left" vertical="center"/>
    </xf>
    <xf numFmtId="0" fontId="225" fillId="150" borderId="100">
      <alignment horizontal="left" vertical="center"/>
    </xf>
    <xf numFmtId="0" fontId="225" fillId="149" borderId="100">
      <alignment horizontal="left" vertical="center"/>
    </xf>
    <xf numFmtId="169" fontId="207" fillId="153" borderId="101">
      <alignment vertical="center"/>
    </xf>
    <xf numFmtId="169" fontId="207" fillId="144" borderId="101">
      <alignment vertical="center"/>
    </xf>
    <xf numFmtId="169" fontId="207" fillId="138" borderId="101">
      <alignment vertical="center"/>
    </xf>
    <xf numFmtId="169" fontId="207" fillId="108" borderId="101">
      <alignment vertical="center"/>
    </xf>
    <xf numFmtId="169" fontId="207" fillId="118" borderId="101">
      <alignment vertical="center"/>
    </xf>
    <xf numFmtId="169" fontId="207" fillId="153" borderId="101">
      <alignment vertical="center"/>
    </xf>
    <xf numFmtId="169" fontId="207" fillId="138" borderId="101">
      <alignment vertical="center"/>
    </xf>
    <xf numFmtId="169" fontId="207" fillId="108" borderId="101">
      <alignment vertical="center"/>
    </xf>
    <xf numFmtId="4" fontId="207" fillId="144" borderId="101">
      <alignment vertical="center"/>
    </xf>
    <xf numFmtId="4" fontId="207" fillId="138" borderId="101">
      <alignment vertical="center"/>
    </xf>
    <xf numFmtId="4" fontId="207" fillId="108" borderId="101">
      <alignment vertical="center"/>
    </xf>
    <xf numFmtId="4" fontId="207" fillId="118" borderId="101">
      <alignment vertical="center"/>
    </xf>
    <xf numFmtId="4" fontId="207" fillId="138" borderId="101">
      <alignment vertical="center"/>
    </xf>
    <xf numFmtId="4" fontId="207" fillId="108" borderId="101">
      <alignment vertical="center"/>
    </xf>
    <xf numFmtId="181" fontId="207" fillId="144" borderId="101">
      <alignment vertical="center"/>
    </xf>
    <xf numFmtId="181" fontId="207" fillId="138" borderId="101">
      <alignment vertical="center"/>
    </xf>
    <xf numFmtId="181" fontId="207" fillId="108" borderId="101">
      <alignment vertical="center"/>
    </xf>
    <xf numFmtId="181" fontId="207" fillId="118" borderId="101">
      <alignment vertical="center"/>
    </xf>
    <xf numFmtId="181" fontId="207" fillId="138" borderId="101">
      <alignment vertical="center"/>
    </xf>
    <xf numFmtId="181" fontId="207" fillId="108" borderId="101">
      <alignment vertical="center"/>
    </xf>
    <xf numFmtId="197" fontId="207" fillId="144" borderId="101">
      <alignment vertical="center"/>
    </xf>
    <xf numFmtId="197" fontId="207" fillId="138" borderId="101">
      <alignment vertical="center"/>
    </xf>
    <xf numFmtId="197" fontId="207" fillId="108" borderId="101">
      <alignment vertical="center"/>
    </xf>
    <xf numFmtId="197" fontId="207" fillId="118" borderId="101">
      <alignment vertical="center"/>
    </xf>
    <xf numFmtId="197" fontId="207" fillId="138" borderId="101">
      <alignment vertical="center"/>
    </xf>
    <xf numFmtId="197" fontId="207" fillId="108" borderId="101">
      <alignment vertical="center"/>
    </xf>
    <xf numFmtId="3" fontId="207" fillId="144" borderId="101">
      <alignment vertical="center"/>
    </xf>
    <xf numFmtId="3" fontId="207" fillId="138" borderId="101">
      <alignment vertical="center"/>
    </xf>
    <xf numFmtId="3" fontId="207" fillId="108" borderId="101">
      <alignment vertical="center"/>
    </xf>
    <xf numFmtId="3" fontId="207" fillId="118" borderId="101">
      <alignment vertical="center"/>
    </xf>
    <xf numFmtId="3" fontId="207" fillId="138" borderId="101">
      <alignment vertical="center"/>
    </xf>
    <xf numFmtId="3" fontId="207" fillId="108" borderId="101">
      <alignment vertical="center"/>
    </xf>
    <xf numFmtId="0" fontId="208" fillId="144" borderId="101">
      <alignment vertical="center"/>
    </xf>
    <xf numFmtId="208" fontId="208" fillId="138" borderId="101">
      <alignment vertical="center"/>
    </xf>
    <xf numFmtId="208" fontId="209" fillId="108" borderId="101">
      <alignment vertical="center"/>
    </xf>
    <xf numFmtId="208" fontId="208" fillId="118" borderId="101">
      <alignment vertical="center"/>
    </xf>
    <xf numFmtId="208" fontId="208" fillId="138" borderId="101">
      <alignment vertical="center"/>
    </xf>
    <xf numFmtId="208" fontId="209" fillId="108" borderId="101">
      <alignment vertical="center"/>
    </xf>
    <xf numFmtId="0" fontId="208" fillId="144" borderId="101">
      <alignment vertical="center"/>
    </xf>
    <xf numFmtId="209" fontId="208" fillId="138" borderId="101">
      <alignment vertical="center"/>
    </xf>
    <xf numFmtId="209" fontId="209" fillId="108" borderId="101">
      <alignment vertical="center"/>
    </xf>
    <xf numFmtId="209" fontId="208" fillId="118" borderId="101">
      <alignment vertical="center"/>
    </xf>
    <xf numFmtId="209" fontId="208" fillId="138" borderId="101">
      <alignment vertical="center"/>
    </xf>
    <xf numFmtId="209" fontId="209" fillId="108" borderId="101">
      <alignment vertical="center"/>
    </xf>
    <xf numFmtId="0" fontId="208" fillId="144" borderId="101">
      <alignment vertical="center"/>
    </xf>
    <xf numFmtId="210" fontId="208" fillId="138" borderId="101">
      <alignment vertical="center"/>
    </xf>
    <xf numFmtId="210" fontId="209" fillId="108" borderId="101">
      <alignment vertical="center"/>
    </xf>
    <xf numFmtId="210" fontId="208" fillId="118" borderId="101">
      <alignment vertical="center"/>
    </xf>
    <xf numFmtId="210" fontId="208" fillId="138" borderId="101">
      <alignment vertical="center"/>
    </xf>
    <xf numFmtId="210" fontId="209" fillId="108" borderId="101">
      <alignment vertical="center"/>
    </xf>
    <xf numFmtId="201" fontId="210" fillId="144" borderId="101">
      <alignment vertical="center"/>
    </xf>
    <xf numFmtId="201" fontId="210" fillId="138" borderId="101">
      <alignment vertical="center"/>
    </xf>
    <xf numFmtId="201" fontId="210" fillId="108" borderId="101">
      <alignment vertical="center"/>
    </xf>
    <xf numFmtId="201" fontId="210" fillId="118" borderId="101">
      <alignment vertical="center"/>
    </xf>
    <xf numFmtId="201" fontId="210" fillId="138" borderId="101">
      <alignment vertical="center"/>
    </xf>
    <xf numFmtId="201" fontId="210" fillId="108" borderId="101">
      <alignment vertical="center"/>
    </xf>
    <xf numFmtId="202" fontId="210" fillId="144" borderId="101">
      <alignment vertical="center"/>
    </xf>
    <xf numFmtId="202" fontId="210" fillId="138" borderId="101">
      <alignment vertical="center"/>
    </xf>
    <xf numFmtId="202" fontId="210" fillId="108" borderId="101">
      <alignment vertical="center"/>
    </xf>
    <xf numFmtId="202" fontId="210" fillId="118" borderId="101">
      <alignment vertical="center"/>
    </xf>
    <xf numFmtId="202" fontId="210" fillId="138" borderId="101">
      <alignment vertical="center"/>
    </xf>
    <xf numFmtId="202" fontId="210" fillId="108" borderId="101">
      <alignment vertical="center"/>
    </xf>
    <xf numFmtId="203" fontId="210" fillId="144" borderId="101">
      <alignment vertical="center"/>
    </xf>
    <xf numFmtId="203" fontId="210" fillId="138" borderId="101">
      <alignment vertical="center"/>
    </xf>
    <xf numFmtId="203" fontId="210" fillId="108" borderId="101">
      <alignment vertical="center"/>
    </xf>
    <xf numFmtId="203" fontId="210" fillId="118" borderId="101">
      <alignment vertical="center"/>
    </xf>
    <xf numFmtId="203" fontId="210" fillId="138" borderId="101">
      <alignment vertical="center"/>
    </xf>
    <xf numFmtId="203" fontId="210" fillId="108" borderId="101">
      <alignment vertical="center"/>
    </xf>
    <xf numFmtId="168" fontId="211" fillId="144" borderId="101">
      <alignment vertical="center"/>
    </xf>
    <xf numFmtId="168" fontId="212" fillId="138" borderId="101">
      <alignment vertical="center"/>
    </xf>
    <xf numFmtId="168" fontId="213" fillId="108" borderId="101">
      <alignment vertical="center"/>
    </xf>
    <xf numFmtId="168" fontId="211" fillId="118" borderId="101">
      <alignment vertical="center"/>
    </xf>
    <xf numFmtId="168" fontId="214" fillId="138" borderId="101">
      <alignment vertical="center"/>
    </xf>
    <xf numFmtId="168" fontId="213" fillId="108" borderId="101">
      <alignment vertical="center"/>
    </xf>
    <xf numFmtId="204" fontId="211" fillId="144" borderId="101">
      <alignment vertical="center"/>
    </xf>
    <xf numFmtId="204" fontId="212" fillId="138" borderId="101">
      <alignment vertical="center"/>
    </xf>
    <xf numFmtId="204" fontId="213" fillId="108" borderId="101">
      <alignment vertical="center"/>
    </xf>
    <xf numFmtId="204" fontId="211" fillId="118" borderId="101">
      <alignment vertical="center"/>
    </xf>
    <xf numFmtId="204" fontId="214" fillId="138" borderId="101">
      <alignment vertical="center"/>
    </xf>
    <xf numFmtId="204" fontId="213" fillId="108" borderId="101">
      <alignment vertical="center"/>
    </xf>
    <xf numFmtId="182" fontId="211" fillId="144" borderId="101">
      <alignment vertical="center"/>
    </xf>
    <xf numFmtId="182" fontId="212" fillId="138" borderId="101">
      <alignment vertical="center"/>
    </xf>
    <xf numFmtId="182" fontId="213" fillId="108" borderId="101">
      <alignment vertical="center"/>
    </xf>
    <xf numFmtId="182" fontId="211" fillId="118" borderId="101">
      <alignment vertical="center"/>
    </xf>
    <xf numFmtId="182" fontId="214" fillId="138" borderId="101">
      <alignment vertical="center"/>
    </xf>
    <xf numFmtId="182" fontId="213" fillId="108" borderId="101">
      <alignment vertical="center"/>
    </xf>
    <xf numFmtId="0" fontId="215" fillId="144" borderId="101">
      <alignment vertical="center"/>
    </xf>
    <xf numFmtId="0" fontId="216" fillId="138" borderId="101">
      <alignment vertical="center"/>
    </xf>
    <xf numFmtId="0" fontId="216" fillId="108" borderId="101">
      <alignment vertical="center"/>
    </xf>
    <xf numFmtId="0" fontId="216" fillId="118" borderId="101">
      <alignment vertical="center"/>
    </xf>
    <xf numFmtId="0" fontId="216" fillId="138" borderId="101">
      <alignment vertical="center"/>
    </xf>
    <xf numFmtId="0" fontId="216" fillId="108" borderId="101">
      <alignment vertical="center"/>
    </xf>
    <xf numFmtId="0" fontId="215" fillId="144" borderId="101">
      <alignment horizontal="left" vertical="center"/>
    </xf>
    <xf numFmtId="0" fontId="215" fillId="138" borderId="101">
      <alignment horizontal="left" vertical="center"/>
    </xf>
    <xf numFmtId="0" fontId="215" fillId="108" borderId="101">
      <alignment horizontal="left" vertical="center"/>
    </xf>
    <xf numFmtId="0" fontId="215" fillId="118" borderId="101">
      <alignment horizontal="left" vertical="center"/>
    </xf>
    <xf numFmtId="0" fontId="215" fillId="138" borderId="101">
      <alignment horizontal="left" vertical="center"/>
    </xf>
    <xf numFmtId="0" fontId="215" fillId="108" borderId="101">
      <alignment horizontal="left" vertical="center"/>
    </xf>
    <xf numFmtId="169" fontId="217" fillId="154" borderId="101">
      <alignment vertical="center"/>
    </xf>
    <xf numFmtId="169" fontId="217" fillId="115" borderId="101">
      <alignment vertical="center"/>
    </xf>
    <xf numFmtId="169" fontId="217" fillId="115" borderId="101">
      <alignment vertical="center"/>
    </xf>
    <xf numFmtId="169" fontId="217" fillId="129" borderId="101">
      <alignment vertical="center"/>
    </xf>
    <xf numFmtId="169" fontId="217" fillId="115" borderId="101">
      <alignment vertical="center"/>
    </xf>
    <xf numFmtId="169" fontId="217" fillId="154" borderId="101">
      <alignment vertical="center"/>
    </xf>
    <xf numFmtId="169" fontId="217" fillId="143" borderId="101">
      <alignment vertical="center"/>
    </xf>
    <xf numFmtId="169" fontId="217" fillId="129" borderId="101">
      <alignment vertical="center"/>
    </xf>
    <xf numFmtId="4" fontId="217" fillId="115" borderId="101">
      <alignment vertical="center"/>
    </xf>
    <xf numFmtId="4" fontId="217" fillId="115" borderId="101">
      <alignment vertical="center"/>
    </xf>
    <xf numFmtId="4" fontId="217" fillId="129" borderId="101">
      <alignment vertical="center"/>
    </xf>
    <xf numFmtId="4" fontId="217" fillId="115" borderId="101">
      <alignment vertical="center"/>
    </xf>
    <xf numFmtId="4" fontId="217" fillId="143" borderId="101">
      <alignment vertical="center"/>
    </xf>
    <xf numFmtId="4" fontId="217" fillId="129" borderId="101">
      <alignment vertical="center"/>
    </xf>
    <xf numFmtId="181" fontId="217" fillId="115" borderId="101">
      <alignment vertical="center"/>
    </xf>
    <xf numFmtId="181" fontId="217" fillId="115" borderId="101">
      <alignment vertical="center"/>
    </xf>
    <xf numFmtId="181" fontId="217" fillId="129" borderId="101">
      <alignment vertical="center"/>
    </xf>
    <xf numFmtId="181" fontId="217" fillId="115" borderId="101">
      <alignment vertical="center"/>
    </xf>
    <xf numFmtId="181" fontId="217" fillId="143" borderId="101">
      <alignment vertical="center"/>
    </xf>
    <xf numFmtId="181" fontId="217" fillId="129" borderId="101">
      <alignment vertical="center"/>
    </xf>
    <xf numFmtId="197" fontId="217" fillId="115" borderId="101">
      <alignment vertical="center"/>
    </xf>
    <xf numFmtId="197" fontId="217" fillId="115" borderId="101">
      <alignment vertical="center"/>
    </xf>
    <xf numFmtId="197" fontId="217" fillId="129" borderId="101">
      <alignment vertical="center"/>
    </xf>
    <xf numFmtId="197" fontId="217" fillId="115" borderId="101">
      <alignment vertical="center"/>
    </xf>
    <xf numFmtId="197" fontId="217" fillId="143" borderId="101">
      <alignment vertical="center"/>
    </xf>
    <xf numFmtId="197" fontId="217" fillId="129" borderId="101">
      <alignment vertical="center"/>
    </xf>
    <xf numFmtId="3" fontId="217" fillId="115" borderId="101">
      <alignment vertical="center"/>
    </xf>
    <xf numFmtId="3" fontId="217" fillId="115" borderId="101">
      <alignment vertical="center"/>
    </xf>
    <xf numFmtId="3" fontId="217" fillId="129" borderId="101">
      <alignment vertical="center"/>
    </xf>
    <xf numFmtId="3" fontId="217" fillId="115" borderId="101">
      <alignment vertical="center"/>
    </xf>
    <xf numFmtId="3" fontId="217" fillId="143" borderId="101">
      <alignment vertical="center"/>
    </xf>
    <xf numFmtId="3" fontId="217" fillId="129" borderId="101">
      <alignment vertical="center"/>
    </xf>
    <xf numFmtId="0" fontId="218" fillId="115" borderId="101">
      <alignment vertical="center"/>
    </xf>
    <xf numFmtId="208" fontId="218" fillId="115" borderId="101">
      <alignment vertical="center"/>
    </xf>
    <xf numFmtId="208" fontId="219" fillId="129" borderId="101">
      <alignment vertical="center"/>
    </xf>
    <xf numFmtId="208" fontId="218" fillId="115" borderId="101">
      <alignment vertical="center"/>
    </xf>
    <xf numFmtId="208" fontId="218" fillId="143" borderId="101">
      <alignment vertical="center"/>
    </xf>
    <xf numFmtId="208" fontId="219" fillId="129" borderId="101">
      <alignment vertical="center"/>
    </xf>
    <xf numFmtId="0" fontId="218" fillId="115" borderId="101">
      <alignment vertical="center"/>
    </xf>
    <xf numFmtId="209" fontId="218" fillId="115" borderId="101">
      <alignment vertical="center"/>
    </xf>
    <xf numFmtId="209" fontId="219" fillId="129" borderId="101">
      <alignment vertical="center"/>
    </xf>
    <xf numFmtId="209" fontId="218" fillId="115" borderId="101">
      <alignment vertical="center"/>
    </xf>
    <xf numFmtId="209" fontId="218" fillId="143" borderId="101">
      <alignment vertical="center"/>
    </xf>
    <xf numFmtId="209" fontId="219" fillId="129" borderId="101">
      <alignment vertical="center"/>
    </xf>
    <xf numFmtId="0" fontId="218" fillId="115" borderId="101">
      <alignment vertical="center"/>
    </xf>
    <xf numFmtId="210" fontId="218" fillId="115" borderId="101">
      <alignment vertical="center"/>
    </xf>
    <xf numFmtId="210" fontId="219" fillId="129" borderId="101">
      <alignment vertical="center"/>
    </xf>
    <xf numFmtId="210" fontId="218" fillId="115" borderId="101">
      <alignment vertical="center"/>
    </xf>
    <xf numFmtId="210" fontId="218" fillId="143" borderId="101">
      <alignment vertical="center"/>
    </xf>
    <xf numFmtId="210" fontId="219" fillId="129" borderId="101">
      <alignment vertical="center"/>
    </xf>
    <xf numFmtId="201" fontId="220" fillId="115" borderId="101">
      <alignment vertical="center"/>
    </xf>
    <xf numFmtId="201" fontId="220" fillId="115" borderId="101">
      <alignment vertical="center"/>
    </xf>
    <xf numFmtId="201" fontId="220" fillId="129" borderId="101">
      <alignment vertical="center"/>
    </xf>
    <xf numFmtId="201" fontId="220" fillId="115" borderId="101">
      <alignment vertical="center"/>
    </xf>
    <xf numFmtId="201" fontId="220" fillId="143" borderId="101">
      <alignment vertical="center"/>
    </xf>
    <xf numFmtId="201" fontId="220" fillId="129" borderId="101">
      <alignment vertical="center"/>
    </xf>
    <xf numFmtId="202" fontId="220" fillId="115" borderId="101">
      <alignment vertical="center"/>
    </xf>
    <xf numFmtId="202" fontId="220" fillId="115" borderId="101">
      <alignment vertical="center"/>
    </xf>
    <xf numFmtId="202" fontId="220" fillId="129" borderId="101">
      <alignment vertical="center"/>
    </xf>
    <xf numFmtId="202" fontId="220" fillId="115" borderId="101">
      <alignment vertical="center"/>
    </xf>
    <xf numFmtId="202" fontId="220" fillId="143" borderId="101">
      <alignment vertical="center"/>
    </xf>
    <xf numFmtId="202" fontId="220" fillId="129" borderId="101">
      <alignment vertical="center"/>
    </xf>
    <xf numFmtId="203" fontId="220" fillId="115" borderId="101">
      <alignment vertical="center"/>
    </xf>
    <xf numFmtId="203" fontId="220" fillId="115" borderId="101">
      <alignment vertical="center"/>
    </xf>
    <xf numFmtId="203" fontId="220" fillId="129" borderId="101">
      <alignment vertical="center"/>
    </xf>
    <xf numFmtId="203" fontId="220" fillId="115" borderId="101">
      <alignment vertical="center"/>
    </xf>
    <xf numFmtId="203" fontId="220" fillId="143" borderId="101">
      <alignment vertical="center"/>
    </xf>
    <xf numFmtId="203" fontId="220" fillId="129" borderId="101">
      <alignment vertical="center"/>
    </xf>
    <xf numFmtId="168" fontId="221" fillId="115" borderId="101">
      <alignment vertical="center"/>
    </xf>
    <xf numFmtId="168" fontId="222" fillId="115" borderId="101">
      <alignment vertical="center"/>
    </xf>
    <xf numFmtId="168" fontId="224" fillId="129" borderId="101">
      <alignment vertical="center"/>
    </xf>
    <xf numFmtId="168" fontId="221" fillId="115" borderId="101">
      <alignment vertical="center"/>
    </xf>
    <xf numFmtId="168" fontId="223" fillId="143" borderId="101">
      <alignment vertical="center"/>
    </xf>
    <xf numFmtId="168" fontId="224" fillId="129" borderId="101">
      <alignment vertical="center"/>
    </xf>
    <xf numFmtId="204" fontId="221" fillId="115" borderId="101">
      <alignment vertical="center"/>
    </xf>
    <xf numFmtId="204" fontId="222" fillId="115" borderId="101">
      <alignment vertical="center"/>
    </xf>
    <xf numFmtId="204" fontId="224" fillId="129" borderId="101">
      <alignment vertical="center"/>
    </xf>
    <xf numFmtId="204" fontId="221" fillId="115" borderId="101">
      <alignment vertical="center"/>
    </xf>
    <xf numFmtId="204" fontId="223" fillId="143" borderId="101">
      <alignment vertical="center"/>
    </xf>
    <xf numFmtId="204" fontId="224" fillId="129" borderId="101">
      <alignment vertical="center"/>
    </xf>
    <xf numFmtId="182" fontId="221" fillId="115" borderId="101">
      <alignment vertical="center"/>
    </xf>
    <xf numFmtId="182" fontId="222" fillId="115" borderId="101">
      <alignment vertical="center"/>
    </xf>
    <xf numFmtId="182" fontId="224" fillId="129" borderId="101">
      <alignment vertical="center"/>
    </xf>
    <xf numFmtId="182" fontId="221" fillId="115" borderId="101">
      <alignment vertical="center"/>
    </xf>
    <xf numFmtId="182" fontId="223" fillId="143" borderId="101">
      <alignment vertical="center"/>
    </xf>
    <xf numFmtId="182" fontId="224" fillId="129" borderId="101">
      <alignment vertical="center"/>
    </xf>
    <xf numFmtId="0" fontId="225" fillId="115" borderId="101">
      <alignment vertical="center"/>
    </xf>
    <xf numFmtId="0" fontId="226" fillId="115" borderId="101">
      <alignment vertical="center"/>
    </xf>
    <xf numFmtId="0" fontId="226" fillId="129" borderId="101">
      <alignment vertical="center"/>
    </xf>
    <xf numFmtId="0" fontId="226" fillId="115" borderId="101">
      <alignment vertical="center"/>
    </xf>
    <xf numFmtId="0" fontId="226" fillId="143" borderId="101">
      <alignment vertical="center"/>
    </xf>
    <xf numFmtId="0" fontId="226" fillId="129" borderId="101">
      <alignment vertical="center"/>
    </xf>
    <xf numFmtId="0" fontId="225" fillId="115" borderId="101">
      <alignment horizontal="left" vertical="center"/>
    </xf>
    <xf numFmtId="0" fontId="225" fillId="115" borderId="101">
      <alignment horizontal="left" vertical="center"/>
    </xf>
    <xf numFmtId="0" fontId="225" fillId="129" borderId="101">
      <alignment horizontal="left" vertical="center"/>
    </xf>
    <xf numFmtId="0" fontId="225" fillId="115" borderId="101">
      <alignment horizontal="left" vertical="center"/>
    </xf>
    <xf numFmtId="0" fontId="225" fillId="143" borderId="101">
      <alignment horizontal="left" vertical="center"/>
    </xf>
    <xf numFmtId="0" fontId="225" fillId="129" borderId="101">
      <alignment horizontal="left" vertical="center"/>
    </xf>
    <xf numFmtId="0" fontId="253" fillId="107" borderId="0">
      <alignment horizontal="left" vertical="center"/>
    </xf>
    <xf numFmtId="0" fontId="253" fillId="133" borderId="0">
      <alignment horizontal="left" vertical="center"/>
    </xf>
    <xf numFmtId="0" fontId="253" fillId="129" borderId="0">
      <alignment horizontal="left" vertical="center"/>
    </xf>
    <xf numFmtId="0" fontId="253" fillId="107" borderId="0">
      <alignment horizontal="left" vertical="center"/>
    </xf>
    <xf numFmtId="0" fontId="253" fillId="133" borderId="0">
      <alignment horizontal="left" vertical="center"/>
    </xf>
    <xf numFmtId="49" fontId="253" fillId="155" borderId="89">
      <alignment vertical="center" wrapText="1"/>
    </xf>
    <xf numFmtId="49" fontId="253" fillId="116" borderId="89">
      <alignment vertical="center" wrapText="1"/>
    </xf>
    <xf numFmtId="49" fontId="253" fillId="116" borderId="89">
      <alignment vertical="center" wrapText="1"/>
    </xf>
    <xf numFmtId="49" fontId="253" fillId="136" borderId="89">
      <alignment vertical="center" wrapText="1"/>
    </xf>
    <xf numFmtId="49" fontId="253" fillId="116" borderId="89">
      <alignment vertical="center" wrapText="1"/>
    </xf>
    <xf numFmtId="49" fontId="253" fillId="155" borderId="89">
      <alignment vertical="center" wrapText="1"/>
    </xf>
    <xf numFmtId="49" fontId="253" fillId="116" borderId="89">
      <alignment vertical="center" wrapText="1"/>
    </xf>
    <xf numFmtId="49" fontId="253" fillId="110" borderId="89">
      <alignment vertical="center" wrapText="1"/>
    </xf>
    <xf numFmtId="0" fontId="253" fillId="109" borderId="89">
      <alignment horizontal="left" vertical="center" wrapText="1"/>
    </xf>
    <xf numFmtId="0" fontId="253" fillId="109" borderId="89">
      <alignment horizontal="left" vertical="center" wrapText="1"/>
    </xf>
    <xf numFmtId="0" fontId="253" fillId="109" borderId="89">
      <alignment horizontal="left" vertical="center" wrapText="1"/>
    </xf>
    <xf numFmtId="0" fontId="253" fillId="109" borderId="89">
      <alignment horizontal="left" vertical="center" wrapText="1"/>
    </xf>
    <xf numFmtId="0" fontId="265" fillId="109" borderId="89">
      <alignment horizontal="left" vertical="center" wrapText="1"/>
    </xf>
    <xf numFmtId="0" fontId="265" fillId="109" borderId="89">
      <alignment horizontal="left" vertical="center" wrapText="1"/>
    </xf>
    <xf numFmtId="0" fontId="265" fillId="109" borderId="89">
      <alignment horizontal="left" vertical="center" wrapText="1"/>
    </xf>
    <xf numFmtId="0" fontId="265" fillId="109" borderId="89">
      <alignment horizontal="left" vertical="center" wrapText="1"/>
    </xf>
    <xf numFmtId="0" fontId="253" fillId="136" borderId="102">
      <alignment horizontal="left" vertical="center" wrapText="1"/>
    </xf>
    <xf numFmtId="0" fontId="253" fillId="156" borderId="89">
      <alignment horizontal="left" vertical="center" wrapText="1"/>
    </xf>
    <xf numFmtId="0" fontId="253" fillId="110" borderId="89">
      <alignment horizontal="left" vertical="center" wrapText="1"/>
    </xf>
    <xf numFmtId="0" fontId="253" fillId="156" borderId="89">
      <alignment horizontal="left" vertical="center" wrapText="1"/>
    </xf>
    <xf numFmtId="0" fontId="253" fillId="134" borderId="89">
      <alignment horizontal="left" vertical="center" wrapText="1"/>
    </xf>
    <xf numFmtId="0" fontId="281" fillId="129" borderId="89">
      <alignment horizontal="left" vertical="center" wrapText="1"/>
    </xf>
    <xf numFmtId="0" fontId="281" fillId="129" borderId="89">
      <alignment horizontal="left" vertical="center" wrapText="1"/>
    </xf>
    <xf numFmtId="0" fontId="281" fillId="128" borderId="89">
      <alignment horizontal="left" vertical="center" wrapText="1"/>
    </xf>
    <xf numFmtId="0" fontId="281" fillId="157" borderId="89">
      <alignment horizontal="left" vertical="center" wrapText="1"/>
    </xf>
    <xf numFmtId="0" fontId="281" fillId="122" borderId="89">
      <alignment horizontal="left" vertical="center" wrapText="1"/>
    </xf>
    <xf numFmtId="49" fontId="282" fillId="149" borderId="103">
      <alignment vertical="center"/>
    </xf>
    <xf numFmtId="49" fontId="283" fillId="149" borderId="86">
      <alignment vertical="center"/>
    </xf>
    <xf numFmtId="49" fontId="284" fillId="149" borderId="86">
      <alignment vertical="center"/>
    </xf>
    <xf numFmtId="49" fontId="284" fillId="149" borderId="86">
      <alignment vertical="center"/>
    </xf>
    <xf numFmtId="49" fontId="283" fillId="149" borderId="86">
      <alignment vertical="center"/>
    </xf>
    <xf numFmtId="0" fontId="285" fillId="149" borderId="104">
      <alignment horizontal="left" vertical="center" wrapText="1"/>
    </xf>
    <xf numFmtId="0" fontId="285" fillId="149" borderId="0">
      <alignment horizontal="left" vertical="center" wrapText="1"/>
    </xf>
    <xf numFmtId="0" fontId="285" fillId="149" borderId="0">
      <alignment horizontal="left" vertical="center" wrapText="1"/>
    </xf>
    <xf numFmtId="0" fontId="285" fillId="149" borderId="0">
      <alignment horizontal="left" vertical="center" wrapText="1"/>
    </xf>
    <xf numFmtId="0" fontId="285" fillId="149" borderId="0">
      <alignment horizontal="left" vertical="center" wrapText="1"/>
    </xf>
    <xf numFmtId="49" fontId="253" fillId="118" borderId="0">
      <alignment vertical="center" wrapText="1"/>
    </xf>
    <xf numFmtId="49" fontId="253" fillId="108" borderId="86">
      <alignment vertical="center" wrapText="1"/>
    </xf>
    <xf numFmtId="49" fontId="253" fillId="151" borderId="86">
      <alignment vertical="center" wrapText="1"/>
    </xf>
    <xf numFmtId="49" fontId="253" fillId="108" borderId="86">
      <alignment vertical="center" wrapText="1"/>
    </xf>
    <xf numFmtId="49" fontId="253" fillId="151" borderId="86">
      <alignment vertical="center" wrapText="1"/>
    </xf>
    <xf numFmtId="0" fontId="253" fillId="132" borderId="89">
      <alignment horizontal="left" vertical="center" wrapText="1"/>
    </xf>
    <xf numFmtId="0" fontId="253" fillId="130" borderId="89">
      <alignment horizontal="left" vertical="center" wrapText="1"/>
    </xf>
    <xf numFmtId="0" fontId="253" fillId="110" borderId="89">
      <alignment horizontal="left" vertical="center" wrapText="1"/>
    </xf>
    <xf numFmtId="0" fontId="253" fillId="152" borderId="89">
      <alignment horizontal="left" vertical="center" wrapText="1"/>
    </xf>
    <xf numFmtId="0" fontId="253" fillId="130" borderId="89">
      <alignment horizontal="left" vertical="center" wrapText="1"/>
    </xf>
    <xf numFmtId="0" fontId="253" fillId="130" borderId="89">
      <alignment horizontal="left" vertical="center" wrapText="1"/>
    </xf>
    <xf numFmtId="0" fontId="253" fillId="108" borderId="89">
      <alignment horizontal="left" vertical="center" wrapText="1"/>
    </xf>
    <xf numFmtId="0" fontId="253" fillId="132" borderId="89">
      <alignment horizontal="left" vertical="center" wrapText="1"/>
    </xf>
    <xf numFmtId="0" fontId="253" fillId="116" borderId="89">
      <alignment horizontal="left" vertical="center" wrapText="1"/>
    </xf>
    <xf numFmtId="0" fontId="253" fillId="128" borderId="89">
      <alignment horizontal="left" vertical="center" wrapText="1"/>
    </xf>
    <xf numFmtId="0" fontId="253" fillId="125" borderId="89">
      <alignment horizontal="left" vertical="center" wrapText="1"/>
    </xf>
    <xf numFmtId="0" fontId="253" fillId="135" borderId="89">
      <alignment horizontal="left" vertical="center" wrapText="1"/>
    </xf>
    <xf numFmtId="0" fontId="253" fillId="125" borderId="89">
      <alignment horizontal="left" vertical="center" wrapText="1"/>
    </xf>
    <xf numFmtId="0" fontId="253" fillId="119" borderId="89">
      <alignment horizontal="left" vertical="center" wrapText="1"/>
    </xf>
    <xf numFmtId="0" fontId="253" fillId="130" borderId="89">
      <alignment horizontal="left" vertical="center" wrapText="1"/>
    </xf>
    <xf numFmtId="0" fontId="253" fillId="125" borderId="89">
      <alignment horizontal="left" vertical="center" wrapText="1"/>
    </xf>
    <xf numFmtId="0" fontId="253" fillId="119" borderId="89">
      <alignment horizontal="left" vertical="center" wrapText="1"/>
    </xf>
    <xf numFmtId="0" fontId="253" fillId="119" borderId="89">
      <alignment horizontal="left" vertical="center" wrapText="1"/>
    </xf>
    <xf numFmtId="0" fontId="253" fillId="119" borderId="89">
      <alignment horizontal="left" vertical="center" wrapText="1"/>
    </xf>
    <xf numFmtId="0" fontId="253" fillId="119" borderId="89">
      <alignment horizontal="left" vertical="center" wrapText="1"/>
    </xf>
    <xf numFmtId="49" fontId="283" fillId="113" borderId="103">
      <alignment vertical="center"/>
    </xf>
    <xf numFmtId="49" fontId="286" fillId="113" borderId="86">
      <alignment vertical="center"/>
    </xf>
    <xf numFmtId="49" fontId="286" fillId="113" borderId="86">
      <alignment vertical="center"/>
    </xf>
    <xf numFmtId="49" fontId="286" fillId="113" borderId="86">
      <alignment vertical="center"/>
    </xf>
    <xf numFmtId="49" fontId="286" fillId="113" borderId="86">
      <alignment vertical="center"/>
    </xf>
    <xf numFmtId="0" fontId="285" fillId="113" borderId="104">
      <alignment horizontal="left" vertical="center" wrapText="1"/>
    </xf>
    <xf numFmtId="0" fontId="285" fillId="113" borderId="0">
      <alignment horizontal="left" vertical="center" wrapText="1"/>
    </xf>
    <xf numFmtId="0" fontId="285" fillId="113" borderId="0">
      <alignment horizontal="left" vertical="center" wrapText="1"/>
    </xf>
    <xf numFmtId="0" fontId="285" fillId="113" borderId="0">
      <alignment horizontal="left" vertical="center" wrapText="1"/>
    </xf>
    <xf numFmtId="0" fontId="285" fillId="113" borderId="0">
      <alignment horizontal="left" vertical="center" wrapText="1"/>
    </xf>
    <xf numFmtId="49" fontId="282" fillId="120" borderId="103">
      <alignment vertical="center"/>
    </xf>
    <xf numFmtId="49" fontId="283" fillId="115" borderId="86">
      <alignment vertical="center"/>
    </xf>
    <xf numFmtId="49" fontId="284" fillId="122" borderId="86">
      <alignment vertical="center"/>
    </xf>
    <xf numFmtId="49" fontId="284" fillId="122" borderId="86">
      <alignment vertical="center"/>
    </xf>
    <xf numFmtId="49" fontId="283" fillId="115" borderId="86">
      <alignment vertical="center"/>
    </xf>
    <xf numFmtId="0" fontId="285" fillId="120" borderId="104">
      <alignment horizontal="left" vertical="center" wrapText="1"/>
    </xf>
    <xf numFmtId="0" fontId="285" fillId="115" borderId="0">
      <alignment horizontal="left" vertical="center" wrapText="1"/>
    </xf>
    <xf numFmtId="0" fontId="285" fillId="122" borderId="0">
      <alignment horizontal="left" vertical="center" wrapText="1"/>
    </xf>
    <xf numFmtId="0" fontId="285" fillId="122" borderId="0">
      <alignment horizontal="left" vertical="center" wrapText="1"/>
    </xf>
    <xf numFmtId="0" fontId="285" fillId="115" borderId="0">
      <alignment horizontal="left" vertical="center" wrapText="1"/>
    </xf>
    <xf numFmtId="0" fontId="253" fillId="127" borderId="0"/>
    <xf numFmtId="0" fontId="87" fillId="0" borderId="0"/>
    <xf numFmtId="0" fontId="175" fillId="0" borderId="0"/>
    <xf numFmtId="0" fontId="287" fillId="0" borderId="0"/>
    <xf numFmtId="0" fontId="87" fillId="0" borderId="0"/>
    <xf numFmtId="0" fontId="175" fillId="0" borderId="0"/>
    <xf numFmtId="0" fontId="206" fillId="0" borderId="0"/>
    <xf numFmtId="0" fontId="206" fillId="0" borderId="0"/>
    <xf numFmtId="0" fontId="178" fillId="0" borderId="95"/>
    <xf numFmtId="0" fontId="179" fillId="0" borderId="96"/>
    <xf numFmtId="0" fontId="167" fillId="0" borderId="97"/>
    <xf numFmtId="0" fontId="167" fillId="0" borderId="0"/>
    <xf numFmtId="0" fontId="239" fillId="0" borderId="106"/>
    <xf numFmtId="0" fontId="234" fillId="0" borderId="0"/>
    <xf numFmtId="0" fontId="240" fillId="0" borderId="0"/>
    <xf numFmtId="0" fontId="241" fillId="0" borderId="96"/>
    <xf numFmtId="0" fontId="242" fillId="0" borderId="0"/>
    <xf numFmtId="0" fontId="243" fillId="0" borderId="96"/>
    <xf numFmtId="0" fontId="244" fillId="0" borderId="107"/>
    <xf numFmtId="0" fontId="245" fillId="0" borderId="107"/>
    <xf numFmtId="0" fontId="244" fillId="0" borderId="0"/>
    <xf numFmtId="0" fontId="245" fillId="0" borderId="0"/>
    <xf numFmtId="0" fontId="206" fillId="0" borderId="0"/>
    <xf numFmtId="0" fontId="234" fillId="0" borderId="0"/>
    <xf numFmtId="0" fontId="246" fillId="120" borderId="0">
      <alignment horizontal="left" vertical="center"/>
      <protection locked="0"/>
    </xf>
    <xf numFmtId="0" fontId="253" fillId="117" borderId="0">
      <alignment horizontal="center"/>
      <protection locked="0"/>
    </xf>
    <xf numFmtId="0" fontId="253" fillId="117" borderId="0">
      <alignment horizontal="center"/>
      <protection locked="0"/>
    </xf>
    <xf numFmtId="0" fontId="253" fillId="117" borderId="0">
      <alignment horizontal="center"/>
      <protection locked="0"/>
    </xf>
    <xf numFmtId="0" fontId="267" fillId="117" borderId="0">
      <alignment horizontal="center"/>
      <protection locked="0"/>
    </xf>
    <xf numFmtId="0" fontId="267" fillId="117" borderId="0">
      <alignment horizontal="center"/>
      <protection locked="0"/>
    </xf>
    <xf numFmtId="0" fontId="267" fillId="117" borderId="0">
      <alignment horizontal="center"/>
      <protection locked="0"/>
    </xf>
    <xf numFmtId="0" fontId="247" fillId="117" borderId="0">
      <alignment horizontal="left"/>
      <protection locked="0"/>
    </xf>
    <xf numFmtId="0" fontId="253" fillId="117" borderId="0">
      <alignment horizontal="left"/>
      <protection locked="0"/>
    </xf>
    <xf numFmtId="0" fontId="253" fillId="117" borderId="0">
      <alignment horizontal="left"/>
      <protection locked="0"/>
    </xf>
    <xf numFmtId="0" fontId="253" fillId="117" borderId="0">
      <alignment horizontal="left"/>
      <protection locked="0"/>
    </xf>
    <xf numFmtId="0" fontId="253" fillId="117" borderId="0">
      <alignment horizontal="left"/>
      <protection locked="0"/>
    </xf>
    <xf numFmtId="0" fontId="288" fillId="117" borderId="0">
      <alignment horizontal="left"/>
      <protection locked="0"/>
    </xf>
    <xf numFmtId="0" fontId="288" fillId="117" borderId="0">
      <alignment horizontal="left"/>
      <protection locked="0"/>
    </xf>
    <xf numFmtId="0" fontId="288" fillId="117" borderId="0">
      <alignment horizontal="left"/>
      <protection locked="0"/>
    </xf>
    <xf numFmtId="0" fontId="234" fillId="0" borderId="0"/>
    <xf numFmtId="0" fontId="235" fillId="0" borderId="0"/>
    <xf numFmtId="0" fontId="289" fillId="0" borderId="95"/>
    <xf numFmtId="0" fontId="290" fillId="0" borderId="96"/>
    <xf numFmtId="0" fontId="291" fillId="0" borderId="105"/>
    <xf numFmtId="0" fontId="291" fillId="0" borderId="0"/>
    <xf numFmtId="0" fontId="206" fillId="0" borderId="0"/>
    <xf numFmtId="0" fontId="178" fillId="0" borderId="95"/>
    <xf numFmtId="0" fontId="179" fillId="0" borderId="96"/>
    <xf numFmtId="0" fontId="167" fillId="0" borderId="97"/>
    <xf numFmtId="0" fontId="265" fillId="117" borderId="0">
      <protection locked="0"/>
    </xf>
    <xf numFmtId="0" fontId="253" fillId="0" borderId="115"/>
    <xf numFmtId="0" fontId="79" fillId="0" borderId="116"/>
    <xf numFmtId="0" fontId="141" fillId="121" borderId="0"/>
    <xf numFmtId="0" fontId="144" fillId="113" borderId="0"/>
    <xf numFmtId="0" fontId="292" fillId="140" borderId="110"/>
    <xf numFmtId="0" fontId="250" fillId="135" borderId="110"/>
    <xf numFmtId="0" fontId="250" fillId="135" borderId="110"/>
    <xf numFmtId="2" fontId="253" fillId="0" borderId="0"/>
    <xf numFmtId="2" fontId="253" fillId="0" borderId="0"/>
    <xf numFmtId="0" fontId="87" fillId="0" borderId="0"/>
    <xf numFmtId="0" fontId="176" fillId="0" borderId="0">
      <alignment horizontal="center"/>
    </xf>
    <xf numFmtId="0" fontId="176" fillId="0" borderId="0">
      <alignment horizontal="center" textRotation="90"/>
    </xf>
    <xf numFmtId="0" fontId="201" fillId="0" borderId="0"/>
    <xf numFmtId="196" fontId="201" fillId="0" borderId="0"/>
    <xf numFmtId="0" fontId="293" fillId="0" borderId="0"/>
    <xf numFmtId="9" fontId="293" fillId="0" borderId="0" applyFont="0" applyFill="0" applyBorder="0" applyAlignment="0" applyProtection="0"/>
    <xf numFmtId="0" fontId="134" fillId="111" borderId="0" applyNumberFormat="0" applyBorder="0" applyProtection="0"/>
    <xf numFmtId="0" fontId="134" fillId="112" borderId="0" applyNumberFormat="0" applyBorder="0" applyProtection="0"/>
    <xf numFmtId="0" fontId="134" fillId="113" borderId="0" applyNumberFormat="0" applyBorder="0" applyProtection="0"/>
    <xf numFmtId="0" fontId="134" fillId="114" borderId="0" applyNumberFormat="0" applyBorder="0" applyProtection="0"/>
    <xf numFmtId="0" fontId="134" fillId="115" borderId="0" applyNumberFormat="0" applyBorder="0" applyProtection="0"/>
    <xf numFmtId="0" fontId="134" fillId="116" borderId="0" applyNumberFormat="0" applyBorder="0" applyProtection="0"/>
    <xf numFmtId="0" fontId="134" fillId="122" borderId="0" applyNumberFormat="0" applyBorder="0" applyProtection="0"/>
    <xf numFmtId="0" fontId="134" fillId="123" borderId="0" applyNumberFormat="0" applyBorder="0" applyProtection="0"/>
    <xf numFmtId="0" fontId="134" fillId="124" borderId="0" applyNumberFormat="0" applyBorder="0" applyProtection="0"/>
    <xf numFmtId="0" fontId="134" fillId="114" borderId="0" applyNumberFormat="0" applyBorder="0" applyProtection="0"/>
    <xf numFmtId="0" fontId="134" fillId="122" borderId="0" applyNumberFormat="0" applyBorder="0" applyProtection="0"/>
    <xf numFmtId="0" fontId="134" fillId="125" borderId="0" applyNumberFormat="0" applyBorder="0" applyProtection="0"/>
    <xf numFmtId="0" fontId="136" fillId="129" borderId="0" applyNumberFormat="0" applyBorder="0" applyProtection="0"/>
    <xf numFmtId="0" fontId="136" fillId="123" borderId="0" applyNumberFormat="0" applyBorder="0" applyProtection="0"/>
    <xf numFmtId="0" fontId="136" fillId="124" borderId="0" applyNumberFormat="0" applyBorder="0" applyProtection="0"/>
    <xf numFmtId="0" fontId="136" fillId="108" borderId="0" applyNumberFormat="0" applyBorder="0" applyProtection="0"/>
    <xf numFmtId="0" fontId="136" fillId="109" borderId="0" applyNumberFormat="0" applyBorder="0" applyProtection="0"/>
    <xf numFmtId="0" fontId="136" fillId="130" borderId="0" applyNumberFormat="0" applyBorder="0" applyProtection="0"/>
    <xf numFmtId="0" fontId="236" fillId="0" borderId="95" applyNumberFormat="0" applyProtection="0"/>
    <xf numFmtId="0" fontId="237" fillId="0" borderId="96" applyNumberFormat="0" applyProtection="0"/>
    <xf numFmtId="0" fontId="238" fillId="0" borderId="105" applyNumberFormat="0" applyProtection="0"/>
    <xf numFmtId="0" fontId="238" fillId="0" borderId="0" applyNumberFormat="0" applyBorder="0" applyProtection="0"/>
    <xf numFmtId="0" fontId="289" fillId="0" borderId="95"/>
    <xf numFmtId="0" fontId="290" fillId="0" borderId="96"/>
    <xf numFmtId="0" fontId="291" fillId="0" borderId="105"/>
    <xf numFmtId="0" fontId="291" fillId="0" borderId="0"/>
    <xf numFmtId="0" fontId="293" fillId="0" borderId="0"/>
    <xf numFmtId="0" fontId="306" fillId="139" borderId="8"/>
    <xf numFmtId="0" fontId="252" fillId="0" borderId="0"/>
    <xf numFmtId="0" fontId="296" fillId="158" borderId="0"/>
    <xf numFmtId="0" fontId="296" fillId="159" borderId="0"/>
    <xf numFmtId="0" fontId="252" fillId="160" borderId="0"/>
    <xf numFmtId="0" fontId="297" fillId="161" borderId="0"/>
    <xf numFmtId="0" fontId="298" fillId="162" borderId="0"/>
    <xf numFmtId="211" fontId="82" fillId="0" borderId="0"/>
    <xf numFmtId="0" fontId="299" fillId="0" borderId="0"/>
    <xf numFmtId="0" fontId="300" fillId="113" borderId="0"/>
    <xf numFmtId="0" fontId="301" fillId="0" borderId="0">
      <alignment horizontal="center"/>
    </xf>
    <xf numFmtId="0" fontId="81" fillId="0" borderId="0"/>
    <xf numFmtId="0" fontId="302" fillId="0" borderId="0"/>
    <xf numFmtId="0" fontId="135" fillId="0" borderId="0"/>
    <xf numFmtId="0" fontId="301" fillId="0" borderId="0">
      <alignment horizontal="center" textRotation="90"/>
    </xf>
    <xf numFmtId="0" fontId="303" fillId="0" borderId="0"/>
    <xf numFmtId="0" fontId="304" fillId="139" borderId="0"/>
    <xf numFmtId="0" fontId="305" fillId="0" borderId="0"/>
    <xf numFmtId="0" fontId="307" fillId="0" borderId="0"/>
    <xf numFmtId="196" fontId="307" fillId="0" borderId="0"/>
    <xf numFmtId="0" fontId="82" fillId="0" borderId="0"/>
    <xf numFmtId="0" fontId="82" fillId="0" borderId="0"/>
    <xf numFmtId="0" fontId="297" fillId="0" borderId="0"/>
    <xf numFmtId="0" fontId="1" fillId="0" borderId="0"/>
    <xf numFmtId="9" fontId="1" fillId="0" borderId="0" applyFont="0" applyFill="0" applyBorder="0" applyAlignment="0" applyProtection="0"/>
    <xf numFmtId="0" fontId="294" fillId="0" borderId="0"/>
    <xf numFmtId="0" fontId="308" fillId="0" borderId="0"/>
    <xf numFmtId="0" fontId="294" fillId="0" borderId="0"/>
    <xf numFmtId="0" fontId="294" fillId="0" borderId="0"/>
    <xf numFmtId="212" fontId="294" fillId="0" borderId="0" applyFont="0" applyFill="0" applyBorder="0" applyAlignment="0" applyProtection="0"/>
    <xf numFmtId="0" fontId="1" fillId="0" borderId="0"/>
    <xf numFmtId="213" fontId="294" fillId="0" borderId="0"/>
    <xf numFmtId="213" fontId="294" fillId="0" borderId="0"/>
    <xf numFmtId="213" fontId="294" fillId="0" borderId="0"/>
    <xf numFmtId="213" fontId="294" fillId="0" borderId="0"/>
    <xf numFmtId="213" fontId="294" fillId="0" borderId="0"/>
    <xf numFmtId="213" fontId="294" fillId="0" borderId="0"/>
    <xf numFmtId="213" fontId="294" fillId="0" borderId="0"/>
    <xf numFmtId="213" fontId="294" fillId="0" borderId="0"/>
    <xf numFmtId="9" fontId="294" fillId="0" borderId="0" applyFont="0" applyFill="0" applyBorder="0" applyAlignment="0" applyProtection="0"/>
    <xf numFmtId="0" fontId="1" fillId="0" borderId="0"/>
    <xf numFmtId="0" fontId="309" fillId="0" borderId="0" applyNumberFormat="0" applyFill="0" applyBorder="0" applyAlignment="0" applyProtection="0"/>
    <xf numFmtId="9" fontId="294" fillId="0" borderId="0" applyFont="0" applyFill="0" applyBorder="0" applyAlignment="0" applyProtection="0"/>
    <xf numFmtId="213" fontId="294"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9" fontId="82" fillId="0" borderId="0" applyFont="0" applyFill="0" applyBorder="0" applyAlignment="0" applyProtection="0"/>
    <xf numFmtId="190" fontId="8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310"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28" fillId="0" borderId="0"/>
    <xf numFmtId="166" fontId="28" fillId="0" borderId="0" applyBorder="0" applyProtection="0"/>
    <xf numFmtId="166" fontId="28" fillId="0" borderId="0" applyBorder="0" applyProtection="0"/>
    <xf numFmtId="166" fontId="28" fillId="0" borderId="0" applyBorder="0" applyProtection="0"/>
    <xf numFmtId="0" fontId="76" fillId="0" borderId="0"/>
    <xf numFmtId="0" fontId="28" fillId="0" borderId="0"/>
    <xf numFmtId="0" fontId="1" fillId="0" borderId="0"/>
    <xf numFmtId="9" fontId="1" fillId="0" borderId="0" applyFont="0" applyFill="0" applyBorder="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213" fontId="294"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322" fillId="0" borderId="0"/>
    <xf numFmtId="0" fontId="311" fillId="169" borderId="0" applyNumberFormat="0" applyBorder="0" applyAlignment="0" applyProtection="0"/>
    <xf numFmtId="0" fontId="311" fillId="170"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3" borderId="0" applyNumberFormat="0" applyBorder="0" applyAlignment="0" applyProtection="0"/>
    <xf numFmtId="0" fontId="311" fillId="171" borderId="0" applyNumberFormat="0" applyBorder="0" applyAlignment="0" applyProtection="0"/>
    <xf numFmtId="49" fontId="317" fillId="0" borderId="1" applyNumberFormat="0" applyFont="0" applyFill="0" applyBorder="0" applyProtection="0">
      <alignment horizontal="left" vertical="center" indent="2"/>
    </xf>
    <xf numFmtId="0" fontId="311" fillId="173" borderId="0" applyNumberFormat="0" applyBorder="0" applyAlignment="0" applyProtection="0"/>
    <xf numFmtId="0" fontId="311" fillId="170" borderId="0" applyNumberFormat="0" applyBorder="0" applyAlignment="0" applyProtection="0"/>
    <xf numFmtId="0" fontId="311" fillId="174" borderId="0" applyNumberFormat="0" applyBorder="0" applyAlignment="0" applyProtection="0"/>
    <xf numFmtId="0" fontId="311" fillId="175" borderId="0" applyNumberFormat="0" applyBorder="0" applyAlignment="0" applyProtection="0"/>
    <xf numFmtId="0" fontId="311" fillId="173" borderId="0" applyNumberFormat="0" applyBorder="0" applyAlignment="0" applyProtection="0"/>
    <xf numFmtId="0" fontId="311" fillId="174" borderId="0" applyNumberFormat="0" applyBorder="0" applyAlignment="0" applyProtection="0"/>
    <xf numFmtId="49" fontId="317" fillId="0" borderId="119" applyNumberFormat="0" applyFont="0" applyFill="0" applyBorder="0" applyProtection="0">
      <alignment horizontal="left" vertical="center" indent="5"/>
    </xf>
    <xf numFmtId="0" fontId="331" fillId="173" borderId="0" applyNumberFormat="0" applyBorder="0" applyAlignment="0" applyProtection="0"/>
    <xf numFmtId="0" fontId="331" fillId="176" borderId="0" applyNumberFormat="0" applyBorder="0" applyAlignment="0" applyProtection="0"/>
    <xf numFmtId="0" fontId="331" fillId="177" borderId="0" applyNumberFormat="0" applyBorder="0" applyAlignment="0" applyProtection="0"/>
    <xf numFmtId="0" fontId="331" fillId="175" borderId="0" applyNumberFormat="0" applyBorder="0" applyAlignment="0" applyProtection="0"/>
    <xf numFmtId="0" fontId="331" fillId="173" borderId="0" applyNumberFormat="0" applyBorder="0" applyAlignment="0" applyProtection="0"/>
    <xf numFmtId="0" fontId="331" fillId="170" borderId="0" applyNumberFormat="0" applyBorder="0" applyAlignment="0" applyProtection="0"/>
    <xf numFmtId="0" fontId="331" fillId="178" borderId="0" applyNumberFormat="0" applyBorder="0" applyAlignment="0" applyProtection="0"/>
    <xf numFmtId="0" fontId="331" fillId="176" borderId="0" applyNumberFormat="0" applyBorder="0" applyAlignment="0" applyProtection="0"/>
    <xf numFmtId="0" fontId="331" fillId="177" borderId="0" applyNumberFormat="0" applyBorder="0" applyAlignment="0" applyProtection="0"/>
    <xf numFmtId="0" fontId="331" fillId="179" borderId="0" applyNumberFormat="0" applyBorder="0" applyAlignment="0" applyProtection="0"/>
    <xf numFmtId="0" fontId="331" fillId="180" borderId="0" applyNumberFormat="0" applyBorder="0" applyAlignment="0" applyProtection="0"/>
    <xf numFmtId="0" fontId="331" fillId="181" borderId="0" applyNumberFormat="0" applyBorder="0" applyAlignment="0" applyProtection="0"/>
    <xf numFmtId="0" fontId="326" fillId="182" borderId="0" applyBorder="0" applyAlignment="0"/>
    <xf numFmtId="0" fontId="317" fillId="182" borderId="0" applyBorder="0">
      <alignment horizontal="right" vertical="center"/>
    </xf>
    <xf numFmtId="4" fontId="317" fillId="163" borderId="0" applyBorder="0">
      <alignment horizontal="right" vertical="center"/>
    </xf>
    <xf numFmtId="4" fontId="317" fillId="163" borderId="0" applyBorder="0">
      <alignment horizontal="right" vertical="center"/>
    </xf>
    <xf numFmtId="0" fontId="327" fillId="163" borderId="1">
      <alignment horizontal="right" vertical="center"/>
    </xf>
    <xf numFmtId="0" fontId="328" fillId="163" borderId="1">
      <alignment horizontal="right" vertical="center"/>
    </xf>
    <xf numFmtId="0" fontId="327" fillId="183" borderId="1">
      <alignment horizontal="right" vertical="center"/>
    </xf>
    <xf numFmtId="0" fontId="327" fillId="183" borderId="1">
      <alignment horizontal="right" vertical="center"/>
    </xf>
    <xf numFmtId="0" fontId="327" fillId="183" borderId="119">
      <alignment horizontal="right" vertical="center"/>
    </xf>
    <xf numFmtId="0" fontId="327" fillId="183" borderId="120">
      <alignment horizontal="right" vertical="center"/>
    </xf>
    <xf numFmtId="0" fontId="332" fillId="0" borderId="0" applyNumberFormat="0" applyFill="0" applyBorder="0" applyAlignment="0" applyProtection="0"/>
    <xf numFmtId="4" fontId="326" fillId="0" borderId="27" applyFill="0" applyBorder="0" applyProtection="0">
      <alignment horizontal="right" vertical="center"/>
    </xf>
    <xf numFmtId="0" fontId="333" fillId="184" borderId="121" applyNumberFormat="0" applyAlignment="0" applyProtection="0"/>
    <xf numFmtId="0" fontId="332" fillId="0" borderId="122" applyNumberFormat="0" applyFill="0" applyAlignment="0" applyProtection="0"/>
    <xf numFmtId="0" fontId="294" fillId="171" borderId="123" applyNumberFormat="0" applyFont="0" applyAlignment="0" applyProtection="0"/>
    <xf numFmtId="0" fontId="327" fillId="0" borderId="0" applyNumberFormat="0">
      <alignment horizontal="right"/>
    </xf>
    <xf numFmtId="0" fontId="317" fillId="183" borderId="124">
      <alignment horizontal="left" vertical="center" wrapText="1" indent="2"/>
    </xf>
    <xf numFmtId="0" fontId="317" fillId="0" borderId="124">
      <alignment horizontal="left" vertical="center" wrapText="1" indent="2"/>
    </xf>
    <xf numFmtId="0" fontId="317" fillId="163" borderId="119">
      <alignment horizontal="left" vertical="center"/>
    </xf>
    <xf numFmtId="0" fontId="346" fillId="0" borderId="0" applyFont="0" applyFill="0" applyBorder="0" applyAlignment="0" applyProtection="0"/>
    <xf numFmtId="0" fontId="347" fillId="0" borderId="0" applyNumberFormat="0" applyFill="0" applyBorder="0" applyAlignment="0" applyProtection="0"/>
    <xf numFmtId="0" fontId="348" fillId="0" borderId="0" applyNumberFormat="0" applyFill="0" applyBorder="0" applyAlignment="0" applyProtection="0"/>
    <xf numFmtId="0" fontId="334" fillId="170" borderId="121" applyNumberFormat="0" applyAlignment="0" applyProtection="0"/>
    <xf numFmtId="215" fontId="322" fillId="0" borderId="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3" fontId="346" fillId="0" borderId="0" applyFont="0" applyFill="0" applyBorder="0" applyAlignment="0" applyProtection="0"/>
    <xf numFmtId="0" fontId="325" fillId="0" borderId="0" applyNumberFormat="0" applyFill="0" applyBorder="0" applyAlignment="0" applyProtection="0"/>
    <xf numFmtId="4" fontId="317" fillId="0" borderId="0" applyBorder="0">
      <alignment horizontal="right" vertical="center"/>
    </xf>
    <xf numFmtId="0" fontId="317" fillId="0" borderId="1">
      <alignment horizontal="right" vertical="center"/>
    </xf>
    <xf numFmtId="0" fontId="335" fillId="185" borderId="0" applyNumberFormat="0" applyBorder="0" applyAlignment="0" applyProtection="0"/>
    <xf numFmtId="1" fontId="329" fillId="163" borderId="0" applyBorder="0">
      <alignment horizontal="right" vertical="center"/>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6" fontId="346" fillId="0" borderId="0" applyFont="0" applyFill="0" applyBorder="0" applyAlignment="0" applyProtection="0"/>
    <xf numFmtId="0" fontId="336" fillId="174" borderId="0" applyNumberFormat="0" applyBorder="0" applyAlignment="0" applyProtection="0"/>
    <xf numFmtId="0" fontId="311" fillId="0" borderId="0"/>
    <xf numFmtId="0" fontId="311" fillId="0" borderId="0"/>
    <xf numFmtId="0" fontId="311" fillId="0" borderId="0"/>
    <xf numFmtId="0" fontId="31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11" fillId="0" borderId="0"/>
    <xf numFmtId="0" fontId="31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1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22"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11" fillId="0" borderId="0"/>
    <xf numFmtId="4" fontId="317" fillId="0" borderId="1" applyFill="0" applyBorder="0" applyProtection="0">
      <alignment horizontal="right" vertical="center"/>
    </xf>
    <xf numFmtId="49" fontId="326" fillId="0" borderId="1" applyNumberFormat="0" applyFill="0" applyBorder="0" applyProtection="0">
      <alignment horizontal="left" vertical="center"/>
    </xf>
    <xf numFmtId="0" fontId="317" fillId="0" borderId="1" applyNumberFormat="0" applyFill="0" applyAlignment="0" applyProtection="0"/>
    <xf numFmtId="0" fontId="294" fillId="187" borderId="0" applyNumberFormat="0" applyFont="0" applyBorder="0" applyAlignment="0" applyProtection="0"/>
    <xf numFmtId="197" fontId="317" fillId="188" borderId="1" applyNumberFormat="0" applyFont="0" applyBorder="0" applyAlignment="0" applyProtection="0">
      <alignment horizontal="right" vertical="center"/>
    </xf>
    <xf numFmtId="9" fontId="322"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337" fillId="173" borderId="0" applyNumberFormat="0" applyBorder="0" applyAlignment="0" applyProtection="0"/>
    <xf numFmtId="0" fontId="317" fillId="187" borderId="1"/>
    <xf numFmtId="0" fontId="338" fillId="184" borderId="125" applyNumberFormat="0" applyAlignment="0" applyProtection="0"/>
    <xf numFmtId="0" fontId="339" fillId="0" borderId="0" applyNumberFormat="0" applyFill="0" applyBorder="0" applyAlignment="0" applyProtection="0"/>
    <xf numFmtId="0" fontId="340" fillId="0" borderId="0" applyNumberFormat="0" applyFill="0" applyBorder="0" applyAlignment="0" applyProtection="0"/>
    <xf numFmtId="0" fontId="341" fillId="0" borderId="126" applyNumberFormat="0" applyFill="0" applyAlignment="0" applyProtection="0"/>
    <xf numFmtId="0" fontId="342" fillId="0" borderId="127" applyNumberFormat="0" applyFill="0" applyAlignment="0" applyProtection="0"/>
    <xf numFmtId="0" fontId="343" fillId="0" borderId="128" applyNumberFormat="0" applyFill="0" applyAlignment="0" applyProtection="0"/>
    <xf numFmtId="0" fontId="343" fillId="0" borderId="0" applyNumberFormat="0" applyFill="0" applyBorder="0" applyAlignment="0" applyProtection="0"/>
    <xf numFmtId="0" fontId="346" fillId="0" borderId="115" applyNumberFormat="0" applyFont="0" applyFill="0" applyAlignment="0" applyProtection="0"/>
    <xf numFmtId="0" fontId="344" fillId="189" borderId="129" applyNumberFormat="0" applyAlignment="0" applyProtection="0"/>
    <xf numFmtId="2" fontId="346" fillId="0" borderId="0" applyFont="0" applyFill="0" applyBorder="0" applyAlignment="0" applyProtection="0"/>
    <xf numFmtId="0" fontId="330" fillId="0" borderId="0" applyNumberFormat="0" applyFill="0" applyBorder="0" applyAlignment="0" applyProtection="0"/>
    <xf numFmtId="0" fontId="294" fillId="0" borderId="0" applyNumberFormat="0" applyFont="0" applyFill="0" applyBorder="0" applyProtection="0">
      <alignment horizontal="left" vertical="center" indent="5"/>
    </xf>
    <xf numFmtId="0" fontId="294" fillId="0" borderId="0" applyNumberFormat="0" applyFont="0" applyFill="0" applyBorder="0" applyProtection="0">
      <alignment horizontal="left" vertical="center" indent="2"/>
    </xf>
    <xf numFmtId="0" fontId="1" fillId="0" borderId="0"/>
    <xf numFmtId="43" fontId="322" fillId="0" borderId="0" applyFont="0" applyFill="0" applyBorder="0" applyAlignment="0" applyProtection="0"/>
    <xf numFmtId="0" fontId="294" fillId="0" borderId="0"/>
    <xf numFmtId="0" fontId="294" fillId="0" borderId="0"/>
    <xf numFmtId="0" fontId="354" fillId="0" borderId="0" applyNumberFormat="0" applyFill="0" applyBorder="0" applyAlignment="0" applyProtection="0">
      <alignment vertical="top"/>
      <protection locked="0"/>
    </xf>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24" fillId="165" borderId="0" applyNumberFormat="0" applyFont="0" applyBorder="0" applyAlignment="0" applyProtection="0"/>
    <xf numFmtId="4" fontId="294" fillId="0" borderId="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355" fillId="192" borderId="130" applyNumberFormat="0" applyAlignment="0" applyProtection="0">
      <alignment horizontal="left" vertical="center" indent="1"/>
    </xf>
    <xf numFmtId="218" fontId="356" fillId="193" borderId="130" applyNumberFormat="0" applyAlignment="0" applyProtection="0">
      <alignment horizontal="left" vertical="center" indent="1"/>
    </xf>
    <xf numFmtId="219" fontId="357" fillId="0" borderId="0" applyFont="0" applyFill="0" applyBorder="0" applyAlignment="0" applyProtection="0"/>
    <xf numFmtId="0" fontId="330" fillId="0" borderId="0" applyNumberFormat="0" applyFill="0" applyBorder="0" applyAlignment="0" applyProtection="0"/>
    <xf numFmtId="0" fontId="294" fillId="172" borderId="0" applyNumberFormat="0" applyFont="0" applyBorder="0" applyAlignment="0" applyProtection="0"/>
    <xf numFmtId="0" fontId="294" fillId="172" borderId="0" applyNumberFormat="0" applyFont="0" applyBorder="0" applyAlignment="0" applyProtection="0"/>
    <xf numFmtId="0" fontId="294" fillId="172" borderId="0" applyNumberFormat="0" applyFont="0" applyBorder="0" applyAlignment="0" applyProtection="0"/>
    <xf numFmtId="0" fontId="294" fillId="172" borderId="0" applyNumberFormat="0" applyFont="0" applyBorder="0" applyAlignment="0" applyProtection="0"/>
    <xf numFmtId="0" fontId="294" fillId="0" borderId="0"/>
    <xf numFmtId="0" fontId="294" fillId="0" borderId="0"/>
    <xf numFmtId="220" fontId="295" fillId="0" borderId="0"/>
    <xf numFmtId="220" fontId="295" fillId="0" borderId="0"/>
    <xf numFmtId="49" fontId="295" fillId="0" borderId="0"/>
    <xf numFmtId="49" fontId="295" fillId="0" borderId="0"/>
    <xf numFmtId="221" fontId="295" fillId="0" borderId="0">
      <alignment horizontal="center"/>
    </xf>
    <xf numFmtId="221" fontId="295" fillId="0" borderId="0">
      <alignment horizontal="center"/>
    </xf>
    <xf numFmtId="222" fontId="295" fillId="0" borderId="0"/>
    <xf numFmtId="222" fontId="295" fillId="0" borderId="0"/>
    <xf numFmtId="223" fontId="295" fillId="0" borderId="0"/>
    <xf numFmtId="223" fontId="295" fillId="0" borderId="0"/>
    <xf numFmtId="224" fontId="295" fillId="0" borderId="0"/>
    <xf numFmtId="224" fontId="295" fillId="0" borderId="0"/>
    <xf numFmtId="225" fontId="295" fillId="0" borderId="0"/>
    <xf numFmtId="225" fontId="295" fillId="0" borderId="0"/>
    <xf numFmtId="226" fontId="358" fillId="0" borderId="0"/>
    <xf numFmtId="0" fontId="311" fillId="194" borderId="0" applyNumberFormat="0" applyBorder="0" applyAlignment="0" applyProtection="0"/>
    <xf numFmtId="0" fontId="311" fillId="194" borderId="0" applyNumberFormat="0" applyBorder="0" applyAlignment="0" applyProtection="0"/>
    <xf numFmtId="0" fontId="359"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59"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59"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59"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59" fillId="172"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4"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4"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60" fillId="194" borderId="0" applyNumberFormat="0" applyBorder="0" applyAlignment="0" applyProtection="0"/>
    <xf numFmtId="0" fontId="360" fillId="175" borderId="0" applyNumberFormat="0" applyBorder="0" applyAlignment="0" applyProtection="0"/>
    <xf numFmtId="0" fontId="360" fillId="195" borderId="0" applyNumberFormat="0" applyBorder="0" applyAlignment="0" applyProtection="0"/>
    <xf numFmtId="0" fontId="360" fillId="185" borderId="0" applyNumberFormat="0" applyBorder="0" applyAlignment="0" applyProtection="0"/>
    <xf numFmtId="0" fontId="360" fillId="173" borderId="0" applyNumberFormat="0" applyBorder="0" applyAlignment="0" applyProtection="0"/>
    <xf numFmtId="0" fontId="360" fillId="172"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59" fillId="194" borderId="0" applyNumberFormat="0" applyBorder="0" applyAlignment="0" applyProtection="0"/>
    <xf numFmtId="0" fontId="311" fillId="194" borderId="0" applyNumberFormat="0" applyBorder="0" applyAlignment="0" applyProtection="0"/>
    <xf numFmtId="0" fontId="359" fillId="194" borderId="0" applyNumberFormat="0" applyBorder="0" applyAlignment="0" applyProtection="0"/>
    <xf numFmtId="0" fontId="311"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59" fillId="175" borderId="0" applyNumberFormat="0" applyBorder="0" applyAlignment="0" applyProtection="0"/>
    <xf numFmtId="0" fontId="311" fillId="175" borderId="0" applyNumberFormat="0" applyBorder="0" applyAlignment="0" applyProtection="0"/>
    <xf numFmtId="0" fontId="359" fillId="175" borderId="0" applyNumberFormat="0" applyBorder="0" applyAlignment="0" applyProtection="0"/>
    <xf numFmtId="0" fontId="311"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59" fillId="195" borderId="0" applyNumberFormat="0" applyBorder="0" applyAlignment="0" applyProtection="0"/>
    <xf numFmtId="0" fontId="311" fillId="195" borderId="0" applyNumberFormat="0" applyBorder="0" applyAlignment="0" applyProtection="0"/>
    <xf numFmtId="0" fontId="359" fillId="195" borderId="0" applyNumberFormat="0" applyBorder="0" applyAlignment="0" applyProtection="0"/>
    <xf numFmtId="0" fontId="311"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59" fillId="173" borderId="0" applyNumberFormat="0" applyBorder="0" applyAlignment="0" applyProtection="0"/>
    <xf numFmtId="0" fontId="311" fillId="173" borderId="0" applyNumberFormat="0" applyBorder="0" applyAlignment="0" applyProtection="0"/>
    <xf numFmtId="0" fontId="359" fillId="173" borderId="0" applyNumberFormat="0" applyBorder="0" applyAlignment="0" applyProtection="0"/>
    <xf numFmtId="0" fontId="311"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59" fillId="172" borderId="0" applyNumberFormat="0" applyBorder="0" applyAlignment="0" applyProtection="0"/>
    <xf numFmtId="0" fontId="311" fillId="172" borderId="0" applyNumberFormat="0" applyBorder="0" applyAlignment="0" applyProtection="0"/>
    <xf numFmtId="0" fontId="359" fillId="172" borderId="0" applyNumberFormat="0" applyBorder="0" applyAlignment="0" applyProtection="0"/>
    <xf numFmtId="0" fontId="311" fillId="172" borderId="0" applyNumberFormat="0" applyBorder="0" applyAlignment="0" applyProtection="0"/>
    <xf numFmtId="0" fontId="361" fillId="194" borderId="0" applyNumberFormat="0" applyBorder="0" applyAlignment="0" applyProtection="0"/>
    <xf numFmtId="0" fontId="361" fillId="175" borderId="0" applyNumberFormat="0" applyBorder="0" applyAlignment="0" applyProtection="0"/>
    <xf numFmtId="0" fontId="361" fillId="195" borderId="0" applyNumberFormat="0" applyBorder="0" applyAlignment="0" applyProtection="0"/>
    <xf numFmtId="0" fontId="361" fillId="185" borderId="0" applyNumberFormat="0" applyBorder="0" applyAlignment="0" applyProtection="0"/>
    <xf numFmtId="0" fontId="361" fillId="173" borderId="0" applyNumberFormat="0" applyBorder="0" applyAlignment="0" applyProtection="0"/>
    <xf numFmtId="0" fontId="361" fillId="172"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62"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62"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62"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62"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62"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62"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227" fontId="363" fillId="0" borderId="0"/>
    <xf numFmtId="228" fontId="358" fillId="0" borderId="0"/>
    <xf numFmtId="49" fontId="317" fillId="0" borderId="1" applyNumberFormat="0" applyFont="0" applyFill="0" applyBorder="0" applyProtection="0">
      <alignment horizontal="left" vertical="center" indent="2"/>
    </xf>
    <xf numFmtId="0" fontId="294" fillId="0" borderId="0" applyNumberFormat="0" applyFont="0" applyFill="0" applyBorder="0" applyProtection="0">
      <alignment horizontal="left" vertical="center" indent="2"/>
    </xf>
    <xf numFmtId="0" fontId="364" fillId="0" borderId="0"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229" fontId="295" fillId="0" borderId="0"/>
    <xf numFmtId="229" fontId="295" fillId="0" borderId="0"/>
    <xf numFmtId="230" fontId="295" fillId="0" borderId="0"/>
    <xf numFmtId="230" fontId="295" fillId="0" borderId="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59"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59"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59" fillId="17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311" fillId="169"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69" borderId="0" applyNumberFormat="0" applyBorder="0" applyAlignment="0" applyProtection="0"/>
    <xf numFmtId="0" fontId="311" fillId="197" borderId="0" applyNumberFormat="0" applyBorder="0" applyAlignment="0" applyProtection="0"/>
    <xf numFmtId="0" fontId="311" fillId="197"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311" fillId="196"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96"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311" fillId="18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85" borderId="0" applyNumberFormat="0" applyBorder="0" applyAlignment="0" applyProtection="0"/>
    <xf numFmtId="0" fontId="311" fillId="197" borderId="0" applyNumberFormat="0" applyBorder="0" applyAlignment="0" applyProtection="0"/>
    <xf numFmtId="0" fontId="311" fillId="197"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311" fillId="177"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7"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60" fillId="169" borderId="0" applyNumberFormat="0" applyBorder="0" applyAlignment="0" applyProtection="0"/>
    <xf numFmtId="0" fontId="360" fillId="170" borderId="0" applyNumberFormat="0" applyBorder="0" applyAlignment="0" applyProtection="0"/>
    <xf numFmtId="0" fontId="360" fillId="196" borderId="0" applyNumberFormat="0" applyBorder="0" applyAlignment="0" applyProtection="0"/>
    <xf numFmtId="0" fontId="360" fillId="185" borderId="0" applyNumberFormat="0" applyBorder="0" applyAlignment="0" applyProtection="0"/>
    <xf numFmtId="0" fontId="360" fillId="169" borderId="0" applyNumberFormat="0" applyBorder="0" applyAlignment="0" applyProtection="0"/>
    <xf numFmtId="0" fontId="360" fillId="177"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59" fillId="170" borderId="0" applyNumberFormat="0" applyBorder="0" applyAlignment="0" applyProtection="0"/>
    <xf numFmtId="0" fontId="311" fillId="170" borderId="0" applyNumberFormat="0" applyBorder="0" applyAlignment="0" applyProtection="0"/>
    <xf numFmtId="0" fontId="359" fillId="170" borderId="0" applyNumberFormat="0" applyBorder="0" applyAlignment="0" applyProtection="0"/>
    <xf numFmtId="0" fontId="311"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59" fillId="196" borderId="0" applyNumberFormat="0" applyBorder="0" applyAlignment="0" applyProtection="0"/>
    <xf numFmtId="0" fontId="311" fillId="196" borderId="0" applyNumberFormat="0" applyBorder="0" applyAlignment="0" applyProtection="0"/>
    <xf numFmtId="0" fontId="359" fillId="196" borderId="0" applyNumberFormat="0" applyBorder="0" applyAlignment="0" applyProtection="0"/>
    <xf numFmtId="0" fontId="311"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59" fillId="177" borderId="0" applyNumberFormat="0" applyBorder="0" applyAlignment="0" applyProtection="0"/>
    <xf numFmtId="0" fontId="311" fillId="177" borderId="0" applyNumberFormat="0" applyBorder="0" applyAlignment="0" applyProtection="0"/>
    <xf numFmtId="0" fontId="359" fillId="177" borderId="0" applyNumberFormat="0" applyBorder="0" applyAlignment="0" applyProtection="0"/>
    <xf numFmtId="0" fontId="311" fillId="177" borderId="0" applyNumberFormat="0" applyBorder="0" applyAlignment="0" applyProtection="0"/>
    <xf numFmtId="0" fontId="361" fillId="169" borderId="0" applyNumberFormat="0" applyBorder="0" applyAlignment="0" applyProtection="0"/>
    <xf numFmtId="0" fontId="361" fillId="170" borderId="0" applyNumberFormat="0" applyBorder="0" applyAlignment="0" applyProtection="0"/>
    <xf numFmtId="0" fontId="361" fillId="196" borderId="0" applyNumberFormat="0" applyBorder="0" applyAlignment="0" applyProtection="0"/>
    <xf numFmtId="0" fontId="361" fillId="185" borderId="0" applyNumberFormat="0" applyBorder="0" applyAlignment="0" applyProtection="0"/>
    <xf numFmtId="0" fontId="361" fillId="169" borderId="0" applyNumberFormat="0" applyBorder="0" applyAlignment="0" applyProtection="0"/>
    <xf numFmtId="0" fontId="361" fillId="177"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62"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62"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62"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62"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62"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62"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231" fontId="295" fillId="0" borderId="0"/>
    <xf numFmtId="231" fontId="295" fillId="0" borderId="0"/>
    <xf numFmtId="232" fontId="358" fillId="0" borderId="0"/>
    <xf numFmtId="0" fontId="294" fillId="0" borderId="0"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0" fontId="331" fillId="198" borderId="0" applyNumberFormat="0" applyBorder="0" applyAlignment="0" applyProtection="0"/>
    <xf numFmtId="0" fontId="331" fillId="198" borderId="0" applyNumberFormat="0" applyBorder="0" applyAlignment="0" applyProtection="0"/>
    <xf numFmtId="0" fontId="365" fillId="198"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65" fillId="170"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65" fillId="196"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65" fillId="199"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65" fillId="200"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131" fillId="83"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131" fillId="83"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83" borderId="0" applyNumberFormat="0" applyBorder="0" applyAlignment="0" applyProtection="0"/>
    <xf numFmtId="0" fontId="331" fillId="173" borderId="0" applyNumberFormat="0" applyBorder="0" applyAlignment="0" applyProtection="0"/>
    <xf numFmtId="0" fontId="131" fillId="8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131" fillId="87"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131" fillId="87" borderId="0" applyNumberFormat="0" applyBorder="0" applyAlignment="0" applyProtection="0"/>
    <xf numFmtId="0" fontId="131" fillId="87" borderId="0" applyNumberFormat="0" applyBorder="0" applyAlignment="0" applyProtection="0"/>
    <xf numFmtId="0" fontId="331" fillId="176" borderId="0" applyNumberFormat="0" applyBorder="0" applyAlignment="0" applyProtection="0"/>
    <xf numFmtId="0" fontId="131" fillId="87"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131" fillId="91"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131" fillId="91"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71" borderId="0" applyNumberFormat="0" applyBorder="0" applyAlignment="0" applyProtection="0"/>
    <xf numFmtId="0" fontId="331" fillId="171" borderId="0" applyNumberFormat="0" applyBorder="0" applyAlignment="0" applyProtection="0"/>
    <xf numFmtId="0" fontId="131" fillId="91" borderId="0" applyNumberFormat="0" applyBorder="0" applyAlignment="0" applyProtection="0"/>
    <xf numFmtId="0" fontId="331" fillId="177" borderId="0" applyNumberFormat="0" applyBorder="0" applyAlignment="0" applyProtection="0"/>
    <xf numFmtId="0" fontId="131" fillId="91"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1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1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131" fillId="175" borderId="0" applyNumberFormat="0" applyBorder="0" applyAlignment="0" applyProtection="0"/>
    <xf numFmtId="0" fontId="331" fillId="175" borderId="0" applyNumberFormat="0" applyBorder="0" applyAlignment="0" applyProtection="0"/>
    <xf numFmtId="0" fontId="131" fillId="95"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131" fillId="95"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7" borderId="0" applyNumberFormat="0" applyBorder="0" applyAlignment="0" applyProtection="0"/>
    <xf numFmtId="0" fontId="331" fillId="197" borderId="0" applyNumberFormat="0" applyBorder="0" applyAlignment="0" applyProtection="0"/>
    <xf numFmtId="0" fontId="131" fillId="95" borderId="0" applyNumberFormat="0" applyBorder="0" applyAlignment="0" applyProtection="0"/>
    <xf numFmtId="0" fontId="331" fillId="175" borderId="0" applyNumberFormat="0" applyBorder="0" applyAlignment="0" applyProtection="0"/>
    <xf numFmtId="0" fontId="131" fillId="9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131" fillId="99"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131" fillId="99" borderId="0" applyNumberFormat="0" applyBorder="0" applyAlignment="0" applyProtection="0"/>
    <xf numFmtId="0" fontId="131" fillId="99" borderId="0" applyNumberFormat="0" applyBorder="0" applyAlignment="0" applyProtection="0"/>
    <xf numFmtId="0" fontId="331" fillId="173" borderId="0" applyNumberFormat="0" applyBorder="0" applyAlignment="0" applyProtection="0"/>
    <xf numFmtId="0" fontId="131" fillId="99"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1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1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131" fillId="170" borderId="0" applyNumberFormat="0" applyBorder="0" applyAlignment="0" applyProtection="0"/>
    <xf numFmtId="0" fontId="331" fillId="17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66" fillId="198" borderId="0" applyNumberFormat="0" applyBorder="0" applyAlignment="0" applyProtection="0"/>
    <xf numFmtId="0" fontId="366" fillId="170" borderId="0" applyNumberFormat="0" applyBorder="0" applyAlignment="0" applyProtection="0"/>
    <xf numFmtId="0" fontId="366" fillId="196" borderId="0" applyNumberFormat="0" applyBorder="0" applyAlignment="0" applyProtection="0"/>
    <xf numFmtId="0" fontId="366" fillId="199" borderId="0" applyNumberFormat="0" applyBorder="0" applyAlignment="0" applyProtection="0"/>
    <xf numFmtId="0" fontId="366" fillId="180" borderId="0" applyNumberFormat="0" applyBorder="0" applyAlignment="0" applyProtection="0"/>
    <xf numFmtId="0" fontId="366" fillId="200" borderId="0" applyNumberFormat="0" applyBorder="0" applyAlignment="0" applyProtection="0"/>
    <xf numFmtId="0" fontId="331" fillId="198" borderId="0" applyNumberFormat="0" applyBorder="0" applyAlignment="0" applyProtection="0"/>
    <xf numFmtId="0" fontId="365" fillId="198" borderId="0" applyNumberFormat="0" applyBorder="0" applyAlignment="0" applyProtection="0"/>
    <xf numFmtId="0" fontId="365" fillId="198" borderId="0" applyNumberFormat="0" applyBorder="0" applyAlignment="0" applyProtection="0"/>
    <xf numFmtId="0" fontId="331" fillId="170" borderId="0" applyNumberFormat="0" applyBorder="0" applyAlignment="0" applyProtection="0"/>
    <xf numFmtId="0" fontId="365" fillId="170" borderId="0" applyNumberFormat="0" applyBorder="0" applyAlignment="0" applyProtection="0"/>
    <xf numFmtId="0" fontId="365" fillId="170" borderId="0" applyNumberFormat="0" applyBorder="0" applyAlignment="0" applyProtection="0"/>
    <xf numFmtId="0" fontId="331" fillId="196" borderId="0" applyNumberFormat="0" applyBorder="0" applyAlignment="0" applyProtection="0"/>
    <xf numFmtId="0" fontId="365" fillId="196" borderId="0" applyNumberFormat="0" applyBorder="0" applyAlignment="0" applyProtection="0"/>
    <xf numFmtId="0" fontId="365" fillId="196" borderId="0" applyNumberFormat="0" applyBorder="0" applyAlignment="0" applyProtection="0"/>
    <xf numFmtId="0" fontId="331" fillId="199" borderId="0" applyNumberFormat="0" applyBorder="0" applyAlignment="0" applyProtection="0"/>
    <xf numFmtId="0" fontId="365" fillId="199" borderId="0" applyNumberFormat="0" applyBorder="0" applyAlignment="0" applyProtection="0"/>
    <xf numFmtId="0" fontId="365" fillId="199"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65" fillId="180" borderId="0" applyNumberFormat="0" applyBorder="0" applyAlignment="0" applyProtection="0"/>
    <xf numFmtId="0" fontId="331" fillId="200" borderId="0" applyNumberFormat="0" applyBorder="0" applyAlignment="0" applyProtection="0"/>
    <xf numFmtId="0" fontId="365" fillId="200" borderId="0" applyNumberFormat="0" applyBorder="0" applyAlignment="0" applyProtection="0"/>
    <xf numFmtId="0" fontId="365" fillId="200" borderId="0" applyNumberFormat="0" applyBorder="0" applyAlignment="0" applyProtection="0"/>
    <xf numFmtId="0" fontId="367" fillId="198" borderId="0" applyNumberFormat="0" applyBorder="0" applyAlignment="0" applyProtection="0"/>
    <xf numFmtId="0" fontId="367" fillId="170" borderId="0" applyNumberFormat="0" applyBorder="0" applyAlignment="0" applyProtection="0"/>
    <xf numFmtId="0" fontId="367" fillId="196" borderId="0" applyNumberFormat="0" applyBorder="0" applyAlignment="0" applyProtection="0"/>
    <xf numFmtId="0" fontId="367" fillId="199" borderId="0" applyNumberFormat="0" applyBorder="0" applyAlignment="0" applyProtection="0"/>
    <xf numFmtId="0" fontId="367" fillId="180" borderId="0" applyNumberFormat="0" applyBorder="0" applyAlignment="0" applyProtection="0"/>
    <xf numFmtId="0" fontId="367" fillId="200"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68" fillId="198" borderId="0" applyNumberFormat="0" applyBorder="0" applyAlignment="0" applyProtection="0"/>
    <xf numFmtId="0" fontId="331" fillId="198"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68" fillId="170" borderId="0" applyNumberFormat="0" applyBorder="0" applyAlignment="0" applyProtection="0"/>
    <xf numFmtId="0" fontId="331" fillId="170"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68" fillId="196" borderId="0" applyNumberFormat="0" applyBorder="0" applyAlignment="0" applyProtection="0"/>
    <xf numFmtId="0" fontId="331" fillId="196"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68" fillId="199" borderId="0" applyNumberFormat="0" applyBorder="0" applyAlignment="0" applyProtection="0"/>
    <xf numFmtId="0" fontId="331" fillId="199"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8" fillId="180" borderId="0" applyNumberFormat="0" applyBorder="0" applyAlignment="0" applyProtection="0"/>
    <xf numFmtId="0" fontId="331" fillId="18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68" fillId="200" borderId="0" applyNumberFormat="0" applyBorder="0" applyAlignment="0" applyProtection="0"/>
    <xf numFmtId="0" fontId="331" fillId="200" borderId="0" applyNumberFormat="0" applyBorder="0" applyAlignment="0" applyProtection="0"/>
    <xf numFmtId="0" fontId="331" fillId="198" borderId="0" applyNumberFormat="0" applyBorder="0" applyAlignment="0" applyProtection="0"/>
    <xf numFmtId="0" fontId="331" fillId="170" borderId="0" applyNumberFormat="0" applyBorder="0" applyAlignment="0" applyProtection="0"/>
    <xf numFmtId="0" fontId="331" fillId="196" borderId="0" applyNumberFormat="0" applyBorder="0" applyAlignment="0" applyProtection="0"/>
    <xf numFmtId="0" fontId="331" fillId="199" borderId="0" applyNumberFormat="0" applyBorder="0" applyAlignment="0" applyProtection="0"/>
    <xf numFmtId="0" fontId="331" fillId="180" borderId="0" applyNumberFormat="0" applyBorder="0" applyAlignment="0" applyProtection="0"/>
    <xf numFmtId="0" fontId="331" fillId="200" borderId="0" applyNumberFormat="0" applyBorder="0" applyAlignment="0" applyProtection="0"/>
    <xf numFmtId="233" fontId="295" fillId="0" borderId="0">
      <alignment horizontal="center"/>
    </xf>
    <xf numFmtId="233" fontId="295" fillId="0" borderId="0">
      <alignment horizontal="center"/>
    </xf>
    <xf numFmtId="234" fontId="295" fillId="0" borderId="0">
      <alignment horizontal="center"/>
    </xf>
    <xf numFmtId="234" fontId="295" fillId="0" borderId="0">
      <alignment horizontal="center"/>
    </xf>
    <xf numFmtId="235" fontId="295" fillId="0" borderId="0">
      <alignment horizontal="center"/>
    </xf>
    <xf numFmtId="235" fontId="295" fillId="0" borderId="0">
      <alignment horizontal="center"/>
    </xf>
    <xf numFmtId="236" fontId="295" fillId="0" borderId="0">
      <alignment horizontal="center"/>
    </xf>
    <xf numFmtId="236" fontId="295" fillId="0" borderId="0">
      <alignment horizontal="center"/>
    </xf>
    <xf numFmtId="237" fontId="295" fillId="0" borderId="0">
      <alignment horizontal="center"/>
    </xf>
    <xf numFmtId="237" fontId="295" fillId="0" borderId="0">
      <alignment horizontal="center"/>
    </xf>
    <xf numFmtId="0" fontId="294" fillId="0" borderId="0" applyFont="0" applyFill="0" applyBorder="0" applyAlignment="0" applyProtection="0"/>
    <xf numFmtId="238" fontId="294" fillId="0" borderId="131" applyFont="0" applyFill="0" applyBorder="0" applyAlignment="0" applyProtection="0">
      <alignment horizontal="left"/>
    </xf>
    <xf numFmtId="238" fontId="294" fillId="0" borderId="131" applyFont="0" applyFill="0" applyBorder="0" applyAlignment="0" applyProtection="0">
      <alignment horizontal="left"/>
    </xf>
    <xf numFmtId="239" fontId="294" fillId="0" borderId="131" applyFont="0" applyFill="0" applyBorder="0" applyAlignment="0" applyProtection="0">
      <alignment horizontal="left"/>
    </xf>
    <xf numFmtId="239" fontId="294" fillId="0" borderId="131" applyFont="0" applyFill="0" applyBorder="0" applyAlignment="0" applyProtection="0">
      <alignment horizontal="left"/>
    </xf>
    <xf numFmtId="240" fontId="294" fillId="0" borderId="131" applyFont="0" applyFill="0" applyBorder="0" applyAlignment="0" applyProtection="0">
      <alignment horizontal="left"/>
    </xf>
    <xf numFmtId="240" fontId="294" fillId="0" borderId="131" applyFont="0" applyFill="0" applyBorder="0" applyAlignment="0" applyProtection="0">
      <alignment horizontal="left"/>
    </xf>
    <xf numFmtId="0" fontId="294" fillId="0" borderId="0" applyFont="0" applyFill="0" applyBorder="0" applyAlignment="0" applyProtection="0"/>
    <xf numFmtId="0" fontId="294" fillId="0" borderId="0" applyFont="0" applyFill="0" applyBorder="0" applyAlignment="0" applyProtection="0">
      <alignment horizontal="left"/>
    </xf>
    <xf numFmtId="241" fontId="294" fillId="0" borderId="131" applyFont="0" applyFill="0" applyBorder="0" applyAlignment="0" applyProtection="0">
      <alignment horizontal="left"/>
    </xf>
    <xf numFmtId="241" fontId="294" fillId="0" borderId="131" applyFont="0" applyFill="0" applyBorder="0" applyAlignment="0" applyProtection="0">
      <alignment horizontal="left"/>
    </xf>
    <xf numFmtId="242" fontId="294" fillId="0" borderId="131" applyFont="0" applyFill="0" applyBorder="0" applyAlignment="0" applyProtection="0">
      <alignment horizontal="left"/>
    </xf>
    <xf numFmtId="242" fontId="294" fillId="0" borderId="131" applyFont="0" applyFill="0" applyBorder="0" applyAlignment="0" applyProtection="0">
      <alignment horizontal="left"/>
    </xf>
    <xf numFmtId="243" fontId="294" fillId="0" borderId="131" applyFont="0" applyFill="0" applyBorder="0" applyAlignment="0" applyProtection="0">
      <alignment horizontal="left"/>
    </xf>
    <xf numFmtId="243" fontId="294" fillId="0" borderId="131" applyFont="0" applyFill="0" applyBorder="0" applyAlignment="0" applyProtection="0">
      <alignment horizontal="left"/>
    </xf>
    <xf numFmtId="244" fontId="294" fillId="0" borderId="131" applyFont="0" applyFill="0" applyBorder="0" applyAlignment="0" applyProtection="0">
      <alignment horizontal="left"/>
    </xf>
    <xf numFmtId="244" fontId="294" fillId="0" borderId="131" applyFont="0" applyFill="0" applyBorder="0" applyAlignment="0" applyProtection="0">
      <alignment horizontal="left"/>
    </xf>
    <xf numFmtId="245" fontId="294" fillId="0" borderId="131" applyFont="0" applyFill="0" applyBorder="0" applyAlignment="0" applyProtection="0">
      <alignment horizontal="left"/>
    </xf>
    <xf numFmtId="245" fontId="294" fillId="0" borderId="131" applyFont="0" applyFill="0" applyBorder="0" applyAlignment="0" applyProtection="0">
      <alignment horizontal="left"/>
    </xf>
    <xf numFmtId="246" fontId="294" fillId="0" borderId="131" applyFont="0" applyFill="0" applyBorder="0" applyAlignment="0" applyProtection="0">
      <alignment horizontal="left"/>
    </xf>
    <xf numFmtId="246" fontId="294" fillId="0" borderId="131" applyFont="0" applyFill="0" applyBorder="0" applyAlignment="0" applyProtection="0">
      <alignment horizontal="left"/>
    </xf>
    <xf numFmtId="169" fontId="294" fillId="201" borderId="0"/>
    <xf numFmtId="169" fontId="294" fillId="201" borderId="0"/>
    <xf numFmtId="0" fontId="311" fillId="202" borderId="0" applyNumberFormat="0" applyBorder="0" applyAlignment="0" applyProtection="0"/>
    <xf numFmtId="0" fontId="311" fillId="202" borderId="0" applyNumberFormat="0" applyBorder="0" applyAlignment="0" applyProtection="0"/>
    <xf numFmtId="0" fontId="331" fillId="203"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178" borderId="0" applyNumberFormat="0" applyBorder="0" applyAlignment="0" applyProtection="0"/>
    <xf numFmtId="0" fontId="1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65" fillId="204"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65"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1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11" fillId="205" borderId="0" applyNumberFormat="0" applyBorder="0" applyAlignment="0" applyProtection="0"/>
    <xf numFmtId="0" fontId="311" fillId="206" borderId="0" applyNumberFormat="0" applyBorder="0" applyAlignment="0" applyProtection="0"/>
    <xf numFmtId="0" fontId="331" fillId="207"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65"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65"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11" fillId="205" borderId="0" applyNumberFormat="0" applyBorder="0" applyAlignment="0" applyProtection="0"/>
    <xf numFmtId="0" fontId="311" fillId="208" borderId="0" applyNumberFormat="0" applyBorder="0" applyAlignment="0" applyProtection="0"/>
    <xf numFmtId="0" fontId="331" fillId="20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65" fillId="209"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65"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11" fillId="202" borderId="0" applyNumberFormat="0" applyBorder="0" applyAlignment="0" applyProtection="0"/>
    <xf numFmtId="0" fontId="311" fillId="206" borderId="0" applyNumberFormat="0" applyBorder="0" applyAlignment="0" applyProtection="0"/>
    <xf numFmtId="0" fontId="331" fillId="206"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65" fillId="19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65"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11" fillId="210" borderId="0" applyNumberFormat="0" applyBorder="0" applyAlignment="0" applyProtection="0"/>
    <xf numFmtId="0" fontId="311" fillId="202" borderId="0" applyNumberFormat="0" applyBorder="0" applyAlignment="0" applyProtection="0"/>
    <xf numFmtId="0" fontId="331" fillId="203"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11" fillId="205" borderId="0" applyNumberFormat="0" applyBorder="0" applyAlignment="0" applyProtection="0"/>
    <xf numFmtId="0" fontId="311" fillId="211" borderId="0" applyNumberFormat="0" applyBorder="0" applyAlignment="0" applyProtection="0"/>
    <xf numFmtId="0" fontId="331" fillId="21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81" borderId="0" applyNumberFormat="0" applyBorder="0" applyAlignment="0" applyProtection="0"/>
    <xf numFmtId="0" fontId="1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65"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65"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4" fontId="326" fillId="182" borderId="0" applyBorder="0" applyAlignment="0"/>
    <xf numFmtId="4" fontId="326" fillId="182" borderId="0" applyBorder="0" applyAlignment="0"/>
    <xf numFmtId="4" fontId="317" fillId="182" borderId="0" applyBorder="0">
      <alignment horizontal="right" vertical="center"/>
    </xf>
    <xf numFmtId="4"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4" fontId="317" fillId="163" borderId="0" applyBorder="0">
      <alignment horizontal="right" vertical="center"/>
    </xf>
    <xf numFmtId="197"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4" fontId="327" fillId="163" borderId="1">
      <alignment horizontal="right" vertical="center"/>
    </xf>
    <xf numFmtId="0"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4" fontId="328" fillId="163" borderId="1">
      <alignment horizontal="right" vertical="center"/>
    </xf>
    <xf numFmtId="0"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4" fontId="327" fillId="183" borderId="1">
      <alignment horizontal="right" vertical="center"/>
    </xf>
    <xf numFmtId="0"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4" fontId="327" fillId="183" borderId="1">
      <alignment horizontal="right" vertical="center"/>
    </xf>
    <xf numFmtId="0"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67" fillId="204" borderId="0" applyNumberFormat="0" applyBorder="0" applyAlignment="0" applyProtection="0"/>
    <xf numFmtId="0" fontId="367" fillId="181" borderId="0" applyNumberFormat="0" applyBorder="0" applyAlignment="0" applyProtection="0"/>
    <xf numFmtId="0" fontId="367" fillId="209" borderId="0" applyNumberFormat="0" applyBorder="0" applyAlignment="0" applyProtection="0"/>
    <xf numFmtId="0" fontId="367" fillId="199" borderId="0" applyNumberFormat="0" applyBorder="0" applyAlignment="0" applyProtection="0"/>
    <xf numFmtId="0" fontId="367" fillId="180" borderId="0" applyNumberFormat="0" applyBorder="0" applyAlignment="0" applyProtection="0"/>
    <xf numFmtId="0" fontId="367" fillId="176"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68" fillId="204"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68" fillId="181"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68" fillId="20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68" fillId="199"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8" fillId="18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68" fillId="176" borderId="0" applyNumberFormat="0" applyBorder="0" applyAlignment="0" applyProtection="0"/>
    <xf numFmtId="1" fontId="369" fillId="0" borderId="0">
      <alignment horizontal="left"/>
      <protection locked="0"/>
    </xf>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71"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110"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110" fillId="0" borderId="0" applyNumberFormat="0" applyFill="0" applyBorder="0" applyAlignment="0" applyProtection="0"/>
    <xf numFmtId="0" fontId="332" fillId="0" borderId="0" applyNumberFormat="0" applyFill="0" applyBorder="0" applyAlignment="0" applyProtection="0"/>
    <xf numFmtId="0" fontId="110"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5" fillId="175" borderId="0" applyNumberFormat="0" applyBorder="0" applyAlignment="0" applyProtection="0"/>
    <xf numFmtId="0" fontId="372" fillId="175" borderId="0" applyNumberFormat="0" applyBorder="0" applyAlignment="0" applyProtection="0"/>
    <xf numFmtId="0" fontId="372" fillId="175" borderId="0" applyNumberFormat="0" applyBorder="0" applyAlignment="0" applyProtection="0"/>
    <xf numFmtId="0" fontId="335" fillId="175" borderId="0" applyNumberFormat="0" applyBorder="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5"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6" fillId="172" borderId="121" applyNumberFormat="0" applyAlignment="0" applyProtection="0"/>
    <xf numFmtId="0" fontId="377" fillId="0" borderId="132" applyNumberFormat="0" applyFill="0" applyAlignment="0" applyProtection="0"/>
    <xf numFmtId="0" fontId="378" fillId="0" borderId="133" applyNumberFormat="0" applyFill="0" applyAlignment="0" applyProtection="0"/>
    <xf numFmtId="0" fontId="379" fillId="0" borderId="134" applyNumberFormat="0" applyFill="0" applyAlignment="0" applyProtection="0"/>
    <xf numFmtId="0" fontId="379" fillId="0" borderId="0" applyNumberFormat="0" applyFill="0" applyBorder="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73" fillId="197"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33" fillId="184" borderId="121" applyNumberFormat="0" applyAlignment="0" applyProtection="0"/>
    <xf numFmtId="0" fontId="380" fillId="184" borderId="67" applyNumberFormat="0" applyAlignment="0" applyProtection="0"/>
    <xf numFmtId="0" fontId="333" fillId="184" borderId="121" applyNumberFormat="0" applyAlignment="0" applyProtection="0"/>
    <xf numFmtId="0" fontId="333" fillId="184" borderId="121" applyNumberFormat="0" applyAlignment="0" applyProtection="0"/>
    <xf numFmtId="0" fontId="380" fillId="184" borderId="67" applyNumberFormat="0" applyAlignment="0" applyProtection="0"/>
    <xf numFmtId="0" fontId="333" fillId="184" borderId="121" applyNumberFormat="0" applyAlignment="0" applyProtection="0"/>
    <xf numFmtId="0" fontId="333" fillId="184" borderId="121" applyNumberFormat="0" applyAlignment="0" applyProtection="0"/>
    <xf numFmtId="0" fontId="380" fillId="184" borderId="67" applyNumberFormat="0" applyAlignment="0" applyProtection="0"/>
    <xf numFmtId="0" fontId="333" fillId="184" borderId="121" applyNumberFormat="0" applyAlignment="0" applyProtection="0"/>
    <xf numFmtId="0" fontId="127" fillId="77" borderId="67"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127" fillId="77" borderId="67" applyNumberFormat="0" applyAlignment="0" applyProtection="0"/>
    <xf numFmtId="0" fontId="373" fillId="197" borderId="121" applyNumberFormat="0" applyAlignment="0" applyProtection="0"/>
    <xf numFmtId="0" fontId="373" fillId="197" borderId="121" applyNumberFormat="0" applyAlignment="0" applyProtection="0"/>
    <xf numFmtId="0" fontId="373" fillId="184" borderId="121" applyNumberFormat="0" applyAlignment="0" applyProtection="0"/>
    <xf numFmtId="0" fontId="373" fillId="184" borderId="121" applyNumberFormat="0" applyAlignment="0" applyProtection="0"/>
    <xf numFmtId="0" fontId="127" fillId="77" borderId="67" applyNumberFormat="0" applyAlignment="0" applyProtection="0"/>
    <xf numFmtId="0" fontId="333" fillId="184" borderId="121" applyNumberFormat="0" applyAlignment="0" applyProtection="0"/>
    <xf numFmtId="0" fontId="127" fillId="77" borderId="67"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81" fillId="0" borderId="28"/>
    <xf numFmtId="0" fontId="373"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3" fillId="197" borderId="121" applyNumberFormat="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128" fillId="0" borderId="69"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128" fillId="0" borderId="69" applyNumberFormat="0" applyFill="0" applyAlignment="0" applyProtection="0"/>
    <xf numFmtId="0" fontId="382" fillId="0" borderId="135" applyNumberFormat="0" applyFill="0" applyAlignment="0" applyProtection="0"/>
    <xf numFmtId="0" fontId="128" fillId="0" borderId="69" applyNumberFormat="0" applyFill="0" applyAlignment="0" applyProtection="0"/>
    <xf numFmtId="0" fontId="332" fillId="0" borderId="122" applyNumberFormat="0" applyFill="0" applyAlignment="0" applyProtection="0"/>
    <xf numFmtId="0" fontId="128" fillId="0" borderId="69"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44" fillId="189" borderId="129" applyNumberFormat="0" applyAlignment="0" applyProtection="0"/>
    <xf numFmtId="0" fontId="383" fillId="189" borderId="129" applyNumberFormat="0" applyAlignment="0" applyProtection="0"/>
    <xf numFmtId="0" fontId="383" fillId="189" borderId="129" applyNumberFormat="0" applyAlignment="0" applyProtection="0"/>
    <xf numFmtId="0" fontId="344" fillId="189" borderId="129" applyNumberFormat="0" applyAlignment="0" applyProtection="0"/>
    <xf numFmtId="0" fontId="384" fillId="0" borderId="0" applyNumberFormat="0" applyFill="0" applyBorder="0" applyAlignment="0" applyProtection="0"/>
    <xf numFmtId="0" fontId="385" fillId="0" borderId="132" applyNumberFormat="0" applyFill="0" applyAlignment="0" applyProtection="0"/>
    <xf numFmtId="0" fontId="386" fillId="0" borderId="133" applyNumberFormat="0" applyFill="0" applyAlignment="0" applyProtection="0"/>
    <xf numFmtId="0" fontId="387" fillId="0" borderId="134" applyNumberFormat="0" applyFill="0" applyAlignment="0" applyProtection="0"/>
    <xf numFmtId="0" fontId="387" fillId="0" borderId="0" applyNumberForma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180" fontId="294" fillId="0" borderId="0" applyFont="0" applyFill="0" applyBorder="0" applyAlignment="0" applyProtection="0"/>
    <xf numFmtId="212" fontId="324" fillId="0" borderId="0" applyFont="0" applyFill="0" applyBorder="0" applyAlignment="0" applyProtection="0"/>
    <xf numFmtId="212" fontId="324"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9" fontId="294" fillId="174" borderId="1">
      <protection locked="0"/>
    </xf>
    <xf numFmtId="49" fontId="294" fillId="174" borderId="1">
      <protection locked="0"/>
    </xf>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11" fillId="174" borderId="118"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4" borderId="118" applyNumberFormat="0" applyFont="0" applyAlignment="0" applyProtection="0"/>
    <xf numFmtId="0" fontId="294" fillId="174" borderId="118"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4" borderId="118"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294" fillId="174" borderId="118"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1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88" fillId="0" borderId="0">
      <alignment horizontal="left" vertical="center" indent="1"/>
    </xf>
    <xf numFmtId="0" fontId="331" fillId="204" borderId="0" applyNumberFormat="0" applyBorder="0" applyAlignment="0" applyProtection="0"/>
    <xf numFmtId="0" fontId="331" fillId="181" borderId="0" applyNumberFormat="0" applyBorder="0" applyAlignment="0" applyProtection="0"/>
    <xf numFmtId="0" fontId="331" fillId="209" borderId="0" applyNumberFormat="0" applyBorder="0" applyAlignment="0" applyProtection="0"/>
    <xf numFmtId="0" fontId="331" fillId="199" borderId="0" applyNumberFormat="0" applyBorder="0" applyAlignment="0" applyProtection="0"/>
    <xf numFmtId="0" fontId="331" fillId="180" borderId="0" applyNumberFormat="0" applyBorder="0" applyAlignment="0" applyProtection="0"/>
    <xf numFmtId="0" fontId="331" fillId="176" borderId="0" applyNumberFormat="0" applyBorder="0" applyAlignment="0" applyProtection="0"/>
    <xf numFmtId="0" fontId="337" fillId="195" borderId="0" applyNumberFormat="0" applyBorder="0" applyAlignment="0" applyProtection="0"/>
    <xf numFmtId="0" fontId="294" fillId="166" borderId="0" applyNumberFormat="0" applyBorder="0" applyAlignment="0">
      <protection hidden="1"/>
    </xf>
    <xf numFmtId="0" fontId="294" fillId="166" borderId="0" applyNumberFormat="0" applyBorder="0" applyAlignment="0">
      <protection hidden="1"/>
    </xf>
    <xf numFmtId="0" fontId="294" fillId="166" borderId="0" applyNumberFormat="0" applyBorder="0" applyAlignment="0">
      <protection hidden="1"/>
    </xf>
    <xf numFmtId="0" fontId="294" fillId="166" borderId="0" applyNumberFormat="0" applyBorder="0" applyAlignment="0">
      <protection hidden="1"/>
    </xf>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89" fillId="172" borderId="121" applyNumberFormat="0" applyAlignment="0" applyProtection="0"/>
    <xf numFmtId="0" fontId="390" fillId="197" borderId="125" applyNumberFormat="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14" fontId="294" fillId="0" borderId="0">
      <alignment horizontal="center"/>
    </xf>
    <xf numFmtId="247" fontId="294" fillId="0" borderId="0">
      <alignment horizontal="center"/>
    </xf>
    <xf numFmtId="14" fontId="294" fillId="0" borderId="0">
      <alignment horizontal="center"/>
    </xf>
    <xf numFmtId="0" fontId="294" fillId="0" borderId="0" applyNumberFormat="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248" fontId="294" fillId="0" borderId="0" applyFont="0" applyFill="0" applyBorder="0" applyAlignment="0" applyProtection="0"/>
    <xf numFmtId="249" fontId="294" fillId="0" borderId="0" applyFont="0" applyFill="0" applyBorder="0" applyAlignment="0" applyProtection="0"/>
    <xf numFmtId="250" fontId="391" fillId="0" borderId="0"/>
    <xf numFmtId="0" fontId="392" fillId="195" borderId="0" applyNumberFormat="0" applyBorder="0" applyAlignment="0" applyProtection="0"/>
    <xf numFmtId="4" fontId="393" fillId="0" borderId="136"/>
    <xf numFmtId="4" fontId="394" fillId="0" borderId="136"/>
    <xf numFmtId="251" fontId="395" fillId="0" borderId="137" applyFont="0" applyFill="0" applyBorder="0" applyAlignment="0" applyProtection="0">
      <alignment horizontal="right"/>
    </xf>
    <xf numFmtId="252" fontId="395" fillId="0" borderId="137" applyFont="0" applyFill="0" applyBorder="0" applyAlignment="0" applyProtection="0">
      <alignment horizontal="right"/>
    </xf>
    <xf numFmtId="253" fontId="395" fillId="0" borderId="137" applyFont="0" applyFill="0" applyBorder="0" applyAlignment="0" applyProtection="0">
      <alignment horizontal="right"/>
    </xf>
    <xf numFmtId="254" fontId="395" fillId="0" borderId="137" applyFont="0" applyFill="0" applyBorder="0" applyAlignment="0" applyProtection="0">
      <alignment horizontal="right"/>
    </xf>
    <xf numFmtId="255" fontId="395" fillId="0" borderId="137" applyFont="0" applyFill="0" applyBorder="0" applyAlignment="0" applyProtection="0">
      <alignment horizontal="right"/>
    </xf>
    <xf numFmtId="0" fontId="334" fillId="172" borderId="121" applyNumberFormat="0" applyAlignment="0" applyProtection="0"/>
    <xf numFmtId="0" fontId="334" fillId="172" borderId="121" applyNumberFormat="0" applyAlignment="0" applyProtection="0"/>
    <xf numFmtId="0" fontId="125" fillId="76" borderId="67"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97"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98" fillId="189" borderId="129" applyNumberFormat="0" applyAlignment="0" applyProtection="0"/>
    <xf numFmtId="0" fontId="399" fillId="212" borderId="0" applyNumberFormat="0" applyBorder="0" applyAlignment="0" applyProtection="0"/>
    <xf numFmtId="0" fontId="399" fillId="213" borderId="0" applyNumberFormat="0" applyBorder="0" applyAlignment="0" applyProtection="0"/>
    <xf numFmtId="0" fontId="399" fillId="214" borderId="0" applyNumberFormat="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1" fontId="402" fillId="0" borderId="37">
      <alignment horizontal="center"/>
    </xf>
    <xf numFmtId="0" fontId="334" fillId="172"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0" borderId="121" applyNumberFormat="0" applyAlignment="0" applyProtection="0"/>
    <xf numFmtId="0" fontId="125" fillId="170" borderId="67" applyNumberFormat="0" applyAlignment="0" applyProtection="0"/>
    <xf numFmtId="0" fontId="334" fillId="170" borderId="121" applyNumberFormat="0" applyAlignment="0" applyProtection="0"/>
    <xf numFmtId="0" fontId="334" fillId="170" borderId="121" applyNumberFormat="0" applyAlignment="0" applyProtection="0"/>
    <xf numFmtId="0" fontId="125" fillId="170" borderId="67" applyNumberFormat="0" applyAlignment="0" applyProtection="0"/>
    <xf numFmtId="0" fontId="334" fillId="170" borderId="121" applyNumberFormat="0" applyAlignment="0" applyProtection="0"/>
    <xf numFmtId="0" fontId="334" fillId="170" borderId="121" applyNumberFormat="0" applyAlignment="0" applyProtection="0"/>
    <xf numFmtId="0" fontId="125" fillId="170" borderId="67" applyNumberFormat="0" applyAlignment="0" applyProtection="0"/>
    <xf numFmtId="0" fontId="334" fillId="170" borderId="121" applyNumberFormat="0" applyAlignment="0" applyProtection="0"/>
    <xf numFmtId="0" fontId="125" fillId="76" borderId="67"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1"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125" fillId="76" borderId="67" applyNumberFormat="0" applyAlignment="0" applyProtection="0"/>
    <xf numFmtId="0" fontId="334" fillId="172" borderId="121" applyNumberFormat="0" applyAlignment="0" applyProtection="0"/>
    <xf numFmtId="0" fontId="334" fillId="172" borderId="121" applyNumberFormat="0" applyAlignment="0" applyProtection="0"/>
    <xf numFmtId="0" fontId="334" fillId="171" borderId="121" applyNumberFormat="0" applyAlignment="0" applyProtection="0"/>
    <xf numFmtId="0" fontId="334" fillId="171" borderId="121" applyNumberFormat="0" applyAlignment="0" applyProtection="0"/>
    <xf numFmtId="0" fontId="125" fillId="76" borderId="67" applyNumberFormat="0" applyAlignment="0" applyProtection="0"/>
    <xf numFmtId="0" fontId="334" fillId="170" borderId="121" applyNumberFormat="0" applyAlignment="0" applyProtection="0"/>
    <xf numFmtId="0" fontId="125" fillId="76" borderId="67"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404"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405"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406" fillId="0" borderId="0" applyNumberFormat="0" applyFill="0" applyBorder="0" applyAlignment="0" applyProtection="0"/>
    <xf numFmtId="215" fontId="322" fillId="0" borderId="0" applyFont="0" applyFill="0" applyBorder="0" applyAlignment="0" applyProtection="0"/>
    <xf numFmtId="44" fontId="294" fillId="0" borderId="0" applyNumberFormat="0" applyFont="0" applyFill="0" applyBorder="0" applyAlignment="0" applyProtection="0">
      <alignment vertical="top"/>
    </xf>
    <xf numFmtId="215" fontId="322" fillId="0" borderId="0" applyFont="0" applyFill="0" applyBorder="0" applyAlignment="0" applyProtection="0"/>
    <xf numFmtId="215" fontId="322" fillId="0" borderId="0" applyFont="0" applyFill="0" applyBorder="0" applyAlignment="0" applyProtection="0"/>
    <xf numFmtId="44" fontId="294" fillId="0" borderId="0" applyFont="0" applyFill="0" applyBorder="0" applyAlignment="0" applyProtection="0"/>
    <xf numFmtId="44" fontId="294" fillId="0" borderId="0" applyFont="0" applyFill="0" applyBorder="0" applyAlignment="0" applyProtection="0"/>
    <xf numFmtId="44" fontId="294" fillId="0" borderId="0" applyFont="0" applyFill="0" applyBorder="0" applyAlignment="0" applyProtection="0"/>
    <xf numFmtId="44" fontId="294" fillId="0" borderId="0" applyFont="0" applyFill="0" applyBorder="0" applyAlignment="0" applyProtection="0"/>
    <xf numFmtId="215" fontId="322" fillId="0" borderId="0" applyFont="0" applyFill="0" applyBorder="0" applyAlignment="0" applyProtection="0"/>
    <xf numFmtId="256" fontId="322" fillId="0" borderId="0" applyFont="0" applyFill="0" applyBorder="0" applyAlignment="0" applyProtection="0"/>
    <xf numFmtId="256" fontId="294" fillId="0" borderId="0" applyFont="0" applyFill="0" applyBorder="0" applyAlignment="0" applyProtection="0"/>
    <xf numFmtId="256" fontId="322" fillId="0" borderId="0" applyFont="0" applyFill="0" applyBorder="0" applyAlignment="0" applyProtection="0"/>
    <xf numFmtId="0" fontId="339" fillId="0" borderId="0" applyNumberFormat="0" applyFill="0" applyBorder="0" applyAlignment="0" applyProtection="0"/>
    <xf numFmtId="0" fontId="405" fillId="0" borderId="0" applyNumberFormat="0" applyFill="0" applyBorder="0" applyAlignment="0" applyProtection="0"/>
    <xf numFmtId="0" fontId="405" fillId="0" borderId="0" applyNumberFormat="0" applyFill="0" applyBorder="0" applyAlignment="0" applyProtection="0"/>
    <xf numFmtId="167" fontId="294" fillId="0" borderId="0"/>
    <xf numFmtId="167" fontId="294" fillId="0" borderId="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7"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8"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07"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08"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09"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10"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11"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12" fillId="0" borderId="0" applyNumberForma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0" fontId="295" fillId="0" borderId="34"/>
    <xf numFmtId="0" fontId="295" fillId="0" borderId="34"/>
    <xf numFmtId="0" fontId="413" fillId="0" borderId="0" applyNumberFormat="0" applyFill="0" applyBorder="0" applyAlignment="0" applyProtection="0">
      <alignment vertical="top"/>
      <protection locked="0"/>
    </xf>
    <xf numFmtId="0" fontId="337" fillId="195" borderId="0" applyNumberFormat="0" applyBorder="0" applyAlignment="0" applyProtection="0"/>
    <xf numFmtId="0" fontId="414" fillId="195" borderId="0" applyNumberFormat="0" applyBorder="0" applyAlignment="0" applyProtection="0"/>
    <xf numFmtId="0" fontId="414"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415" fillId="195" borderId="0" applyNumberFormat="0" applyBorder="0" applyAlignment="0" applyProtection="0"/>
    <xf numFmtId="0" fontId="314" fillId="0" borderId="0"/>
    <xf numFmtId="0" fontId="377" fillId="0" borderId="132" applyNumberFormat="0" applyFill="0" applyAlignment="0" applyProtection="0"/>
    <xf numFmtId="0" fontId="416" fillId="0" borderId="132" applyNumberFormat="0" applyFill="0" applyAlignment="0" applyProtection="0"/>
    <xf numFmtId="0" fontId="416" fillId="0" borderId="132" applyNumberFormat="0" applyFill="0" applyAlignment="0" applyProtection="0"/>
    <xf numFmtId="0" fontId="377" fillId="0" borderId="132" applyNumberFormat="0" applyFill="0" applyAlignment="0" applyProtection="0"/>
    <xf numFmtId="0" fontId="378" fillId="0" borderId="133" applyNumberFormat="0" applyFill="0" applyAlignment="0" applyProtection="0"/>
    <xf numFmtId="0" fontId="417" fillId="0" borderId="133" applyNumberFormat="0" applyFill="0" applyAlignment="0" applyProtection="0"/>
    <xf numFmtId="0" fontId="417" fillId="0" borderId="133" applyNumberFormat="0" applyFill="0" applyAlignment="0" applyProtection="0"/>
    <xf numFmtId="0" fontId="378" fillId="0" borderId="133" applyNumberFormat="0" applyFill="0" applyAlignment="0" applyProtection="0"/>
    <xf numFmtId="0" fontId="379" fillId="0" borderId="134" applyNumberFormat="0" applyFill="0" applyAlignment="0" applyProtection="0"/>
    <xf numFmtId="0" fontId="418" fillId="0" borderId="134" applyNumberFormat="0" applyFill="0" applyAlignment="0" applyProtection="0"/>
    <xf numFmtId="0" fontId="418" fillId="0" borderId="134" applyNumberFormat="0" applyFill="0" applyAlignment="0" applyProtection="0"/>
    <xf numFmtId="0" fontId="379" fillId="0" borderId="134" applyNumberFormat="0" applyFill="0" applyAlignment="0" applyProtection="0"/>
    <xf numFmtId="0" fontId="379" fillId="0" borderId="0" applyNumberFormat="0" applyFill="0" applyBorder="0" applyAlignment="0" applyProtection="0"/>
    <xf numFmtId="0" fontId="418" fillId="0" borderId="0" applyNumberFormat="0" applyFill="0" applyBorder="0" applyAlignment="0" applyProtection="0"/>
    <xf numFmtId="0" fontId="418" fillId="0" borderId="0" applyNumberFormat="0" applyFill="0" applyBorder="0" applyAlignment="0" applyProtection="0"/>
    <xf numFmtId="0" fontId="379" fillId="0" borderId="0" applyNumberFormat="0" applyFill="0" applyBorder="0" applyAlignment="0" applyProtection="0"/>
    <xf numFmtId="0" fontId="419" fillId="0" borderId="135" applyNumberFormat="0" applyFill="0" applyAlignment="0" applyProtection="0"/>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420" fillId="0" borderId="0" applyNumberFormat="0" applyFill="0" applyBorder="0" applyAlignment="0" applyProtection="0">
      <alignment vertical="top"/>
      <protection locked="0"/>
    </xf>
    <xf numFmtId="0" fontId="335" fillId="175" borderId="0" applyNumberFormat="0" applyBorder="0" applyAlignment="0" applyProtection="0"/>
    <xf numFmtId="0" fontId="334" fillId="172" borderId="121" applyNumberFormat="0" applyAlignment="0" applyProtection="0"/>
    <xf numFmtId="0" fontId="334"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2" fontId="294" fillId="173" borderId="0">
      <protection locked="0"/>
    </xf>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125" fillId="76" borderId="67" applyNumberFormat="0" applyAlignment="0" applyProtection="0"/>
    <xf numFmtId="3" fontId="320" fillId="0" borderId="118">
      <alignment horizontal="center"/>
      <protection locked="0"/>
    </xf>
    <xf numFmtId="3" fontId="294" fillId="182" borderId="61" applyNumberFormat="0" applyFill="0" applyBorder="0" applyAlignment="0">
      <protection locked="0"/>
    </xf>
    <xf numFmtId="4" fontId="317" fillId="0" borderId="0" applyBorder="0">
      <alignment horizontal="right" vertical="center"/>
    </xf>
    <xf numFmtId="197" fontId="317" fillId="0" borderId="0" applyBorder="0">
      <alignment horizontal="right" vertical="center"/>
    </xf>
    <xf numFmtId="0" fontId="317" fillId="0" borderId="0" applyBorder="0">
      <alignment horizontal="right" vertical="center"/>
    </xf>
    <xf numFmtId="0" fontId="317" fillId="0" borderId="0" applyBorder="0">
      <alignment horizontal="right" vertical="center"/>
    </xf>
    <xf numFmtId="0" fontId="317" fillId="0" borderId="0" applyBorder="0">
      <alignment horizontal="right" vertical="center"/>
    </xf>
    <xf numFmtId="4" fontId="317" fillId="0" borderId="1">
      <alignment horizontal="right" vertical="center"/>
    </xf>
    <xf numFmtId="0"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124"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124"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124" fillId="185" borderId="0" applyNumberFormat="0" applyBorder="0" applyAlignment="0" applyProtection="0"/>
    <xf numFmtId="0" fontId="335" fillId="185" borderId="0" applyNumberFormat="0" applyBorder="0" applyAlignment="0" applyProtection="0"/>
    <xf numFmtId="0" fontId="124" fillId="74"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124" fillId="74" borderId="0" applyNumberFormat="0" applyBorder="0" applyAlignment="0" applyProtection="0"/>
    <xf numFmtId="0" fontId="124" fillId="74" borderId="0" applyNumberFormat="0" applyBorder="0" applyAlignment="0" applyProtection="0"/>
    <xf numFmtId="0" fontId="335" fillId="185" borderId="0" applyNumberFormat="0" applyBorder="0" applyAlignment="0" applyProtection="0"/>
    <xf numFmtId="0" fontId="124" fillId="74"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3" fontId="350" fillId="0" borderId="0"/>
    <xf numFmtId="0" fontId="360" fillId="174" borderId="118" applyNumberFormat="0" applyFont="0" applyAlignment="0" applyProtection="0"/>
    <xf numFmtId="0" fontId="366" fillId="204" borderId="0" applyNumberFormat="0" applyBorder="0" applyAlignment="0" applyProtection="0"/>
    <xf numFmtId="0" fontId="366" fillId="181" borderId="0" applyNumberFormat="0" applyBorder="0" applyAlignment="0" applyProtection="0"/>
    <xf numFmtId="0" fontId="366" fillId="209" borderId="0" applyNumberFormat="0" applyBorder="0" applyAlignment="0" applyProtection="0"/>
    <xf numFmtId="0" fontId="366" fillId="199" borderId="0" applyNumberFormat="0" applyBorder="0" applyAlignment="0" applyProtection="0"/>
    <xf numFmtId="0" fontId="366" fillId="180" borderId="0" applyNumberFormat="0" applyBorder="0" applyAlignment="0" applyProtection="0"/>
    <xf numFmtId="0" fontId="366" fillId="176" borderId="0" applyNumberFormat="0" applyBorder="0" applyAlignment="0" applyProtection="0"/>
    <xf numFmtId="0" fontId="421" fillId="195" borderId="0" applyNumberFormat="0" applyBorder="0" applyAlignment="0" applyProtection="0"/>
    <xf numFmtId="3" fontId="395" fillId="168" borderId="0" applyFill="0" applyBorder="0">
      <alignment vertical="center"/>
      <protection locked="0"/>
    </xf>
    <xf numFmtId="0" fontId="422" fillId="197" borderId="125" applyNumberFormat="0" applyAlignment="0" applyProtection="0"/>
    <xf numFmtId="257" fontId="294" fillId="0" borderId="0" applyFont="0" applyFill="0" applyBorder="0" applyAlignment="0" applyProtection="0"/>
    <xf numFmtId="0" fontId="423" fillId="0" borderId="135" applyNumberFormat="0" applyFill="0" applyAlignment="0" applyProtection="0"/>
    <xf numFmtId="0" fontId="424" fillId="189" borderId="129" applyNumberFormat="0" applyAlignment="0" applyProtection="0"/>
    <xf numFmtId="0" fontId="345"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353"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26"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28"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428"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429"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420"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09" fillId="0" borderId="0" applyNumberFormat="0" applyFill="0" applyBorder="0" applyAlignment="0" applyProtection="0"/>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30"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30" fillId="0" borderId="0" applyNumberFormat="0" applyFill="0" applyBorder="0" applyAlignment="0" applyProtection="0">
      <alignment vertical="top"/>
      <protection locked="0"/>
    </xf>
    <xf numFmtId="0" fontId="430"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82" fillId="0" borderId="135" applyNumberFormat="0" applyFill="0" applyAlignment="0" applyProtection="0"/>
    <xf numFmtId="0" fontId="431" fillId="0" borderId="135" applyNumberFormat="0" applyFill="0" applyAlignment="0" applyProtection="0"/>
    <xf numFmtId="0" fontId="431" fillId="0" borderId="135" applyNumberFormat="0" applyFill="0" applyAlignment="0" applyProtection="0"/>
    <xf numFmtId="0" fontId="382" fillId="0" borderId="135" applyNumberFormat="0" applyFill="0" applyAlignment="0" applyProtection="0"/>
    <xf numFmtId="0" fontId="432" fillId="0" borderId="0" applyNumberFormat="0" applyFill="0" applyBorder="0" applyAlignment="0" applyProtection="0"/>
    <xf numFmtId="0" fontId="294" fillId="183" borderId="0" applyNumberFormat="0" applyFont="0" applyBorder="0" applyAlignment="0"/>
    <xf numFmtId="0" fontId="294" fillId="183" borderId="0" applyNumberFormat="0" applyFont="0" applyBorder="0" applyAlignment="0"/>
    <xf numFmtId="0" fontId="294" fillId="183" borderId="0" applyNumberFormat="0" applyFont="0" applyBorder="0" applyAlignment="0"/>
    <xf numFmtId="0" fontId="294" fillId="183" borderId="0" applyNumberFormat="0" applyFont="0" applyBorder="0" applyAlignment="0"/>
    <xf numFmtId="169" fontId="294" fillId="0" borderId="0"/>
    <xf numFmtId="169" fontId="294" fillId="0" borderId="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322" fillId="0" borderId="0" applyFont="0" applyFill="0" applyBorder="0" applyAlignment="0" applyProtection="0"/>
    <xf numFmtId="180" fontId="294" fillId="0" borderId="0" applyFont="0" applyFill="0" applyBorder="0" applyAlignment="0" applyProtection="0"/>
    <xf numFmtId="212" fontId="322"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43" fontId="294" fillId="0" borderId="0" applyFont="0" applyFill="0" applyBorder="0" applyAlignment="0" applyProtection="0"/>
    <xf numFmtId="180" fontId="294" fillId="0" borderId="0" applyFont="0" applyFill="0" applyBorder="0" applyAlignment="0" applyProtection="0"/>
    <xf numFmtId="43"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46"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46"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46"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4" fontId="346" fillId="0" borderId="0" applyFill="0" applyBorder="0" applyAlignment="0" applyProtection="0"/>
    <xf numFmtId="212" fontId="294" fillId="0" borderId="0" applyFont="0" applyFill="0" applyBorder="0" applyAlignment="0" applyProtection="0"/>
    <xf numFmtId="4" fontId="346" fillId="0" borderId="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433"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32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322" fillId="0" borderId="0" applyFont="0" applyFill="0" applyBorder="0" applyAlignment="0" applyProtection="0"/>
    <xf numFmtId="212" fontId="322"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4" fontId="346" fillId="0" borderId="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4" fontId="346" fillId="0" borderId="0" applyFill="0" applyBorder="0" applyAlignment="0" applyProtection="0"/>
    <xf numFmtId="212" fontId="322" fillId="0" borderId="0" applyFont="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4" fontId="346" fillId="0" borderId="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4" fontId="346" fillId="0" borderId="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322"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4" fontId="346" fillId="0" borderId="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433"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20" fontId="358" fillId="0" borderId="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434" fillId="0" borderId="132" applyNumberFormat="0" applyFill="0" applyAlignment="0" applyProtection="0"/>
    <xf numFmtId="0" fontId="311" fillId="0" borderId="0"/>
    <xf numFmtId="0" fontId="435" fillId="0" borderId="133" applyNumberFormat="0" applyFill="0" applyAlignment="0" applyProtection="0"/>
    <xf numFmtId="0" fontId="311" fillId="0" borderId="0"/>
    <xf numFmtId="0" fontId="436" fillId="0" borderId="134" applyNumberFormat="0" applyFill="0" applyAlignment="0" applyProtection="0"/>
    <xf numFmtId="0" fontId="311" fillId="0" borderId="0"/>
    <xf numFmtId="0" fontId="436" fillId="0" borderId="0" applyNumberFormat="0" applyFill="0" applyBorder="0" applyAlignment="0" applyProtection="0"/>
    <xf numFmtId="0" fontId="311" fillId="0" borderId="0"/>
    <xf numFmtId="0" fontId="294" fillId="0" borderId="0"/>
    <xf numFmtId="0" fontId="437" fillId="171" borderId="0" applyNumberFormat="0" applyBorder="0" applyAlignment="0" applyProtection="0"/>
    <xf numFmtId="0" fontId="437" fillId="171" borderId="0" applyNumberFormat="0" applyBorder="0" applyAlignment="0" applyProtection="0"/>
    <xf numFmtId="0" fontId="311" fillId="0" borderId="0"/>
    <xf numFmtId="0" fontId="438" fillId="171" borderId="0" applyNumberFormat="0" applyBorder="0" applyAlignment="0" applyProtection="0"/>
    <xf numFmtId="0" fontId="437" fillId="171" borderId="0" applyNumberFormat="0" applyBorder="0" applyAlignment="0" applyProtection="0"/>
    <xf numFmtId="0" fontId="311" fillId="0" borderId="0"/>
    <xf numFmtId="0" fontId="438" fillId="171" borderId="0" applyNumberFormat="0" applyBorder="0" applyAlignment="0" applyProtection="0"/>
    <xf numFmtId="0" fontId="437" fillId="171"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439" fillId="171"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437" fillId="171" borderId="0" applyNumberFormat="0" applyBorder="0" applyAlignment="0" applyProtection="0"/>
    <xf numFmtId="0" fontId="437" fillId="171"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11" fillId="0" borderId="0"/>
    <xf numFmtId="0" fontId="437" fillId="171" borderId="0" applyNumberFormat="0" applyBorder="0" applyAlignment="0" applyProtection="0"/>
    <xf numFmtId="0" fontId="336" fillId="174" borderId="0" applyNumberFormat="0" applyBorder="0" applyAlignment="0" applyProtection="0"/>
    <xf numFmtId="0" fontId="437" fillId="171"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11" fillId="0" borderId="0"/>
    <xf numFmtId="0" fontId="437" fillId="171"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36" fillId="174" borderId="0" applyNumberFormat="0" applyBorder="0" applyAlignment="0" applyProtection="0"/>
    <xf numFmtId="0" fontId="312" fillId="75" borderId="0" applyNumberFormat="0" applyBorder="0" applyAlignment="0" applyProtection="0"/>
    <xf numFmtId="0" fontId="336" fillId="174"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336" fillId="171" borderId="0" applyNumberFormat="0" applyBorder="0" applyAlignment="0" applyProtection="0"/>
    <xf numFmtId="0" fontId="336" fillId="174" borderId="0" applyNumberFormat="0" applyBorder="0" applyAlignment="0" applyProtection="0"/>
    <xf numFmtId="0" fontId="336" fillId="171" borderId="0" applyNumberFormat="0" applyBorder="0" applyAlignment="0" applyProtection="0"/>
    <xf numFmtId="0" fontId="437" fillId="171"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11" fillId="0" borderId="0"/>
    <xf numFmtId="0" fontId="437" fillId="171" borderId="0" applyNumberFormat="0" applyBorder="0" applyAlignment="0" applyProtection="0"/>
    <xf numFmtId="0" fontId="336" fillId="174" borderId="0" applyNumberFormat="0" applyBorder="0" applyAlignment="0" applyProtection="0"/>
    <xf numFmtId="0" fontId="311" fillId="0" borderId="0"/>
    <xf numFmtId="0" fontId="312" fillId="75" borderId="0" applyNumberFormat="0" applyBorder="0" applyAlignment="0" applyProtection="0"/>
    <xf numFmtId="0" fontId="312" fillId="75" borderId="0" applyNumberFormat="0" applyBorder="0" applyAlignment="0" applyProtection="0"/>
    <xf numFmtId="0" fontId="311" fillId="0" borderId="0"/>
    <xf numFmtId="0" fontId="336" fillId="171" borderId="0" applyNumberFormat="0" applyBorder="0" applyAlignment="0" applyProtection="0"/>
    <xf numFmtId="0" fontId="312" fillId="75"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12" fillId="75"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381" fillId="0" borderId="1">
      <alignment vertical="top" wrapText="1"/>
    </xf>
    <xf numFmtId="0" fontId="311" fillId="0" borderId="0"/>
    <xf numFmtId="0" fontId="321" fillId="0" borderId="0"/>
    <xf numFmtId="0" fontId="311" fillId="0" borderId="0"/>
    <xf numFmtId="0" fontId="440" fillId="0" borderId="0"/>
    <xf numFmtId="0" fontId="311" fillId="0" borderId="0"/>
    <xf numFmtId="0" fontId="294" fillId="0" borderId="0"/>
    <xf numFmtId="0" fontId="294" fillId="0" borderId="0"/>
    <xf numFmtId="0" fontId="294"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250" fontId="391" fillId="0" borderId="0"/>
    <xf numFmtId="0" fontId="346" fillId="0" borderId="0"/>
    <xf numFmtId="0" fontId="1" fillId="0" borderId="0"/>
    <xf numFmtId="0" fontId="1" fillId="0" borderId="0"/>
    <xf numFmtId="0" fontId="1" fillId="0" borderId="0"/>
    <xf numFmtId="250" fontId="391" fillId="0" borderId="0"/>
    <xf numFmtId="0" fontId="346" fillId="0" borderId="0"/>
    <xf numFmtId="250" fontId="39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1" fillId="0" borderId="0"/>
    <xf numFmtId="0" fontId="1" fillId="0" borderId="0"/>
    <xf numFmtId="0" fontId="1" fillId="0" borderId="0"/>
    <xf numFmtId="0" fontId="1" fillId="0" borderId="0"/>
    <xf numFmtId="250" fontId="39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250" fontId="391" fillId="0" borderId="0"/>
    <xf numFmtId="0" fontId="1" fillId="0" borderId="0"/>
    <xf numFmtId="0" fontId="1" fillId="0" borderId="0"/>
    <xf numFmtId="0" fontId="1" fillId="0" borderId="0"/>
    <xf numFmtId="0" fontId="1" fillId="0" borderId="0"/>
    <xf numFmtId="250" fontId="391" fillId="0" borderId="0"/>
    <xf numFmtId="0" fontId="294" fillId="0" borderId="0"/>
    <xf numFmtId="250" fontId="39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322" fillId="0" borderId="0"/>
    <xf numFmtId="0" fontId="294" fillId="0" borderId="0"/>
    <xf numFmtId="0" fontId="1" fillId="0" borderId="0"/>
    <xf numFmtId="0" fontId="294" fillId="0" borderId="0"/>
    <xf numFmtId="0" fontId="1" fillId="0" borderId="0"/>
    <xf numFmtId="0" fontId="322"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322"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3"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352" fillId="0" borderId="0"/>
    <xf numFmtId="0" fontId="1" fillId="0" borderId="0"/>
    <xf numFmtId="0" fontId="1" fillId="0" borderId="0"/>
    <xf numFmtId="0" fontId="1" fillId="0" borderId="0"/>
    <xf numFmtId="0" fontId="352" fillId="0" borderId="0"/>
    <xf numFmtId="0" fontId="1" fillId="0" borderId="0"/>
    <xf numFmtId="0" fontId="1" fillId="0" borderId="0"/>
    <xf numFmtId="0" fontId="1" fillId="0" borderId="0"/>
    <xf numFmtId="0" fontId="352" fillId="0" borderId="0"/>
    <xf numFmtId="0" fontId="1" fillId="0" borderId="0"/>
    <xf numFmtId="0" fontId="1" fillId="0" borderId="0"/>
    <xf numFmtId="0" fontId="352" fillId="0" borderId="0"/>
    <xf numFmtId="0" fontId="1" fillId="0" borderId="0"/>
    <xf numFmtId="0" fontId="1" fillId="0" borderId="0"/>
    <xf numFmtId="0" fontId="3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2"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352" fillId="0" borderId="0"/>
    <xf numFmtId="0" fontId="1" fillId="0" borderId="0"/>
    <xf numFmtId="0" fontId="1" fillId="0" borderId="0"/>
    <xf numFmtId="0" fontId="294" fillId="0" borderId="0"/>
    <xf numFmtId="0" fontId="1" fillId="0" borderId="0"/>
    <xf numFmtId="0" fontId="1" fillId="0" borderId="0"/>
    <xf numFmtId="0" fontId="3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3"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0" borderId="0"/>
    <xf numFmtId="0" fontId="1" fillId="0" borderId="0"/>
    <xf numFmtId="0" fontId="1" fillId="0" borderId="0"/>
    <xf numFmtId="0" fontId="324" fillId="0" borderId="0"/>
    <xf numFmtId="0" fontId="1" fillId="0" borderId="0"/>
    <xf numFmtId="0" fontId="1" fillId="0" borderId="0"/>
    <xf numFmtId="0" fontId="324" fillId="0" borderId="0"/>
    <xf numFmtId="0" fontId="1" fillId="0" borderId="0"/>
    <xf numFmtId="0" fontId="1" fillId="0" borderId="0"/>
    <xf numFmtId="0" fontId="32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22" fillId="0" borderId="0"/>
    <xf numFmtId="0" fontId="322"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3" fillId="0" borderId="0"/>
    <xf numFmtId="0" fontId="1" fillId="0" borderId="0"/>
    <xf numFmtId="0" fontId="1" fillId="0" borderId="0"/>
    <xf numFmtId="0" fontId="1" fillId="0" borderId="0"/>
    <xf numFmtId="0" fontId="1" fillId="0" borderId="0"/>
    <xf numFmtId="0" fontId="1" fillId="0" borderId="0"/>
    <xf numFmtId="0" fontId="29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3" fillId="0" borderId="0"/>
    <xf numFmtId="0" fontId="293"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322"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322" fillId="0" borderId="0"/>
    <xf numFmtId="0" fontId="1" fillId="0" borderId="0"/>
    <xf numFmtId="0" fontId="1" fillId="0" borderId="0"/>
    <xf numFmtId="0" fontId="322"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22" fillId="0" borderId="0"/>
    <xf numFmtId="0" fontId="294"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442"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4" fontId="294" fillId="0" borderId="0"/>
    <xf numFmtId="0" fontId="1" fillId="0" borderId="0"/>
    <xf numFmtId="4" fontId="294" fillId="0" borderId="0"/>
    <xf numFmtId="4" fontId="294" fillId="0" borderId="0"/>
    <xf numFmtId="4" fontId="294" fillId="0" borderId="0"/>
    <xf numFmtId="4" fontId="294" fillId="0" borderId="0"/>
    <xf numFmtId="4"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443" fillId="0" borderId="0"/>
    <xf numFmtId="0" fontId="1" fillId="0" borderId="0"/>
    <xf numFmtId="0" fontId="1" fillId="0" borderId="0"/>
    <xf numFmtId="4" fontId="443" fillId="0" borderId="0"/>
    <xf numFmtId="0" fontId="1" fillId="0" borderId="0"/>
    <xf numFmtId="0" fontId="1" fillId="0" borderId="0"/>
    <xf numFmtId="4" fontId="443" fillId="0" borderId="0"/>
    <xf numFmtId="0" fontId="1" fillId="0" borderId="0"/>
    <xf numFmtId="0" fontId="1" fillId="0" borderId="0"/>
    <xf numFmtId="4" fontId="443"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441" fillId="0" borderId="0"/>
    <xf numFmtId="0" fontId="1" fillId="0" borderId="0"/>
    <xf numFmtId="0" fontId="1" fillId="0" borderId="0"/>
    <xf numFmtId="0" fontId="441" fillId="0" borderId="0"/>
    <xf numFmtId="0" fontId="1" fillId="0" borderId="0"/>
    <xf numFmtId="0" fontId="441" fillId="0" borderId="0"/>
    <xf numFmtId="0" fontId="1" fillId="0" borderId="0"/>
    <xf numFmtId="0" fontId="441" fillId="0" borderId="0"/>
    <xf numFmtId="0" fontId="441"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441" fillId="0" borderId="0"/>
    <xf numFmtId="0" fontId="1" fillId="0" borderId="0"/>
    <xf numFmtId="0" fontId="1" fillId="0" borderId="0"/>
    <xf numFmtId="0" fontId="441" fillId="0" borderId="0"/>
    <xf numFmtId="0" fontId="1" fillId="0" borderId="0"/>
    <xf numFmtId="0" fontId="441" fillId="0" borderId="0"/>
    <xf numFmtId="0" fontId="1" fillId="0" borderId="0"/>
    <xf numFmtId="0" fontId="441" fillId="0" borderId="0"/>
    <xf numFmtId="0" fontId="441"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2"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0" fontId="294" fillId="0" borderId="0"/>
    <xf numFmtId="0" fontId="294" fillId="0" borderId="0"/>
    <xf numFmtId="0" fontId="1" fillId="0" borderId="0"/>
    <xf numFmtId="0" fontId="1" fillId="0" borderId="0"/>
    <xf numFmtId="250" fontId="391" fillId="0" borderId="0"/>
    <xf numFmtId="0" fontId="1" fillId="0" borderId="0"/>
    <xf numFmtId="0" fontId="1" fillId="0" borderId="0"/>
    <xf numFmtId="250" fontId="391" fillId="0" borderId="0"/>
    <xf numFmtId="0" fontId="1"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5" fillId="0" borderId="0" applyNumberFormat="0" applyFont="0" applyFill="0" applyBorder="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4" fillId="0" borderId="0"/>
    <xf numFmtId="0" fontId="1" fillId="0" borderId="0"/>
    <xf numFmtId="0" fontId="1" fillId="0" borderId="0"/>
    <xf numFmtId="0" fontId="44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250" fontId="39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18"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294" fillId="0" borderId="0"/>
    <xf numFmtId="0" fontId="1" fillId="0" borderId="0"/>
    <xf numFmtId="0" fontId="1" fillId="0" borderId="0"/>
    <xf numFmtId="0" fontId="352" fillId="0" borderId="0"/>
    <xf numFmtId="0" fontId="322" fillId="0" borderId="0"/>
    <xf numFmtId="0" fontId="1"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311" fillId="0" borderId="0"/>
    <xf numFmtId="0" fontId="311" fillId="0" borderId="0"/>
    <xf numFmtId="0" fontId="31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4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22"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294" fillId="0" borderId="0"/>
    <xf numFmtId="0" fontId="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322"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294" fillId="0" borderId="0"/>
    <xf numFmtId="0" fontId="294" fillId="0" borderId="0"/>
    <xf numFmtId="0" fontId="322"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2" fillId="0" borderId="0"/>
    <xf numFmtId="0" fontId="294" fillId="0" borderId="0"/>
    <xf numFmtId="0" fontId="294" fillId="0" borderId="0"/>
    <xf numFmtId="0" fontId="346" fillId="0" borderId="0"/>
    <xf numFmtId="0" fontId="294" fillId="0" borderId="0"/>
    <xf numFmtId="0" fontId="322"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294"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6" fillId="0" borderId="0"/>
    <xf numFmtId="0" fontId="1" fillId="0" borderId="0"/>
    <xf numFmtId="0" fontId="1" fillId="0" borderId="0"/>
    <xf numFmtId="0" fontId="346" fillId="0" borderId="0"/>
    <xf numFmtId="0" fontId="294" fillId="0" borderId="0"/>
    <xf numFmtId="0" fontId="294" fillId="0" borderId="0"/>
    <xf numFmtId="0" fontId="346" fillId="0" borderId="0"/>
    <xf numFmtId="0" fontId="294" fillId="0" borderId="0"/>
    <xf numFmtId="0" fontId="294" fillId="0" borderId="0"/>
    <xf numFmtId="0" fontId="322"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2" fillId="0" borderId="0"/>
    <xf numFmtId="0" fontId="1" fillId="0" borderId="0"/>
    <xf numFmtId="0" fontId="1" fillId="0" borderId="0"/>
    <xf numFmtId="0" fontId="322" fillId="0" borderId="0"/>
    <xf numFmtId="0" fontId="294" fillId="0" borderId="0"/>
    <xf numFmtId="0" fontId="294" fillId="0" borderId="0"/>
    <xf numFmtId="0" fontId="322"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181" fontId="317" fillId="0" borderId="0" applyFill="0" applyBorder="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317" fillId="0" borderId="0" applyFill="0" applyBorder="0" applyProtection="0">
      <alignment horizontal="right" vertical="center"/>
    </xf>
    <xf numFmtId="0" fontId="1" fillId="0" borderId="0"/>
    <xf numFmtId="0" fontId="1" fillId="0" borderId="0"/>
    <xf numFmtId="0" fontId="294" fillId="0" borderId="0"/>
    <xf numFmtId="4" fontId="317" fillId="0" borderId="1" applyFill="0" applyBorder="0" applyProtection="0">
      <alignment horizontal="right" vertical="center"/>
    </xf>
    <xf numFmtId="4" fontId="317" fillId="0" borderId="0" applyFill="0" applyBorder="0" applyProtection="0">
      <alignment horizontal="right" vertical="center"/>
    </xf>
    <xf numFmtId="0" fontId="1" fillId="0" borderId="0"/>
    <xf numFmtId="0" fontId="1" fillId="0" borderId="0"/>
    <xf numFmtId="0" fontId="1" fillId="0" borderId="0"/>
    <xf numFmtId="4" fontId="317" fillId="0" borderId="1" applyFill="0" applyBorder="0" applyProtection="0">
      <alignment horizontal="right" vertical="center"/>
    </xf>
    <xf numFmtId="0" fontId="1" fillId="0" borderId="0"/>
    <xf numFmtId="4" fontId="317" fillId="0" borderId="1" applyFill="0" applyBorder="0" applyProtection="0">
      <alignment horizontal="right" vertical="center"/>
    </xf>
    <xf numFmtId="0" fontId="1" fillId="0" borderId="0"/>
    <xf numFmtId="0" fontId="1" fillId="0" borderId="0"/>
    <xf numFmtId="0" fontId="1" fillId="0" borderId="0"/>
    <xf numFmtId="0" fontId="1" fillId="0" borderId="0"/>
    <xf numFmtId="4" fontId="317" fillId="0" borderId="1" applyFill="0" applyBorder="0" applyProtection="0">
      <alignment horizontal="right" vertical="center"/>
    </xf>
    <xf numFmtId="0" fontId="1" fillId="0" borderId="0"/>
    <xf numFmtId="0" fontId="1" fillId="0" borderId="0"/>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49" fontId="326" fillId="0" borderId="1" applyNumberFormat="0" applyFill="0" applyBorder="0" applyProtection="0">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6" fillId="0" borderId="0" applyNumberFormat="0" applyFill="0" applyBorder="0" applyProtection="0">
      <alignment horizontal="left" vertical="center"/>
    </xf>
    <xf numFmtId="0" fontId="1" fillId="0" borderId="0"/>
    <xf numFmtId="0" fontId="1" fillId="0" borderId="0"/>
    <xf numFmtId="0" fontId="294" fillId="0" borderId="0"/>
    <xf numFmtId="0" fontId="1" fillId="0" borderId="0"/>
    <xf numFmtId="0" fontId="1" fillId="0" borderId="0"/>
    <xf numFmtId="0" fontId="1" fillId="0" borderId="0"/>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0" fontId="1" fillId="0" borderId="0"/>
    <xf numFmtId="49" fontId="326" fillId="0" borderId="1" applyNumberFormat="0" applyFill="0" applyBorder="0" applyProtection="0">
      <alignment horizontal="left" vertical="center"/>
    </xf>
    <xf numFmtId="0" fontId="1" fillId="0" borderId="0"/>
    <xf numFmtId="0" fontId="1" fillId="0" borderId="0"/>
    <xf numFmtId="0" fontId="1" fillId="0" borderId="0"/>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0" fontId="1" fillId="0" borderId="0"/>
    <xf numFmtId="49" fontId="326" fillId="0" borderId="1" applyNumberFormat="0" applyFill="0" applyBorder="0" applyProtection="0">
      <alignment horizontal="left" vertical="center"/>
    </xf>
    <xf numFmtId="0" fontId="1" fillId="0" borderId="0"/>
    <xf numFmtId="0" fontId="1" fillId="0" borderId="0"/>
    <xf numFmtId="0" fontId="326" fillId="0" borderId="0" applyNumberFormat="0" applyFill="0" applyBorder="0" applyProtection="0">
      <alignment horizontal="left" vertical="center"/>
    </xf>
    <xf numFmtId="0" fontId="294" fillId="0" borderId="0"/>
    <xf numFmtId="0" fontId="1" fillId="0" borderId="0"/>
    <xf numFmtId="0" fontId="1" fillId="0" borderId="0"/>
    <xf numFmtId="0" fontId="1" fillId="0" borderId="0"/>
    <xf numFmtId="0" fontId="317" fillId="0" borderId="1" applyNumberFormat="0" applyFill="0" applyAlignment="0" applyProtection="0"/>
    <xf numFmtId="0" fontId="1" fillId="0" borderId="0"/>
    <xf numFmtId="0" fontId="317" fillId="0" borderId="1" applyNumberFormat="0" applyFill="0" applyAlignment="0" applyProtection="0"/>
    <xf numFmtId="0" fontId="1" fillId="0" borderId="0"/>
    <xf numFmtId="0" fontId="1" fillId="0" borderId="0"/>
    <xf numFmtId="0" fontId="294" fillId="0" borderId="0"/>
    <xf numFmtId="0" fontId="317" fillId="0" borderId="1" applyNumberFormat="0" applyFill="0" applyAlignment="0" applyProtection="0"/>
    <xf numFmtId="0" fontId="1" fillId="0" borderId="0"/>
    <xf numFmtId="0" fontId="1" fillId="0" borderId="0"/>
    <xf numFmtId="0" fontId="317" fillId="0" borderId="1" applyNumberFormat="0" applyFill="0" applyAlignment="0" applyProtection="0"/>
    <xf numFmtId="0" fontId="1" fillId="0" borderId="0"/>
    <xf numFmtId="0" fontId="1" fillId="0" borderId="0"/>
    <xf numFmtId="0" fontId="294" fillId="0" borderId="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4" fillId="165" borderId="0" applyNumberFormat="0" applyFont="0" applyBorder="0" applyAlignment="0" applyProtection="0"/>
    <xf numFmtId="0" fontId="1" fillId="0" borderId="0"/>
    <xf numFmtId="0" fontId="1" fillId="0" borderId="0"/>
    <xf numFmtId="0" fontId="324" fillId="165" borderId="0" applyNumberFormat="0" applyFont="0" applyBorder="0" applyAlignment="0" applyProtection="0"/>
    <xf numFmtId="0" fontId="294" fillId="0" borderId="0"/>
    <xf numFmtId="0" fontId="294" fillId="0" borderId="0"/>
    <xf numFmtId="0" fontId="294" fillId="187" borderId="0" applyNumberFormat="0" applyFont="0" applyBorder="0" applyAlignment="0" applyProtection="0"/>
    <xf numFmtId="0" fontId="294" fillId="187" borderId="0" applyNumberFormat="0" applyFont="0" applyBorder="0" applyAlignment="0" applyProtection="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24" fillId="165" borderId="0" applyNumberFormat="0" applyFont="0" applyBorder="0" applyAlignment="0" applyProtection="0"/>
    <xf numFmtId="4" fontId="294" fillId="187" borderId="0" applyNumberFormat="0" applyFont="0" applyBorder="0" applyAlignment="0" applyProtection="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187" borderId="0" applyNumberFormat="0" applyFont="0" applyBorder="0" applyAlignment="0" applyProtection="0"/>
    <xf numFmtId="4" fontId="294" fillId="187"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87" borderId="0" applyNumberFormat="0" applyFont="0" applyBorder="0" applyAlignment="0" applyProtection="0"/>
    <xf numFmtId="0" fontId="1" fillId="0" borderId="0"/>
    <xf numFmtId="0" fontId="1" fillId="0" borderId="0"/>
    <xf numFmtId="0" fontId="294" fillId="187" borderId="0" applyNumberFormat="0" applyFont="0" applyBorder="0" applyAlignment="0" applyProtection="0"/>
    <xf numFmtId="4" fontId="294" fillId="187" borderId="0" applyNumberFormat="0" applyFont="0" applyBorder="0" applyAlignment="0" applyProtection="0"/>
    <xf numFmtId="0" fontId="294" fillId="187" borderId="0" applyNumberFormat="0" applyFont="0" applyBorder="0" applyAlignment="0" applyProtection="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87" borderId="0" applyNumberFormat="0" applyFont="0" applyBorder="0" applyAlignment="0" applyProtection="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165" borderId="0" applyNumberFormat="0" applyFont="0" applyBorder="0" applyAlignment="0" applyProtection="0"/>
    <xf numFmtId="0" fontId="294" fillId="187" borderId="0" applyNumberFormat="0" applyFont="0" applyBorder="0" applyAlignment="0" applyProtection="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165" borderId="0" applyNumberFormat="0" applyFont="0" applyBorder="0" applyAlignment="0" applyProtection="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294" fillId="187"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165" borderId="0" applyNumberFormat="0" applyFont="0" applyBorder="0" applyAlignment="0" applyProtection="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294" fillId="0" borderId="0"/>
    <xf numFmtId="0" fontId="29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applyNumberFormat="0" applyFill="0" applyBorder="0" applyAlignment="0" applyProtection="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4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1" fillId="174" borderId="118" applyNumberFormat="0" applyFont="0" applyAlignment="0" applyProtection="0"/>
    <xf numFmtId="0" fontId="311"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174" borderId="118" applyNumberFormat="0" applyFont="0" applyAlignment="0" applyProtection="0"/>
    <xf numFmtId="0" fontId="322" fillId="174" borderId="118" applyNumberFormat="0" applyFont="0" applyAlignment="0" applyProtection="0"/>
    <xf numFmtId="0" fontId="1" fillId="0" borderId="0"/>
    <xf numFmtId="0" fontId="1" fillId="0" borderId="0"/>
    <xf numFmtId="0" fontId="1" fillId="0" borderId="0"/>
    <xf numFmtId="0" fontId="359" fillId="174" borderId="118" applyNumberFormat="0" applyFont="0" applyAlignment="0" applyProtection="0"/>
    <xf numFmtId="0" fontId="1" fillId="0" borderId="0"/>
    <xf numFmtId="0" fontId="359" fillId="174" borderId="118" applyNumberFormat="0" applyFont="0" applyAlignment="0" applyProtection="0"/>
    <xf numFmtId="0" fontId="359" fillId="174" borderId="118" applyNumberFormat="0" applyFont="0" applyAlignment="0" applyProtection="0"/>
    <xf numFmtId="0" fontId="1" fillId="0" borderId="0"/>
    <xf numFmtId="0" fontId="1" fillId="0" borderId="0"/>
    <xf numFmtId="0" fontId="1" fillId="0" borderId="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1" fillId="0" borderId="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1" fillId="0" borderId="0"/>
    <xf numFmtId="0" fontId="1" fillId="0" borderId="0"/>
    <xf numFmtId="0" fontId="294" fillId="0" borderId="0"/>
    <xf numFmtId="0" fontId="362"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22" fillId="174" borderId="118" applyNumberFormat="0" applyFont="0" applyAlignment="0" applyProtection="0"/>
    <xf numFmtId="0" fontId="294"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2"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445" fillId="197" borderId="12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9" fontId="35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8" fontId="4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58" fontId="446" fillId="0" borderId="0" applyFont="0" applyFill="0" applyBorder="0" applyAlignment="0" applyProtection="0"/>
    <xf numFmtId="0" fontId="447"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8" fillId="197" borderId="125" applyNumberFormat="0" applyAlignment="0" applyProtection="0"/>
    <xf numFmtId="0" fontId="1" fillId="0" borderId="0"/>
    <xf numFmtId="0" fontId="1" fillId="0" borderId="0"/>
    <xf numFmtId="0" fontId="1" fillId="0" borderId="0"/>
    <xf numFmtId="0" fontId="370" fillId="197" borderId="125" applyNumberFormat="0" applyAlignment="0" applyProtection="0"/>
    <xf numFmtId="0" fontId="1" fillId="0" borderId="0"/>
    <xf numFmtId="0" fontId="370" fillId="197" borderId="125" applyNumberFormat="0" applyAlignment="0" applyProtection="0"/>
    <xf numFmtId="0" fontId="370" fillId="197" borderId="125" applyNumberFormat="0" applyAlignment="0" applyProtection="0"/>
    <xf numFmtId="0" fontId="1" fillId="0" borderId="0"/>
    <xf numFmtId="0" fontId="1" fillId="0" borderId="0"/>
    <xf numFmtId="0" fontId="1" fillId="0" borderId="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1" fillId="0" borderId="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1" fillId="0" borderId="0"/>
    <xf numFmtId="0" fontId="1" fillId="0" borderId="0"/>
    <xf numFmtId="0" fontId="294" fillId="0" borderId="0"/>
    <xf numFmtId="0" fontId="294" fillId="0" borderId="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38" fillId="197" borderId="125" applyNumberFormat="0" applyAlignment="0" applyProtection="0"/>
    <xf numFmtId="3" fontId="381" fillId="166"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7" fontId="317" fillId="188" borderId="1" applyNumberFormat="0" applyFont="0" applyBorder="0" applyAlignment="0" applyProtection="0">
      <alignment horizontal="right" vertical="center"/>
    </xf>
    <xf numFmtId="0" fontId="1" fillId="0" borderId="0"/>
    <xf numFmtId="197" fontId="317" fillId="188" borderId="1" applyNumberFormat="0" applyFont="0" applyBorder="0" applyAlignment="0" applyProtection="0">
      <alignment horizontal="right" vertical="center"/>
    </xf>
    <xf numFmtId="0" fontId="1" fillId="0" borderId="0"/>
    <xf numFmtId="0" fontId="1" fillId="0" borderId="0"/>
    <xf numFmtId="0" fontId="294" fillId="0" borderId="0"/>
    <xf numFmtId="197" fontId="317" fillId="188" borderId="1" applyNumberFormat="0" applyFont="0" applyBorder="0" applyAlignment="0" applyProtection="0">
      <alignment horizontal="right" vertical="center"/>
    </xf>
    <xf numFmtId="0" fontId="1" fillId="0" borderId="0"/>
    <xf numFmtId="0" fontId="1" fillId="0" borderId="0"/>
    <xf numFmtId="197" fontId="317" fillId="188" borderId="1" applyNumberFormat="0" applyFont="0" applyBorder="0" applyAlignment="0" applyProtection="0">
      <alignment horizontal="right" vertical="center"/>
    </xf>
    <xf numFmtId="0" fontId="1" fillId="0" borderId="0"/>
    <xf numFmtId="0" fontId="1" fillId="0" borderId="0"/>
    <xf numFmtId="0" fontId="294" fillId="0" borderId="0"/>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9" fontId="44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24" fillId="0" borderId="0" applyFont="0" applyFill="0" applyBorder="0" applyAlignment="0" applyProtection="0"/>
    <xf numFmtId="0" fontId="1" fillId="0" borderId="0"/>
    <xf numFmtId="0" fontId="1" fillId="0" borderId="0"/>
    <xf numFmtId="9" fontId="324"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11" fillId="0" borderId="0" applyFont="0" applyFill="0" applyBorder="0" applyAlignment="0" applyProtection="0"/>
    <xf numFmtId="25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294"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9" fontId="311" fillId="0" borderId="0" applyFont="0" applyFill="0" applyBorder="0" applyAlignment="0" applyProtection="0"/>
    <xf numFmtId="0" fontId="1" fillId="0" borderId="0"/>
    <xf numFmtId="0" fontId="1" fillId="0" borderId="0"/>
    <xf numFmtId="0" fontId="294"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294" fillId="0" borderId="0"/>
    <xf numFmtId="9" fontId="294"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294" fillId="0" borderId="0"/>
    <xf numFmtId="9" fontId="322" fillId="0" borderId="0" applyFont="0" applyFill="0" applyBorder="0" applyAlignment="0" applyProtection="0"/>
    <xf numFmtId="0" fontId="1" fillId="0" borderId="0"/>
    <xf numFmtId="9" fontId="294" fillId="0" borderId="0" applyFont="0" applyFill="0" applyBorder="0" applyAlignment="0" applyProtection="0"/>
    <xf numFmtId="0" fontId="1" fillId="0" borderId="0"/>
    <xf numFmtId="0" fontId="294"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294" fillId="0" borderId="0"/>
    <xf numFmtId="9" fontId="32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10" fontId="346" fillId="0" borderId="0" applyFill="0" applyBorder="0" applyAlignment="0" applyProtection="0"/>
    <xf numFmtId="10" fontId="346" fillId="0" borderId="0" applyFill="0" applyBorder="0" applyAlignment="0" applyProtection="0"/>
    <xf numFmtId="0" fontId="294" fillId="0" borderId="0"/>
    <xf numFmtId="9" fontId="321"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10" fontId="346" fillId="0" borderId="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294" fillId="0" borderId="0" applyFont="0" applyFill="0" applyBorder="0" applyAlignment="0" applyProtection="0"/>
    <xf numFmtId="10" fontId="346" fillId="0" borderId="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2"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311"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5" fillId="0" borderId="0" applyFont="0" applyFill="0" applyBorder="0" applyAlignment="0" applyProtection="0"/>
    <xf numFmtId="9" fontId="294" fillId="0" borderId="0" applyFont="0" applyFill="0" applyBorder="0" applyAlignment="0" applyProtection="0"/>
    <xf numFmtId="0" fontId="294" fillId="0" borderId="0"/>
    <xf numFmtId="9" fontId="29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3"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294" fillId="0" borderId="0"/>
    <xf numFmtId="9" fontId="29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295"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1" fillId="0" borderId="0" applyFont="0" applyFill="0" applyBorder="0" applyAlignment="0" applyProtection="0"/>
    <xf numFmtId="10" fontId="346"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0" fontId="294" fillId="0" borderId="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322"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0" fontId="346" fillId="0" borderId="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0" fontId="294" fillId="0" borderId="0"/>
    <xf numFmtId="9" fontId="31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3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294"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9" fontId="294" fillId="0" borderId="0" applyFont="0" applyFill="0" applyBorder="0" applyAlignment="0" applyProtection="0"/>
    <xf numFmtId="9" fontId="322" fillId="0" borderId="0" applyFont="0" applyFill="0" applyBorder="0" applyAlignment="0" applyProtection="0"/>
    <xf numFmtId="10" fontId="346" fillId="0" borderId="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3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294"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0" fontId="294" fillId="0" borderId="0"/>
    <xf numFmtId="9" fontId="31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23" fillId="0" borderId="0"/>
    <xf numFmtId="9" fontId="362"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7" fontId="294" fillId="0" borderId="0" applyFont="0" applyFill="0" applyBorder="0" applyAlignment="0" applyProtection="0"/>
    <xf numFmtId="260" fontId="294" fillId="0" borderId="0" applyFont="0" applyFill="0" applyBorder="0" applyAlignment="0" applyProtection="0"/>
    <xf numFmtId="0" fontId="448"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321" fillId="166"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21" fillId="166" borderId="139" applyNumberFormat="0" applyProtection="0">
      <alignment vertical="center"/>
    </xf>
    <xf numFmtId="4" fontId="449" fillId="166"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49" fillId="166" borderId="139" applyNumberFormat="0" applyProtection="0">
      <alignment vertical="center"/>
    </xf>
    <xf numFmtId="4" fontId="395" fillId="166"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6" borderId="139" applyNumberFormat="0" applyProtection="0">
      <alignment horizontal="left" vertical="center" indent="1"/>
    </xf>
    <xf numFmtId="0" fontId="319" fillId="166"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9" fillId="166" borderId="139" applyNumberFormat="0" applyProtection="0">
      <alignment horizontal="left" vertical="top" indent="1"/>
    </xf>
    <xf numFmtId="4" fontId="395" fillId="215"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5" borderId="0" applyNumberFormat="0" applyProtection="0">
      <alignment horizontal="left" vertical="center" indent="1"/>
    </xf>
    <xf numFmtId="4" fontId="395" fillId="164"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4" borderId="139" applyNumberFormat="0" applyProtection="0">
      <alignment horizontal="right" vertical="center"/>
    </xf>
    <xf numFmtId="4" fontId="395" fillId="191"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91" borderId="139" applyNumberFormat="0" applyProtection="0">
      <alignment horizontal="right" vertical="center"/>
    </xf>
    <xf numFmtId="4" fontId="395" fillId="216"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6" borderId="139" applyNumberFormat="0" applyProtection="0">
      <alignment horizontal="right" vertical="center"/>
    </xf>
    <xf numFmtId="4" fontId="395" fillId="163"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3" borderId="139" applyNumberFormat="0" applyProtection="0">
      <alignment horizontal="right" vertical="center"/>
    </xf>
    <xf numFmtId="4" fontId="395" fillId="217"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7" borderId="139" applyNumberFormat="0" applyProtection="0">
      <alignment horizontal="right" vertical="center"/>
    </xf>
    <xf numFmtId="4" fontId="395" fillId="183"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83" borderId="139" applyNumberFormat="0" applyProtection="0">
      <alignment horizontal="right" vertical="center"/>
    </xf>
    <xf numFmtId="4" fontId="395" fillId="218"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8" borderId="139" applyNumberFormat="0" applyProtection="0">
      <alignment horizontal="right" vertical="center"/>
    </xf>
    <xf numFmtId="4" fontId="395" fillId="219"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9" borderId="139" applyNumberFormat="0" applyProtection="0">
      <alignment horizontal="right" vertical="center"/>
    </xf>
    <xf numFmtId="4" fontId="395" fillId="22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20" borderId="139" applyNumberFormat="0" applyProtection="0">
      <alignment horizontal="right" vertical="center"/>
    </xf>
    <xf numFmtId="4" fontId="351" fillId="221" borderId="14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221" borderId="140" applyNumberFormat="0" applyProtection="0">
      <alignment horizontal="left" vertical="center" indent="1"/>
    </xf>
    <xf numFmtId="4" fontId="351" fillId="167"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167" borderId="0" applyNumberFormat="0" applyProtection="0">
      <alignment horizontal="left" vertical="center" indent="1"/>
    </xf>
    <xf numFmtId="4" fontId="351" fillId="215"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215" borderId="0" applyNumberFormat="0" applyProtection="0">
      <alignment horizontal="left" vertical="center" indent="1"/>
    </xf>
    <xf numFmtId="4" fontId="395" fillId="167"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7" borderId="139" applyNumberFormat="0" applyProtection="0">
      <alignment horizontal="right" vertical="center"/>
    </xf>
    <xf numFmtId="4" fontId="450" fillId="167"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0" fillId="167" borderId="0" applyNumberFormat="0" applyProtection="0">
      <alignment horizontal="left" vertical="center" indent="1"/>
    </xf>
    <xf numFmtId="4" fontId="450" fillId="215"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0" fillId="215" borderId="0" applyNumberFormat="0" applyProtection="0">
      <alignment horizontal="left" vertical="center" indent="1"/>
    </xf>
    <xf numFmtId="0" fontId="294" fillId="215"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15" borderId="139" applyNumberFormat="0" applyProtection="0">
      <alignment horizontal="left" vertical="center" indent="1"/>
    </xf>
    <xf numFmtId="0" fontId="294" fillId="215"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15" borderId="139" applyNumberFormat="0" applyProtection="0">
      <alignment horizontal="left" vertical="top" indent="1"/>
    </xf>
    <xf numFmtId="0" fontId="294" fillId="222"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2" borderId="139" applyNumberFormat="0" applyProtection="0">
      <alignment horizontal="left" vertical="center" indent="1"/>
    </xf>
    <xf numFmtId="0" fontId="294" fillId="222"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2" borderId="139" applyNumberFormat="0" applyProtection="0">
      <alignment horizontal="left" vertical="top" indent="1"/>
    </xf>
    <xf numFmtId="0" fontId="294" fillId="167"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67" borderId="139" applyNumberFormat="0" applyProtection="0">
      <alignment horizontal="left" vertical="center" indent="1"/>
    </xf>
    <xf numFmtId="0" fontId="294" fillId="167"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67" borderId="139" applyNumberFormat="0" applyProtection="0">
      <alignment horizontal="left" vertical="top" indent="1"/>
    </xf>
    <xf numFmtId="0" fontId="294" fillId="190"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90" borderId="139" applyNumberFormat="0" applyProtection="0">
      <alignment horizontal="left" vertical="center" indent="1"/>
    </xf>
    <xf numFmtId="0" fontId="294" fillId="190"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90" borderId="139" applyNumberFormat="0" applyProtection="0">
      <alignment horizontal="left" vertical="top" indent="1"/>
    </xf>
    <xf numFmtId="4" fontId="395" fillId="190"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90" borderId="139" applyNumberFormat="0" applyProtection="0">
      <alignment vertical="center"/>
    </xf>
    <xf numFmtId="4" fontId="451" fillId="190"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1" fillId="190" borderId="139" applyNumberFormat="0" applyProtection="0">
      <alignment vertical="center"/>
    </xf>
    <xf numFmtId="4" fontId="351" fillId="167" borderId="141"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167" borderId="141" applyNumberFormat="0" applyProtection="0">
      <alignment horizontal="left" vertical="center" indent="1"/>
    </xf>
    <xf numFmtId="0" fontId="318" fillId="223"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8" fillId="223" borderId="139" applyNumberFormat="0" applyProtection="0">
      <alignment horizontal="left" vertical="top" indent="1"/>
    </xf>
    <xf numFmtId="4" fontId="395" fillId="19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90" borderId="139" applyNumberFormat="0" applyProtection="0">
      <alignment horizontal="right" vertical="center"/>
    </xf>
    <xf numFmtId="4" fontId="451" fillId="19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1" fillId="190" borderId="139" applyNumberFormat="0" applyProtection="0">
      <alignment horizontal="right" vertical="center"/>
    </xf>
    <xf numFmtId="4" fontId="351" fillId="167" borderId="139" applyNumberFormat="0" applyProtection="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167" borderId="139" applyNumberFormat="0" applyProtection="0">
      <alignment horizontal="center" vertical="center" wrapText="1"/>
    </xf>
    <xf numFmtId="0" fontId="318" fillId="222"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8" fillId="222" borderId="139" applyNumberFormat="0" applyProtection="0">
      <alignment horizontal="left" vertical="top" indent="1"/>
    </xf>
    <xf numFmtId="4" fontId="452" fillId="222" borderId="141"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2" fillId="222" borderId="141" applyNumberFormat="0" applyProtection="0">
      <alignment horizontal="left" vertical="center" indent="1"/>
    </xf>
    <xf numFmtId="4" fontId="453" fillId="19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3" fillId="190" borderId="139" applyNumberFormat="0" applyProtection="0">
      <alignment horizontal="right" vertical="center"/>
    </xf>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294" fillId="0" borderId="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95"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294" fillId="0" borderId="0"/>
    <xf numFmtId="0" fontId="337" fillId="173" borderId="0" applyNumberFormat="0" applyBorder="0" applyAlignment="0" applyProtection="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95"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23" fillId="173" borderId="0" applyNumberFormat="0" applyBorder="0" applyAlignment="0" applyProtection="0"/>
    <xf numFmtId="0" fontId="123" fillId="173"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23" fillId="173" borderId="0" applyNumberFormat="0" applyBorder="0" applyAlignment="0" applyProtection="0"/>
    <xf numFmtId="0" fontId="123" fillId="173"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23" fillId="173" borderId="0" applyNumberFormat="0" applyBorder="0" applyAlignment="0" applyProtection="0"/>
    <xf numFmtId="0" fontId="123" fillId="173" borderId="0" applyNumberFormat="0" applyBorder="0" applyAlignment="0" applyProtection="0"/>
    <xf numFmtId="0" fontId="294" fillId="0" borderId="0"/>
    <xf numFmtId="0" fontId="337" fillId="173" borderId="0" applyNumberFormat="0" applyBorder="0" applyAlignment="0" applyProtection="0"/>
    <xf numFmtId="0" fontId="294" fillId="0" borderId="0"/>
    <xf numFmtId="0" fontId="123" fillId="73" borderId="0" applyNumberFormat="0" applyBorder="0" applyAlignment="0" applyProtection="0"/>
    <xf numFmtId="0" fontId="123" fillId="73" borderId="0" applyNumberFormat="0" applyBorder="0" applyAlignment="0" applyProtection="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294" fillId="0" borderId="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337" fillId="173" borderId="0" applyNumberFormat="0" applyBorder="0" applyAlignment="0" applyProtection="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23" fillId="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3" fillId="73" borderId="0" applyNumberFormat="0" applyBorder="0" applyAlignment="0" applyProtection="0"/>
    <xf numFmtId="0" fontId="1" fillId="0" borderId="0"/>
    <xf numFmtId="0" fontId="1" fillId="0" borderId="0"/>
    <xf numFmtId="0" fontId="1" fillId="0" borderId="0"/>
    <xf numFmtId="0" fontId="1" fillId="0" borderId="0"/>
    <xf numFmtId="0" fontId="337" fillId="195" borderId="0" applyNumberFormat="0" applyBorder="0" applyAlignment="0" applyProtection="0"/>
    <xf numFmtId="0" fontId="1" fillId="0" borderId="0"/>
    <xf numFmtId="0" fontId="294" fillId="0" borderId="0"/>
    <xf numFmtId="0" fontId="123" fillId="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3" fillId="73" borderId="0" applyNumberFormat="0" applyBorder="0" applyAlignment="0" applyProtection="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454" fillId="0" borderId="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54" fillId="0" borderId="0">
      <alignment horizontal="right"/>
    </xf>
    <xf numFmtId="0" fontId="335" fillId="175" borderId="0" applyNumberFormat="0" applyBorder="0" applyAlignment="0" applyProtection="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6" fillId="17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317" fillId="187" borderId="1"/>
    <xf numFmtId="0" fontId="1" fillId="0" borderId="0"/>
    <xf numFmtId="0" fontId="1" fillId="0" borderId="0"/>
    <xf numFmtId="0" fontId="1" fillId="0" borderId="0"/>
    <xf numFmtId="4" fontId="317" fillId="187" borderId="1"/>
    <xf numFmtId="0" fontId="1" fillId="0" borderId="0"/>
    <xf numFmtId="4" fontId="317" fillId="187" borderId="1"/>
    <xf numFmtId="0" fontId="1" fillId="0" borderId="0"/>
    <xf numFmtId="0" fontId="1" fillId="0" borderId="0"/>
    <xf numFmtId="0" fontId="1" fillId="0" borderId="0"/>
    <xf numFmtId="0" fontId="1" fillId="0" borderId="0"/>
    <xf numFmtId="4" fontId="317" fillId="187" borderId="1"/>
    <xf numFmtId="0" fontId="1" fillId="0" borderId="0"/>
    <xf numFmtId="0" fontId="1" fillId="0" borderId="0"/>
    <xf numFmtId="0" fontId="294" fillId="0" borderId="0"/>
    <xf numFmtId="0" fontId="317" fillId="187" borderId="1"/>
    <xf numFmtId="4" fontId="317" fillId="187" borderId="1"/>
    <xf numFmtId="4" fontId="317" fillId="187" borderId="1"/>
    <xf numFmtId="4" fontId="317" fillId="187" borderId="1"/>
    <xf numFmtId="4" fontId="317" fillId="187" borderId="1"/>
    <xf numFmtId="4" fontId="317" fillId="187" borderId="1"/>
    <xf numFmtId="4" fontId="317" fillId="187" borderId="1"/>
    <xf numFmtId="4" fontId="317" fillId="187" borderId="1"/>
    <xf numFmtId="4" fontId="317" fillId="187" borderId="1"/>
    <xf numFmtId="0" fontId="1" fillId="0" borderId="0"/>
    <xf numFmtId="0" fontId="1" fillId="0" borderId="0"/>
    <xf numFmtId="0" fontId="1" fillId="0" borderId="0"/>
    <xf numFmtId="0" fontId="317" fillId="187" borderId="1"/>
    <xf numFmtId="0" fontId="1" fillId="0" borderId="0"/>
    <xf numFmtId="0" fontId="317" fillId="187" borderId="1"/>
    <xf numFmtId="0" fontId="1" fillId="0" borderId="0"/>
    <xf numFmtId="0" fontId="1" fillId="0" borderId="0"/>
    <xf numFmtId="0" fontId="1" fillId="0" borderId="0"/>
    <xf numFmtId="0" fontId="1" fillId="0" borderId="0"/>
    <xf numFmtId="0" fontId="317" fillId="187" borderId="1"/>
    <xf numFmtId="0" fontId="1" fillId="0" borderId="0"/>
    <xf numFmtId="0" fontId="1" fillId="0" borderId="0"/>
    <xf numFmtId="0" fontId="294" fillId="0" borderId="0"/>
    <xf numFmtId="0" fontId="317" fillId="187" borderId="1"/>
    <xf numFmtId="0" fontId="317" fillId="187" borderId="1"/>
    <xf numFmtId="0" fontId="317" fillId="187" borderId="1"/>
    <xf numFmtId="0" fontId="317" fillId="187" borderId="1"/>
    <xf numFmtId="0" fontId="317" fillId="187" borderId="1"/>
    <xf numFmtId="0" fontId="317" fillId="187" borderId="1"/>
    <xf numFmtId="0" fontId="317" fillId="187" borderId="1"/>
    <xf numFmtId="0" fontId="317" fillId="187" borderId="1"/>
    <xf numFmtId="0" fontId="317" fillId="187" borderId="1"/>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338" fillId="197" borderId="125" applyNumberFormat="0" applyAlignment="0" applyProtection="0"/>
    <xf numFmtId="0" fontId="338" fillId="197" borderId="125" applyNumberFormat="0" applyAlignment="0" applyProtection="0"/>
    <xf numFmtId="0" fontId="294"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97"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294" fillId="0" borderId="0"/>
    <xf numFmtId="0" fontId="338" fillId="184" borderId="125" applyNumberFormat="0" applyAlignment="0" applyProtection="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97"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26" fillId="184" borderId="68" applyNumberFormat="0" applyAlignment="0" applyProtection="0"/>
    <xf numFmtId="0" fontId="126" fillId="184" borderId="68"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26" fillId="184" borderId="68" applyNumberFormat="0" applyAlignment="0" applyProtection="0"/>
    <xf numFmtId="0" fontId="126" fillId="184" borderId="68"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26" fillId="184" borderId="68" applyNumberFormat="0" applyAlignment="0" applyProtection="0"/>
    <xf numFmtId="0" fontId="126" fillId="184" borderId="68" applyNumberFormat="0" applyAlignment="0" applyProtection="0"/>
    <xf numFmtId="0" fontId="294" fillId="0" borderId="0"/>
    <xf numFmtId="0" fontId="338" fillId="184" borderId="125" applyNumberFormat="0" applyAlignment="0" applyProtection="0"/>
    <xf numFmtId="0" fontId="294" fillId="0" borderId="0"/>
    <xf numFmtId="0" fontId="126" fillId="77" borderId="68" applyNumberFormat="0" applyAlignment="0" applyProtection="0"/>
    <xf numFmtId="0" fontId="126" fillId="77" borderId="68" applyNumberFormat="0" applyAlignment="0" applyProtection="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294"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338" fillId="184" borderId="125" applyNumberFormat="0" applyAlignment="0" applyProtection="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338" fillId="197" borderId="125" applyNumberFormat="0" applyAlignment="0" applyProtection="0"/>
    <xf numFmtId="0" fontId="1" fillId="0" borderId="0"/>
    <xf numFmtId="0" fontId="1" fillId="0" borderId="0"/>
    <xf numFmtId="0" fontId="294" fillId="0" borderId="0"/>
    <xf numFmtId="0" fontId="1" fillId="0" borderId="0"/>
    <xf numFmtId="0" fontId="126" fillId="77" borderId="68" applyNumberFormat="0" applyAlignment="0" applyProtection="0"/>
    <xf numFmtId="0" fontId="294" fillId="0" borderId="0"/>
    <xf numFmtId="0" fontId="338" fillId="197" borderId="125" applyNumberFormat="0" applyAlignment="0" applyProtection="0"/>
    <xf numFmtId="0" fontId="294" fillId="0" borderId="0"/>
    <xf numFmtId="0" fontId="294" fillId="0" borderId="0"/>
    <xf numFmtId="0" fontId="338" fillId="184" borderId="125" applyNumberFormat="0" applyAlignment="0" applyProtection="0"/>
    <xf numFmtId="0" fontId="126" fillId="77" borderId="68"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6" fillId="77" borderId="68" applyNumberFormat="0" applyAlignment="0" applyProtection="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364" fillId="0" borderId="0"/>
    <xf numFmtId="261" fontId="4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294" fillId="0" borderId="0"/>
    <xf numFmtId="0" fontId="311" fillId="0" borderId="0"/>
    <xf numFmtId="4"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applyNumberFormat="0" applyFont="0" applyFill="0" applyBorder="0" applyAlignment="0" applyProtection="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8" fillId="0" borderId="0"/>
    <xf numFmtId="0" fontId="45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0" fillId="197" borderId="12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1" fillId="22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1" fillId="22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30" fillId="0" borderId="0" applyNumberFormat="0" applyFill="0" applyBorder="0" applyAlignment="0" applyProtection="0"/>
    <xf numFmtId="0" fontId="1" fillId="0" borderId="0"/>
    <xf numFmtId="0" fontId="1" fillId="0" borderId="0"/>
    <xf numFmtId="0" fontId="294" fillId="0" borderId="0"/>
    <xf numFmtId="0" fontId="1" fillId="0" borderId="0"/>
    <xf numFmtId="0" fontId="339" fillId="0" borderId="0" applyNumberFormat="0" applyFill="0" applyBorder="0" applyAlignment="0" applyProtection="0"/>
    <xf numFmtId="0" fontId="130"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30"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30"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5"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5" fillId="0" borderId="0" applyNumberFormat="0" applyFill="0" applyBorder="0" applyAlignment="0" applyProtection="0"/>
    <xf numFmtId="0" fontId="1" fillId="0" borderId="0"/>
    <xf numFmtId="0" fontId="1" fillId="0" borderId="0"/>
    <xf numFmtId="0" fontId="294" fillId="0" borderId="0"/>
    <xf numFmtId="0" fontId="313" fillId="186" borderId="1">
      <alignment horizontal="center" vertical="center" wrapText="1"/>
    </xf>
    <xf numFmtId="0" fontId="294" fillId="0" borderId="0"/>
    <xf numFmtId="0" fontId="464" fillId="0" borderId="0" applyNumberFormat="0" applyFill="0" applyBorder="0" applyAlignment="0" applyProtection="0"/>
    <xf numFmtId="0" fontId="464" fillId="0" borderId="0" applyNumberFormat="0" applyFill="0" applyBorder="0" applyAlignment="0" applyProtection="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464" fillId="0" borderId="0" applyNumberFormat="0" applyFill="0" applyBorder="0" applyAlignment="0" applyProtection="0"/>
    <xf numFmtId="0" fontId="464" fillId="0" borderId="0" applyNumberFormat="0" applyFill="0" applyBorder="0" applyAlignment="0" applyProtection="0"/>
    <xf numFmtId="0" fontId="294"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4"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64" fillId="0" borderId="0" applyNumberFormat="0" applyFill="0" applyBorder="0" applyAlignment="0" applyProtection="0"/>
    <xf numFmtId="0" fontId="294" fillId="0" borderId="0"/>
    <xf numFmtId="0" fontId="340"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4"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64" fillId="0" borderId="0" applyNumberFormat="0" applyFill="0" applyBorder="0" applyAlignment="0" applyProtection="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294" fillId="0" borderId="0"/>
    <xf numFmtId="0" fontId="466" fillId="0" borderId="0" applyNumberFormat="0" applyFill="0" applyBorder="0" applyAlignment="0" applyProtection="0"/>
    <xf numFmtId="0" fontId="466" fillId="0" borderId="0" applyNumberFormat="0" applyFill="0" applyBorder="0" applyAlignment="0" applyProtection="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294"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294"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466"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466" fillId="0" borderId="0" applyNumberFormat="0" applyFill="0" applyBorder="0" applyAlignment="0" applyProtection="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377" fillId="0" borderId="132" applyNumberFormat="0" applyFill="0" applyAlignment="0" applyProtection="0"/>
    <xf numFmtId="0" fontId="377" fillId="0" borderId="132" applyNumberFormat="0" applyFill="0" applyAlignment="0" applyProtection="0"/>
    <xf numFmtId="0" fontId="294"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7" fillId="0" borderId="132"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7" fillId="0" borderId="132" applyNumberFormat="0" applyFill="0" applyAlignment="0" applyProtection="0"/>
    <xf numFmtId="0" fontId="294" fillId="0" borderId="0"/>
    <xf numFmtId="0" fontId="341" fillId="0" borderId="126" applyNumberFormat="0" applyFill="0" applyAlignment="0" applyProtection="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7" fillId="0" borderId="132"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7" fillId="0" borderId="132" applyNumberFormat="0" applyFill="0" applyAlignment="0" applyProtection="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294" fillId="0" borderId="0"/>
    <xf numFmtId="0" fontId="120" fillId="0" borderId="64" applyNumberFormat="0" applyFill="0" applyAlignment="0" applyProtection="0"/>
    <xf numFmtId="0" fontId="120" fillId="0" borderId="64" applyNumberFormat="0" applyFill="0" applyAlignment="0" applyProtection="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294"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294"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341" fillId="0" borderId="126" applyNumberFormat="0" applyFill="0" applyAlignment="0" applyProtection="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77" fillId="0" borderId="132"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20" fillId="0" borderId="6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0" fillId="0" borderId="64" applyNumberFormat="0" applyFill="0" applyAlignment="0" applyProtection="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294" fillId="0" borderId="0"/>
    <xf numFmtId="0" fontId="1" fillId="0" borderId="0"/>
    <xf numFmtId="0" fontId="377" fillId="0" borderId="132" applyNumberFormat="0" applyFill="0" applyAlignment="0" applyProtection="0"/>
    <xf numFmtId="0" fontId="294" fillId="0" borderId="0"/>
    <xf numFmtId="0" fontId="341" fillId="0" borderId="142" applyNumberFormat="0" applyFill="0" applyAlignment="0" applyProtection="0"/>
    <xf numFmtId="0" fontId="377" fillId="0" borderId="132" applyNumberFormat="0" applyFill="0" applyAlignment="0" applyProtection="0"/>
    <xf numFmtId="0" fontId="294" fillId="0" borderId="0"/>
    <xf numFmtId="0" fontId="294" fillId="0" borderId="0"/>
    <xf numFmtId="0" fontId="341" fillId="0" borderId="142" applyNumberFormat="0" applyFill="0" applyAlignment="0" applyProtection="0"/>
    <xf numFmtId="0" fontId="120" fillId="0" borderId="64"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0" fillId="0" borderId="64" applyNumberFormat="0" applyFill="0" applyAlignment="0" applyProtection="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378" fillId="0" borderId="133" applyNumberFormat="0" applyFill="0" applyAlignment="0" applyProtection="0"/>
    <xf numFmtId="0" fontId="378" fillId="0" borderId="133" applyNumberFormat="0" applyFill="0" applyAlignment="0" applyProtection="0"/>
    <xf numFmtId="0" fontId="294"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8" fillId="0" borderId="133"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8" fillId="0" borderId="133" applyNumberFormat="0" applyFill="0" applyAlignment="0" applyProtection="0"/>
    <xf numFmtId="0" fontId="294" fillId="0" borderId="0"/>
    <xf numFmtId="0" fontId="342" fillId="0" borderId="127" applyNumberFormat="0" applyFill="0" applyAlignment="0" applyProtection="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8" fillId="0" borderId="133"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8" fillId="0" borderId="133" applyNumberFormat="0" applyFill="0" applyAlignment="0" applyProtection="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294" fillId="0" borderId="0"/>
    <xf numFmtId="0" fontId="121" fillId="0" borderId="65" applyNumberFormat="0" applyFill="0" applyAlignment="0" applyProtection="0"/>
    <xf numFmtId="0" fontId="121" fillId="0" borderId="65" applyNumberFormat="0" applyFill="0" applyAlignment="0" applyProtection="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294"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294"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78" fillId="0" borderId="133"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21" fillId="0" borderId="6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1" fillId="0" borderId="65" applyNumberFormat="0" applyFill="0" applyAlignment="0" applyProtection="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294" fillId="0" borderId="0"/>
    <xf numFmtId="0" fontId="1" fillId="0" borderId="0"/>
    <xf numFmtId="0" fontId="378" fillId="0" borderId="133" applyNumberFormat="0" applyFill="0" applyAlignment="0" applyProtection="0"/>
    <xf numFmtId="0" fontId="294" fillId="0" borderId="0"/>
    <xf numFmtId="0" fontId="342" fillId="0" borderId="133" applyNumberFormat="0" applyFill="0" applyAlignment="0" applyProtection="0"/>
    <xf numFmtId="0" fontId="378" fillId="0" borderId="133" applyNumberFormat="0" applyFill="0" applyAlignment="0" applyProtection="0"/>
    <xf numFmtId="0" fontId="294" fillId="0" borderId="0"/>
    <xf numFmtId="0" fontId="294" fillId="0" borderId="0"/>
    <xf numFmtId="0" fontId="342" fillId="0" borderId="133" applyNumberFormat="0" applyFill="0" applyAlignment="0" applyProtection="0"/>
    <xf numFmtId="0" fontId="121" fillId="0" borderId="65"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1" fillId="0" borderId="65" applyNumberFormat="0" applyFill="0" applyAlignment="0" applyProtection="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379" fillId="0" borderId="134" applyNumberFormat="0" applyFill="0" applyAlignment="0" applyProtection="0"/>
    <xf numFmtId="0" fontId="379" fillId="0" borderId="134" applyNumberFormat="0" applyFill="0" applyAlignment="0" applyProtection="0"/>
    <xf numFmtId="0" fontId="294"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134"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134" applyNumberFormat="0" applyFill="0" applyAlignment="0" applyProtection="0"/>
    <xf numFmtId="0" fontId="294" fillId="0" borderId="0"/>
    <xf numFmtId="0" fontId="343" fillId="0" borderId="128" applyNumberFormat="0" applyFill="0" applyAlignment="0" applyProtection="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134"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134" applyNumberFormat="0" applyFill="0" applyAlignment="0" applyProtection="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294" fillId="0" borderId="0"/>
    <xf numFmtId="0" fontId="122" fillId="0" borderId="66" applyNumberFormat="0" applyFill="0" applyAlignment="0" applyProtection="0"/>
    <xf numFmtId="0" fontId="122" fillId="0" borderId="66" applyNumberFormat="0" applyFill="0" applyAlignment="0" applyProtection="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294"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294"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79" fillId="0" borderId="134"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22" fillId="0" borderId="6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2" fillId="0" borderId="66" applyNumberFormat="0" applyFill="0" applyAlignment="0" applyProtection="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294" fillId="0" borderId="0"/>
    <xf numFmtId="0" fontId="1" fillId="0" borderId="0"/>
    <xf numFmtId="0" fontId="379" fillId="0" borderId="134" applyNumberFormat="0" applyFill="0" applyAlignment="0" applyProtection="0"/>
    <xf numFmtId="0" fontId="294" fillId="0" borderId="0"/>
    <xf numFmtId="0" fontId="343" fillId="0" borderId="143" applyNumberFormat="0" applyFill="0" applyAlignment="0" applyProtection="0"/>
    <xf numFmtId="0" fontId="379" fillId="0" borderId="134" applyNumberFormat="0" applyFill="0" applyAlignment="0" applyProtection="0"/>
    <xf numFmtId="0" fontId="294" fillId="0" borderId="0"/>
    <xf numFmtId="0" fontId="294" fillId="0" borderId="0"/>
    <xf numFmtId="0" fontId="343" fillId="0" borderId="143" applyNumberFormat="0" applyFill="0" applyAlignment="0" applyProtection="0"/>
    <xf numFmtId="0" fontId="122" fillId="0" borderId="66"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2" fillId="0" borderId="66" applyNumberFormat="0" applyFill="0" applyAlignment="0" applyProtection="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379" fillId="0" borderId="0" applyNumberFormat="0" applyFill="0" applyBorder="0" applyAlignment="0" applyProtection="0"/>
    <xf numFmtId="0" fontId="379" fillId="0" borderId="0" applyNumberFormat="0" applyFill="0" applyBorder="0" applyAlignment="0" applyProtection="0"/>
    <xf numFmtId="0" fontId="294"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0" applyNumberFormat="0" applyFill="0" applyBorder="0" applyAlignment="0" applyProtection="0"/>
    <xf numFmtId="0" fontId="294" fillId="0" borderId="0"/>
    <xf numFmtId="0" fontId="343" fillId="0" borderId="0" applyNumberFormat="0" applyFill="0" applyBorder="0" applyAlignment="0" applyProtection="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0" applyNumberFormat="0" applyFill="0" applyBorder="0" applyAlignment="0" applyProtection="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294" fillId="0" borderId="0"/>
    <xf numFmtId="0" fontId="122" fillId="0" borderId="0" applyNumberFormat="0" applyFill="0" applyBorder="0" applyAlignment="0" applyProtection="0"/>
    <xf numFmtId="0" fontId="122" fillId="0" borderId="0" applyNumberFormat="0" applyFill="0" applyBorder="0" applyAlignment="0" applyProtection="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294"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294"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79"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294" fillId="0" borderId="0"/>
    <xf numFmtId="0" fontId="1" fillId="0" borderId="0"/>
    <xf numFmtId="0" fontId="122" fillId="0" borderId="0" applyNumberFormat="0" applyFill="0" applyBorder="0" applyAlignment="0" applyProtection="0"/>
    <xf numFmtId="0" fontId="294" fillId="0" borderId="0"/>
    <xf numFmtId="0" fontId="379" fillId="0" borderId="0" applyNumberFormat="0" applyFill="0" applyBorder="0" applyAlignment="0" applyProtection="0"/>
    <xf numFmtId="0" fontId="294" fillId="0" borderId="0"/>
    <xf numFmtId="0" fontId="294" fillId="0" borderId="0"/>
    <xf numFmtId="0" fontId="343" fillId="0" borderId="0" applyNumberFormat="0" applyFill="0" applyBorder="0" applyAlignment="0" applyProtection="0"/>
    <xf numFmtId="0" fontId="122"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2" fillId="0" borderId="0" applyNumberFormat="0" applyFill="0" applyBorder="0" applyAlignment="0" applyProtection="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294" fillId="0" borderId="0"/>
    <xf numFmtId="0" fontId="1" fillId="0" borderId="0"/>
    <xf numFmtId="0" fontId="294" fillId="0" borderId="0"/>
    <xf numFmtId="0" fontId="294"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294" fillId="0" borderId="0"/>
    <xf numFmtId="0" fontId="1" fillId="0" borderId="0"/>
    <xf numFmtId="0" fontId="294" fillId="0" borderId="0"/>
    <xf numFmtId="0" fontId="294"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399" fillId="0" borderId="145" applyNumberFormat="0" applyFill="0" applyAlignment="0" applyProtection="0"/>
    <xf numFmtId="0" fontId="399" fillId="0" borderId="145" applyNumberFormat="0" applyFill="0" applyAlignment="0" applyProtection="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80"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80"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80"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80"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80"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80"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99" fillId="0" borderId="138"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03" fillId="0" borderId="138" applyNumberFormat="0" applyFill="0" applyAlignment="0" applyProtection="0"/>
    <xf numFmtId="0" fontId="399" fillId="0" borderId="145"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294" fillId="0" borderId="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99" fillId="0" borderId="138" applyNumberFormat="0" applyFill="0" applyAlignment="0" applyProtection="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294" fillId="0" borderId="0"/>
    <xf numFmtId="0" fontId="399" fillId="0" borderId="138" applyNumberFormat="0" applyFill="0" applyAlignment="0" applyProtection="0"/>
    <xf numFmtId="0" fontId="403" fillId="0" borderId="138" applyNumberFormat="0" applyFill="0" applyAlignment="0" applyProtection="0"/>
    <xf numFmtId="0" fontId="399" fillId="0" borderId="145" applyNumberFormat="0" applyFill="0" applyAlignment="0" applyProtection="0"/>
    <xf numFmtId="0" fontId="346" fillId="0" borderId="144" applyNumberFormat="0" applyFont="0" applyFill="0" applyAlignment="0" applyProtection="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9" fillId="0" borderId="145" applyNumberFormat="0" applyFill="0" applyAlignment="0" applyProtection="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294"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403" fillId="0" borderId="138" applyNumberFormat="0" applyFill="0" applyAlignment="0" applyProtection="0"/>
    <xf numFmtId="0" fontId="294" fillId="0" borderId="0"/>
    <xf numFmtId="0" fontId="1" fillId="0" borderId="0"/>
    <xf numFmtId="0" fontId="1" fillId="0" borderId="0"/>
    <xf numFmtId="0" fontId="294" fillId="0" borderId="0"/>
    <xf numFmtId="0" fontId="403" fillId="0" borderId="138" applyNumberFormat="0" applyFill="0" applyAlignment="0" applyProtection="0"/>
    <xf numFmtId="0" fontId="294" fillId="0" borderId="0"/>
    <xf numFmtId="0" fontId="346" fillId="0" borderId="144" applyNumberFormat="0" applyFill="0" applyAlignment="0" applyProtection="0"/>
    <xf numFmtId="0" fontId="403" fillId="0" borderId="138"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346" fillId="0" borderId="115" applyNumberFormat="0" applyFont="0" applyFill="0" applyAlignment="0" applyProtection="0"/>
    <xf numFmtId="0" fontId="403" fillId="0" borderId="138" applyNumberFormat="0" applyFill="0" applyAlignment="0" applyProtection="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399" fillId="0" borderId="145"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346" fillId="0" borderId="115" applyNumberFormat="0" applyFont="0" applyFill="0" applyAlignment="0" applyProtection="0"/>
    <xf numFmtId="0" fontId="403" fillId="0" borderId="138" applyNumberFormat="0" applyFill="0" applyAlignment="0" applyProtection="0"/>
    <xf numFmtId="0" fontId="346" fillId="0" borderId="115" applyNumberFormat="0" applyFont="0" applyFill="0" applyAlignment="0" applyProtection="0"/>
    <xf numFmtId="0" fontId="403" fillId="0" borderId="138" applyNumberForma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38" applyNumberFormat="0" applyFill="0" applyAlignment="0" applyProtection="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44" applyNumberFormat="0" applyFon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399" fillId="0" borderId="145" applyNumberForma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15" applyNumberFormat="0" applyFont="0" applyFill="0" applyAlignment="0" applyProtection="0"/>
    <xf numFmtId="0" fontId="294"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294" fillId="0" borderId="0"/>
    <xf numFmtId="0" fontId="294"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294" fillId="0" borderId="0"/>
    <xf numFmtId="0" fontId="1" fillId="0" borderId="0"/>
    <xf numFmtId="0" fontId="346" fillId="0" borderId="115" applyNumberFormat="0" applyFont="0" applyFill="0" applyAlignment="0" applyProtection="0"/>
    <xf numFmtId="0" fontId="294"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346" fillId="0" borderId="144" applyNumberFormat="0" applyFon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15" applyNumberFormat="0" applyFont="0" applyFill="0" applyAlignment="0" applyProtection="0"/>
    <xf numFmtId="0" fontId="346" fillId="0" borderId="144" applyNumberFormat="0" applyFill="0" applyAlignment="0" applyProtection="0"/>
    <xf numFmtId="0" fontId="294" fillId="0" borderId="0"/>
    <xf numFmtId="0" fontId="399" fillId="0" borderId="145" applyNumberFormat="0" applyFill="0" applyAlignment="0" applyProtection="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46" fillId="0" borderId="115" applyNumberFormat="0" applyFont="0" applyFill="0" applyAlignment="0" applyProtection="0"/>
    <xf numFmtId="0" fontId="294" fillId="0" borderId="0"/>
    <xf numFmtId="0" fontId="399" fillId="0" borderId="146"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6"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377" fillId="0" borderId="132" applyNumberFormat="0" applyFill="0" applyAlignment="0" applyProtection="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 fontId="294"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1"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60" fontId="294" fillId="0" borderId="0" applyFont="0" applyFill="0" applyBorder="0" applyAlignment="0" applyProtection="0"/>
    <xf numFmtId="262" fontId="294" fillId="0" borderId="0" applyFont="0" applyFill="0" applyBorder="0" applyAlignment="0" applyProtection="0"/>
    <xf numFmtId="262" fontId="294" fillId="0" borderId="0" applyFont="0" applyFill="0" applyBorder="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29" fillId="78" borderId="70" applyNumberFormat="0" applyAlignment="0" applyProtection="0"/>
    <xf numFmtId="0" fontId="1" fillId="0" borderId="0"/>
    <xf numFmtId="0" fontId="1" fillId="0" borderId="0"/>
    <xf numFmtId="0" fontId="294" fillId="0" borderId="0"/>
    <xf numFmtId="0" fontId="1" fillId="0" borderId="0"/>
    <xf numFmtId="0" fontId="344" fillId="189" borderId="129" applyNumberFormat="0" applyAlignment="0" applyProtection="0"/>
    <xf numFmtId="0" fontId="129" fillId="78" borderId="70"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129" fillId="78" borderId="70"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9" fillId="78" borderId="70"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82" fillId="0" borderId="135" applyNumberFormat="0" applyFill="0" applyAlignment="0" applyProtection="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7"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63" fontId="294" fillId="0" borderId="0" applyFont="0" applyFill="0" applyBorder="0" applyAlignment="0" applyProtection="0"/>
    <xf numFmtId="264" fontId="294" fillId="0" borderId="0" applyFon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8" fillId="0" borderId="0" applyNumberFormat="0" applyFill="0" applyBorder="0" applyAlignment="0" applyProtection="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8" fillId="0" borderId="0" applyNumberFormat="0" applyFill="0" applyBorder="0" applyAlignment="0" applyProtection="0"/>
    <xf numFmtId="0" fontId="1" fillId="0" borderId="0"/>
    <xf numFmtId="0" fontId="1" fillId="0" borderId="0"/>
    <xf numFmtId="0" fontId="294" fillId="0" borderId="0"/>
    <xf numFmtId="0" fontId="294" fillId="0" borderId="0"/>
    <xf numFmtId="0" fontId="468" fillId="0" borderId="0" applyNumberFormat="0" applyFill="0" applyBorder="0" applyAlignment="0" applyProtection="0"/>
    <xf numFmtId="0" fontId="332" fillId="0" borderId="0" applyNumberFormat="0" applyFill="0" applyBorder="0" applyAlignment="0" applyProtection="0"/>
    <xf numFmtId="0" fontId="294" fillId="224"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4" borderId="0" applyNumberFormat="0" applyFont="0" applyBorder="0" applyAlignment="0" applyProtection="0"/>
    <xf numFmtId="0" fontId="294" fillId="196"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96" borderId="0" applyNumberFormat="0" applyFont="0" applyBorder="0" applyAlignment="0" applyProtection="0"/>
    <xf numFmtId="0" fontId="294" fillId="200"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00" borderId="0" applyNumberFormat="0" applyFont="0" applyBorder="0" applyAlignment="0" applyProtection="0"/>
    <xf numFmtId="0" fontId="294" fillId="181"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81" borderId="0" applyNumberFormat="0" applyFont="0" applyBorder="0" applyAlignment="0" applyProtection="0"/>
    <xf numFmtId="0" fontId="294" fillId="22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5" borderId="0" applyNumberFormat="0" applyFont="0" applyBorder="0" applyAlignment="0" applyProtection="0"/>
    <xf numFmtId="0" fontId="470" fillId="190" borderId="117">
      <alignment horizontal="center" vertical="center"/>
    </xf>
    <xf numFmtId="0" fontId="315" fillId="0" borderId="113">
      <alignment horizontal="center"/>
      <protection hidden="1"/>
    </xf>
    <xf numFmtId="0" fontId="294" fillId="0" borderId="0"/>
    <xf numFmtId="0" fontId="315" fillId="0" borderId="113">
      <alignment horizontal="center"/>
      <protection hidden="1"/>
    </xf>
    <xf numFmtId="0" fontId="294" fillId="0" borderId="0"/>
    <xf numFmtId="0" fontId="470" fillId="190" borderId="117">
      <alignment horizontal="center" vertical="center"/>
    </xf>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1"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2"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0" fillId="0" borderId="0" applyNumberFormat="0" applyFill="0" applyBorder="0" applyAlignment="0" applyProtection="0"/>
    <xf numFmtId="0" fontId="1" fillId="0" borderId="0"/>
    <xf numFmtId="0" fontId="1" fillId="0" borderId="0"/>
    <xf numFmtId="0" fontId="473" fillId="0" borderId="0" applyNumberFormat="0" applyFill="0" applyBorder="0" applyAlignment="0" applyProtection="0"/>
    <xf numFmtId="0" fontId="1" fillId="0" borderId="0"/>
    <xf numFmtId="0" fontId="1" fillId="0" borderId="0"/>
    <xf numFmtId="0" fontId="294" fillId="0" borderId="0"/>
    <xf numFmtId="0" fontId="330" fillId="0" borderId="0" applyNumberFormat="0" applyFill="0" applyBorder="0" applyAlignment="0" applyProtection="0"/>
    <xf numFmtId="0" fontId="330" fillId="0" borderId="0" applyNumberFormat="0" applyFill="0" applyBorder="0" applyAlignment="0" applyProtection="0"/>
    <xf numFmtId="0" fontId="293"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3" fillId="0" borderId="0" applyAlignment="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534">
    <xf numFmtId="0" fontId="0" fillId="0" borderId="0" xfId="0"/>
    <xf numFmtId="0" fontId="0" fillId="0" borderId="0" xfId="1528" applyFont="1"/>
    <xf numFmtId="0" fontId="0" fillId="0" borderId="21" xfId="1528" applyFont="1" applyBorder="1"/>
    <xf numFmtId="0" fontId="0" fillId="0" borderId="22" xfId="1120" applyFont="1" applyBorder="1"/>
    <xf numFmtId="0" fontId="0" fillId="0" borderId="23" xfId="1528" applyFont="1" applyBorder="1"/>
    <xf numFmtId="0" fontId="0" fillId="0" borderId="0" xfId="1533" applyFont="1"/>
    <xf numFmtId="0" fontId="5" fillId="0" borderId="0" xfId="1528" applyFont="1"/>
    <xf numFmtId="0" fontId="60" fillId="0" borderId="0" xfId="1533" applyFont="1"/>
    <xf numFmtId="0" fontId="0" fillId="0" borderId="1" xfId="1533" applyFont="1" applyBorder="1"/>
    <xf numFmtId="0" fontId="29" fillId="3" borderId="25" xfId="1533" applyFont="1" applyFill="1" applyBorder="1"/>
    <xf numFmtId="0" fontId="29" fillId="3" borderId="26" xfId="1533" applyFont="1" applyFill="1" applyBorder="1" applyAlignment="1">
      <alignment horizontal="center"/>
    </xf>
    <xf numFmtId="0" fontId="29" fillId="3" borderId="27" xfId="1533" applyFont="1" applyFill="1" applyBorder="1" applyAlignment="1">
      <alignment horizontal="center"/>
    </xf>
    <xf numFmtId="2" fontId="29" fillId="3" borderId="10" xfId="1533" applyNumberFormat="1" applyFont="1" applyFill="1" applyBorder="1"/>
    <xf numFmtId="2" fontId="0" fillId="3" borderId="28" xfId="1533" applyNumberFormat="1" applyFont="1" applyFill="1" applyBorder="1" applyAlignment="1">
      <alignment horizontal="center"/>
    </xf>
    <xf numFmtId="2" fontId="0" fillId="3" borderId="1" xfId="1533" applyNumberFormat="1" applyFont="1" applyFill="1" applyBorder="1" applyAlignment="1">
      <alignment horizontal="center"/>
    </xf>
    <xf numFmtId="2" fontId="29" fillId="3" borderId="29" xfId="1533" applyNumberFormat="1" applyFont="1" applyFill="1" applyBorder="1"/>
    <xf numFmtId="2" fontId="0" fillId="3" borderId="30" xfId="1533" applyNumberFormat="1" applyFont="1" applyFill="1" applyBorder="1" applyAlignment="1">
      <alignment horizontal="center"/>
    </xf>
    <xf numFmtId="0" fontId="0" fillId="0" borderId="22" xfId="1533" applyFont="1" applyBorder="1"/>
    <xf numFmtId="2" fontId="0" fillId="0" borderId="1" xfId="1533" applyNumberFormat="1" applyFont="1" applyBorder="1"/>
    <xf numFmtId="167" fontId="0" fillId="0" borderId="0" xfId="1533" applyNumberFormat="1" applyFont="1"/>
    <xf numFmtId="0" fontId="60" fillId="0" borderId="0" xfId="1528" applyFont="1"/>
    <xf numFmtId="166" fontId="57" fillId="0" borderId="0" xfId="2"/>
    <xf numFmtId="0" fontId="64" fillId="32" borderId="1" xfId="1528" applyFont="1" applyFill="1" applyBorder="1"/>
    <xf numFmtId="170" fontId="5" fillId="35" borderId="1" xfId="2" applyNumberFormat="1" applyFont="1" applyFill="1" applyBorder="1"/>
    <xf numFmtId="170" fontId="0" fillId="34" borderId="1" xfId="1528" applyNumberFormat="1" applyFont="1" applyFill="1" applyBorder="1"/>
    <xf numFmtId="0" fontId="0" fillId="33" borderId="1" xfId="1528" applyFont="1" applyFill="1" applyBorder="1"/>
    <xf numFmtId="0" fontId="65" fillId="33" borderId="1" xfId="1528" applyFont="1" applyFill="1" applyBorder="1" applyAlignment="1">
      <alignment horizontal="center"/>
    </xf>
    <xf numFmtId="0" fontId="0" fillId="36" borderId="1" xfId="1528" applyFont="1" applyFill="1" applyBorder="1"/>
    <xf numFmtId="0" fontId="65" fillId="36" borderId="1" xfId="1528" applyFont="1" applyFill="1" applyBorder="1" applyAlignment="1">
      <alignment horizontal="center"/>
    </xf>
    <xf numFmtId="170" fontId="5" fillId="36" borderId="1" xfId="2" applyNumberFormat="1" applyFont="1" applyFill="1" applyBorder="1"/>
    <xf numFmtId="0" fontId="66" fillId="32" borderId="1" xfId="1528" applyFont="1" applyFill="1" applyBorder="1"/>
    <xf numFmtId="0" fontId="64" fillId="32" borderId="1" xfId="1528" applyFont="1" applyFill="1" applyBorder="1" applyAlignment="1">
      <alignment vertical="center"/>
    </xf>
    <xf numFmtId="166" fontId="67" fillId="20" borderId="1" xfId="1528" applyNumberFormat="1" applyFont="1" applyFill="1" applyBorder="1" applyAlignment="1">
      <alignment vertical="center"/>
    </xf>
    <xf numFmtId="166" fontId="67" fillId="20" borderId="1" xfId="1528" applyNumberFormat="1" applyFont="1" applyFill="1" applyBorder="1" applyAlignment="1">
      <alignment horizontal="center"/>
    </xf>
    <xf numFmtId="0" fontId="0" fillId="0" borderId="34" xfId="1528" applyFont="1" applyBorder="1"/>
    <xf numFmtId="0" fontId="0" fillId="0" borderId="35" xfId="1528" applyFont="1" applyBorder="1"/>
    <xf numFmtId="0" fontId="66" fillId="26" borderId="1" xfId="1" applyNumberFormat="1" applyFont="1" applyFill="1" applyBorder="1" applyAlignment="1">
      <alignment horizontal="center"/>
    </xf>
    <xf numFmtId="166" fontId="65" fillId="26" borderId="1" xfId="1528" applyNumberFormat="1" applyFont="1" applyFill="1" applyBorder="1" applyAlignment="1">
      <alignment horizontal="center"/>
    </xf>
    <xf numFmtId="0" fontId="24" fillId="28" borderId="0" xfId="1528" applyFont="1" applyFill="1" applyAlignment="1">
      <alignment horizontal="center"/>
    </xf>
    <xf numFmtId="0" fontId="0" fillId="36" borderId="0" xfId="1528" applyFont="1" applyFill="1"/>
    <xf numFmtId="0" fontId="0" fillId="0" borderId="40" xfId="1528" applyFont="1" applyBorder="1"/>
    <xf numFmtId="0" fontId="72" fillId="0" borderId="34" xfId="1528" applyFont="1" applyBorder="1"/>
    <xf numFmtId="0" fontId="0" fillId="36" borderId="41" xfId="1528" applyFont="1" applyFill="1" applyBorder="1"/>
    <xf numFmtId="0" fontId="0" fillId="36" borderId="38" xfId="1528" applyFont="1" applyFill="1" applyBorder="1"/>
    <xf numFmtId="0" fontId="73" fillId="0" borderId="41" xfId="1528" applyFont="1" applyBorder="1" applyAlignment="1">
      <alignment horizontal="left" indent="1"/>
    </xf>
    <xf numFmtId="0" fontId="73" fillId="0" borderId="42" xfId="1528" applyFont="1" applyBorder="1" applyAlignment="1">
      <alignment horizontal="left" indent="1"/>
    </xf>
    <xf numFmtId="166" fontId="0" fillId="0" borderId="0" xfId="1533" applyNumberFormat="1" applyFont="1"/>
    <xf numFmtId="1" fontId="0" fillId="0" borderId="43" xfId="1528" applyNumberFormat="1" applyFont="1" applyBorder="1" applyAlignment="1">
      <alignment horizontal="center"/>
    </xf>
    <xf numFmtId="1" fontId="0" fillId="0" borderId="1" xfId="1528" applyNumberFormat="1" applyFont="1" applyBorder="1" applyAlignment="1">
      <alignment horizontal="center"/>
    </xf>
    <xf numFmtId="1" fontId="0" fillId="0" borderId="44" xfId="1528" applyNumberFormat="1" applyFont="1" applyBorder="1" applyAlignment="1">
      <alignment horizontal="center"/>
    </xf>
    <xf numFmtId="0" fontId="24" fillId="37" borderId="1" xfId="1528" applyFont="1" applyFill="1" applyBorder="1" applyAlignment="1">
      <alignment horizontal="center"/>
    </xf>
    <xf numFmtId="0" fontId="64" fillId="32" borderId="1" xfId="1528" applyFont="1" applyFill="1" applyBorder="1" applyAlignment="1">
      <alignment horizontal="left"/>
    </xf>
    <xf numFmtId="166" fontId="0" fillId="0" borderId="21" xfId="1528" applyNumberFormat="1" applyFont="1" applyBorder="1"/>
    <xf numFmtId="0" fontId="64" fillId="32" borderId="1" xfId="1528" applyFont="1" applyFill="1" applyBorder="1" applyAlignment="1">
      <alignment horizontal="center"/>
    </xf>
    <xf numFmtId="0" fontId="64" fillId="26" borderId="1" xfId="1528" applyFont="1" applyFill="1" applyBorder="1" applyAlignment="1">
      <alignment horizontal="center" vertical="center" wrapText="1"/>
    </xf>
    <xf numFmtId="0" fontId="79" fillId="0" borderId="0" xfId="0" applyFont="1" applyAlignment="1">
      <alignment horizontal="center"/>
    </xf>
    <xf numFmtId="0" fontId="82" fillId="0" borderId="0" xfId="0" applyFont="1" applyAlignment="1">
      <alignment horizontal="center" wrapText="1"/>
    </xf>
    <xf numFmtId="0" fontId="0" fillId="0" borderId="1" xfId="0" applyBorder="1"/>
    <xf numFmtId="9" fontId="0" fillId="0" borderId="0" xfId="0" applyNumberFormat="1"/>
    <xf numFmtId="0" fontId="60" fillId="0" borderId="0" xfId="0" applyFont="1"/>
    <xf numFmtId="170" fontId="5" fillId="38" borderId="1" xfId="2" applyNumberFormat="1" applyFont="1" applyFill="1" applyBorder="1"/>
    <xf numFmtId="170" fontId="5" fillId="39" borderId="1" xfId="2" applyNumberFormat="1" applyFont="1" applyFill="1" applyBorder="1"/>
    <xf numFmtId="170" fontId="60" fillId="38" borderId="1" xfId="2" applyNumberFormat="1" applyFont="1" applyFill="1" applyBorder="1"/>
    <xf numFmtId="170" fontId="63" fillId="38" borderId="1" xfId="2" applyNumberFormat="1" applyFont="1" applyFill="1" applyBorder="1"/>
    <xf numFmtId="166" fontId="71" fillId="38" borderId="1" xfId="1528" applyNumberFormat="1" applyFont="1" applyFill="1" applyBorder="1" applyAlignment="1">
      <alignment horizontal="center"/>
    </xf>
    <xf numFmtId="166" fontId="65" fillId="38" borderId="1" xfId="1528" applyNumberFormat="1" applyFont="1" applyFill="1" applyBorder="1" applyAlignment="1">
      <alignment horizontal="center"/>
    </xf>
    <xf numFmtId="9" fontId="69" fillId="38" borderId="0" xfId="1785" applyFont="1" applyFill="1"/>
    <xf numFmtId="0" fontId="5" fillId="39" borderId="0" xfId="1529" applyFont="1" applyFill="1"/>
    <xf numFmtId="9" fontId="78" fillId="38" borderId="0" xfId="1785" applyFont="1" applyFill="1"/>
    <xf numFmtId="9" fontId="74" fillId="38" borderId="18" xfId="1785" applyFont="1" applyFill="1" applyBorder="1"/>
    <xf numFmtId="166" fontId="71" fillId="40" borderId="1" xfId="1528" applyNumberFormat="1" applyFont="1" applyFill="1" applyBorder="1" applyAlignment="1">
      <alignment horizontal="center"/>
    </xf>
    <xf numFmtId="166" fontId="65" fillId="40" borderId="1" xfId="1528" applyNumberFormat="1" applyFont="1" applyFill="1" applyBorder="1" applyAlignment="1">
      <alignment horizontal="center"/>
    </xf>
    <xf numFmtId="2" fontId="0" fillId="41" borderId="1" xfId="1533" applyNumberFormat="1" applyFont="1" applyFill="1" applyBorder="1"/>
    <xf numFmtId="167" fontId="0" fillId="0" borderId="0" xfId="0" applyNumberFormat="1"/>
    <xf numFmtId="9" fontId="5" fillId="39" borderId="0" xfId="1529" applyNumberFormat="1" applyFont="1" applyFill="1"/>
    <xf numFmtId="168" fontId="0" fillId="0" borderId="0" xfId="0" applyNumberFormat="1"/>
    <xf numFmtId="0" fontId="80" fillId="0" borderId="1" xfId="0" applyFont="1" applyBorder="1"/>
    <xf numFmtId="166" fontId="0" fillId="0" borderId="0" xfId="0" applyNumberFormat="1"/>
    <xf numFmtId="1" fontId="80" fillId="0" borderId="51" xfId="0" applyNumberFormat="1" applyFont="1" applyBorder="1"/>
    <xf numFmtId="1" fontId="80" fillId="0" borderId="52" xfId="0" applyNumberFormat="1" applyFont="1" applyBorder="1"/>
    <xf numFmtId="1" fontId="80" fillId="0" borderId="53" xfId="0" applyNumberFormat="1" applyFont="1" applyBorder="1"/>
    <xf numFmtId="0" fontId="0" fillId="0" borderId="54" xfId="0" applyBorder="1"/>
    <xf numFmtId="0" fontId="0" fillId="0" borderId="55" xfId="0" applyBorder="1"/>
    <xf numFmtId="2" fontId="0" fillId="0" borderId="32" xfId="0" applyNumberFormat="1" applyBorder="1"/>
    <xf numFmtId="2" fontId="0" fillId="0" borderId="2" xfId="0" applyNumberFormat="1" applyBorder="1"/>
    <xf numFmtId="2" fontId="0" fillId="0" borderId="33" xfId="0" applyNumberFormat="1" applyBorder="1"/>
    <xf numFmtId="0" fontId="0" fillId="0" borderId="32" xfId="0" applyBorder="1"/>
    <xf numFmtId="0" fontId="0" fillId="0" borderId="10" xfId="0" applyBorder="1"/>
    <xf numFmtId="2" fontId="0" fillId="0" borderId="5" xfId="0" applyNumberFormat="1" applyBorder="1"/>
    <xf numFmtId="2" fontId="0" fillId="0" borderId="1" xfId="0" applyNumberFormat="1" applyBorder="1"/>
    <xf numFmtId="2" fontId="0" fillId="0" borderId="6" xfId="0" applyNumberFormat="1" applyBorder="1"/>
    <xf numFmtId="0" fontId="0" fillId="0" borderId="56" xfId="0" applyBorder="1"/>
    <xf numFmtId="0" fontId="0" fillId="0" borderId="29" xfId="0" applyBorder="1"/>
    <xf numFmtId="2" fontId="0" fillId="0" borderId="4" xfId="0" applyNumberFormat="1" applyBorder="1"/>
    <xf numFmtId="2" fontId="0" fillId="0" borderId="3" xfId="0" applyNumberFormat="1" applyBorder="1"/>
    <xf numFmtId="2" fontId="0" fillId="0" borderId="31" xfId="0" applyNumberFormat="1" applyBorder="1"/>
    <xf numFmtId="0" fontId="0" fillId="0" borderId="51" xfId="0" applyBorder="1"/>
    <xf numFmtId="0" fontId="0" fillId="43" borderId="0" xfId="0" applyFill="1"/>
    <xf numFmtId="0" fontId="0" fillId="42" borderId="0" xfId="0" applyFill="1"/>
    <xf numFmtId="0" fontId="80" fillId="0" borderId="27" xfId="0" applyFont="1" applyBorder="1"/>
    <xf numFmtId="0" fontId="0" fillId="33" borderId="0" xfId="1528" applyFont="1" applyFill="1"/>
    <xf numFmtId="0" fontId="0" fillId="0" borderId="24" xfId="0" applyBorder="1"/>
    <xf numFmtId="0" fontId="79" fillId="0" borderId="0" xfId="0" applyFont="1" applyAlignment="1">
      <alignment vertical="top" wrapText="1"/>
    </xf>
    <xf numFmtId="0" fontId="0" fillId="0" borderId="0" xfId="0" applyAlignment="1">
      <alignment vertical="top"/>
    </xf>
    <xf numFmtId="0" fontId="64" fillId="47" borderId="1" xfId="1528" applyFont="1" applyFill="1" applyBorder="1" applyAlignment="1">
      <alignment horizontal="center" vertical="center" wrapText="1"/>
    </xf>
    <xf numFmtId="0" fontId="3" fillId="0" borderId="0" xfId="1787"/>
    <xf numFmtId="3" fontId="3" fillId="0" borderId="0" xfId="1787" applyNumberFormat="1"/>
    <xf numFmtId="166" fontId="70" fillId="38" borderId="1" xfId="1528" applyNumberFormat="1" applyFont="1" applyFill="1" applyBorder="1" applyAlignment="1">
      <alignment horizontal="center"/>
    </xf>
    <xf numFmtId="0" fontId="62" fillId="0" borderId="1" xfId="1528" applyFont="1" applyBorder="1" applyAlignment="1">
      <alignment horizontal="center"/>
    </xf>
    <xf numFmtId="0" fontId="79" fillId="0" borderId="0" xfId="1533" applyFont="1"/>
    <xf numFmtId="171" fontId="0" fillId="0" borderId="0" xfId="0" applyNumberFormat="1"/>
    <xf numFmtId="1" fontId="0" fillId="0" borderId="0" xfId="0" applyNumberFormat="1"/>
    <xf numFmtId="0" fontId="87" fillId="0" borderId="0" xfId="0" applyFont="1" applyAlignment="1">
      <alignment horizontal="left"/>
    </xf>
    <xf numFmtId="0" fontId="0" fillId="0" borderId="0" xfId="0" applyAlignment="1">
      <alignment horizontal="center"/>
    </xf>
    <xf numFmtId="0" fontId="79" fillId="0" borderId="1" xfId="0" applyFont="1" applyBorder="1"/>
    <xf numFmtId="0" fontId="0" fillId="0" borderId="1" xfId="1528" applyFont="1" applyBorder="1"/>
    <xf numFmtId="0" fontId="0" fillId="0" borderId="1" xfId="1120" applyFont="1" applyBorder="1"/>
    <xf numFmtId="167" fontId="0" fillId="0" borderId="1" xfId="1533" applyNumberFormat="1" applyFont="1" applyBorder="1"/>
    <xf numFmtId="0" fontId="56" fillId="0" borderId="1" xfId="1120" applyFont="1" applyBorder="1"/>
    <xf numFmtId="0" fontId="61" fillId="0" borderId="1" xfId="1533" applyFont="1" applyBorder="1"/>
    <xf numFmtId="2" fontId="61" fillId="41" borderId="1" xfId="1533" applyNumberFormat="1" applyFont="1" applyFill="1" applyBorder="1"/>
    <xf numFmtId="2" fontId="0" fillId="0" borderId="1" xfId="1528" applyNumberFormat="1" applyFont="1" applyBorder="1"/>
    <xf numFmtId="2" fontId="61" fillId="44" borderId="1" xfId="1533" applyNumberFormat="1" applyFont="1" applyFill="1" applyBorder="1"/>
    <xf numFmtId="0" fontId="73" fillId="0" borderId="0" xfId="1528" applyFont="1" applyAlignment="1">
      <alignment horizontal="left" indent="1"/>
    </xf>
    <xf numFmtId="0" fontId="24" fillId="49" borderId="0" xfId="1529" applyFont="1" applyFill="1" applyAlignment="1">
      <alignment horizontal="center"/>
    </xf>
    <xf numFmtId="0" fontId="5" fillId="50" borderId="0" xfId="1529" applyFont="1" applyFill="1"/>
    <xf numFmtId="0" fontId="73" fillId="0" borderId="41" xfId="1529" applyFont="1" applyBorder="1" applyAlignment="1">
      <alignment horizontal="left" indent="1"/>
    </xf>
    <xf numFmtId="164" fontId="76" fillId="0" borderId="0" xfId="1"/>
    <xf numFmtId="0" fontId="88" fillId="0" borderId="1" xfId="0" applyFont="1" applyBorder="1"/>
    <xf numFmtId="168" fontId="88" fillId="0" borderId="1" xfId="2" applyNumberFormat="1" applyFont="1" applyBorder="1" applyAlignment="1">
      <alignment horizontal="center"/>
    </xf>
    <xf numFmtId="168" fontId="88" fillId="51" borderId="1" xfId="2" applyNumberFormat="1" applyFont="1" applyFill="1" applyBorder="1" applyAlignment="1">
      <alignment horizontal="center"/>
    </xf>
    <xf numFmtId="0" fontId="88" fillId="0" borderId="1" xfId="0" applyFont="1" applyBorder="1" applyAlignment="1">
      <alignment horizontal="center"/>
    </xf>
    <xf numFmtId="0" fontId="12" fillId="0" borderId="0" xfId="0" applyFont="1"/>
    <xf numFmtId="0" fontId="88" fillId="0" borderId="0" xfId="0" applyFont="1"/>
    <xf numFmtId="168" fontId="61" fillId="0" borderId="1" xfId="2" applyNumberFormat="1" applyFont="1" applyBorder="1" applyAlignment="1">
      <alignment horizontal="center"/>
    </xf>
    <xf numFmtId="10" fontId="89" fillId="0" borderId="1" xfId="0" applyNumberFormat="1" applyFont="1" applyBorder="1" applyAlignment="1">
      <alignment horizontal="center"/>
    </xf>
    <xf numFmtId="0" fontId="79" fillId="0" borderId="0" xfId="0" applyFont="1"/>
    <xf numFmtId="0" fontId="0" fillId="42" borderId="22" xfId="1120" applyFont="1" applyFill="1" applyBorder="1"/>
    <xf numFmtId="0" fontId="0" fillId="42" borderId="1" xfId="1120" applyFont="1" applyFill="1" applyBorder="1"/>
    <xf numFmtId="0" fontId="62" fillId="0" borderId="34" xfId="1528" applyFont="1" applyBorder="1" applyAlignment="1">
      <alignment horizontal="center"/>
    </xf>
    <xf numFmtId="0" fontId="62" fillId="0" borderId="35" xfId="1528" applyFont="1" applyBorder="1" applyAlignment="1">
      <alignment horizontal="center"/>
    </xf>
    <xf numFmtId="167" fontId="0" fillId="0" borderId="0" xfId="1528" applyNumberFormat="1" applyFont="1"/>
    <xf numFmtId="0" fontId="56" fillId="0" borderId="22" xfId="1120" applyFont="1" applyBorder="1"/>
    <xf numFmtId="2" fontId="0" fillId="0" borderId="0" xfId="0" applyNumberFormat="1"/>
    <xf numFmtId="0" fontId="62" fillId="0" borderId="34" xfId="0" applyFont="1" applyBorder="1" applyAlignment="1">
      <alignment horizontal="center"/>
    </xf>
    <xf numFmtId="0" fontId="62" fillId="0" borderId="35" xfId="0" applyFont="1" applyBorder="1" applyAlignment="1">
      <alignment horizontal="center"/>
    </xf>
    <xf numFmtId="1" fontId="0" fillId="52" borderId="0" xfId="0" applyNumberFormat="1" applyFill="1"/>
    <xf numFmtId="0" fontId="56" fillId="0" borderId="0" xfId="1120" applyFont="1"/>
    <xf numFmtId="169" fontId="0" fillId="0" borderId="0" xfId="1528" applyNumberFormat="1" applyFont="1"/>
    <xf numFmtId="2" fontId="0" fillId="0" borderId="1" xfId="1533" applyNumberFormat="1" applyFont="1" applyBorder="1" applyAlignment="1">
      <alignment horizontal="center" vertical="center"/>
    </xf>
    <xf numFmtId="0" fontId="0" fillId="0" borderId="5" xfId="1120" applyFont="1" applyBorder="1"/>
    <xf numFmtId="167" fontId="0" fillId="0" borderId="6" xfId="1533" applyNumberFormat="1" applyFont="1" applyBorder="1"/>
    <xf numFmtId="0" fontId="56" fillId="0" borderId="4" xfId="1120" applyFont="1" applyBorder="1"/>
    <xf numFmtId="167" fontId="0" fillId="0" borderId="3" xfId="1533" applyNumberFormat="1" applyFont="1" applyBorder="1"/>
    <xf numFmtId="167" fontId="0" fillId="0" borderId="31" xfId="1533" applyNumberFormat="1" applyFont="1" applyBorder="1"/>
    <xf numFmtId="0" fontId="90" fillId="0" borderId="1" xfId="1120" applyFont="1" applyBorder="1"/>
    <xf numFmtId="0" fontId="5" fillId="0" borderId="21" xfId="1528" applyFont="1" applyBorder="1"/>
    <xf numFmtId="0" fontId="0" fillId="0" borderId="62" xfId="1528" applyFont="1" applyBorder="1"/>
    <xf numFmtId="172" fontId="0" fillId="0" borderId="21" xfId="1528" applyNumberFormat="1" applyFont="1" applyBorder="1"/>
    <xf numFmtId="0" fontId="56" fillId="0" borderId="0" xfId="1528" applyFont="1"/>
    <xf numFmtId="0" fontId="28" fillId="3" borderId="1" xfId="1131" applyFont="1" applyFill="1" applyBorder="1"/>
    <xf numFmtId="0" fontId="5" fillId="3" borderId="21" xfId="1119" applyFont="1" applyFill="1" applyBorder="1"/>
    <xf numFmtId="0" fontId="91" fillId="3" borderId="1" xfId="1131" applyFont="1" applyFill="1" applyBorder="1"/>
    <xf numFmtId="2" fontId="92" fillId="3" borderId="21" xfId="1119" applyNumberFormat="1" applyFont="1" applyFill="1" applyBorder="1"/>
    <xf numFmtId="0" fontId="93" fillId="0" borderId="0" xfId="1528" applyFont="1"/>
    <xf numFmtId="0" fontId="92" fillId="3" borderId="21" xfId="1119" applyFont="1" applyFill="1" applyBorder="1"/>
    <xf numFmtId="2" fontId="0" fillId="0" borderId="21" xfId="1528" applyNumberFormat="1" applyFont="1" applyBorder="1"/>
    <xf numFmtId="0" fontId="91" fillId="0" borderId="24" xfId="1120" applyFont="1" applyBorder="1"/>
    <xf numFmtId="2" fontId="92" fillId="0" borderId="63" xfId="1528" applyNumberFormat="1" applyFont="1" applyBorder="1"/>
    <xf numFmtId="0" fontId="96" fillId="0" borderId="0" xfId="0" applyFont="1"/>
    <xf numFmtId="173" fontId="0" fillId="57" borderId="0" xfId="1" applyNumberFormat="1" applyFont="1" applyFill="1"/>
    <xf numFmtId="173" fontId="0" fillId="0" borderId="0" xfId="0" applyNumberFormat="1"/>
    <xf numFmtId="174" fontId="0" fillId="0" borderId="21" xfId="1528" applyNumberFormat="1" applyFont="1" applyBorder="1"/>
    <xf numFmtId="0" fontId="0" fillId="0" borderId="63" xfId="1528" applyFont="1" applyBorder="1"/>
    <xf numFmtId="2" fontId="5" fillId="0" borderId="1" xfId="0" applyNumberFormat="1" applyFont="1" applyBorder="1"/>
    <xf numFmtId="0" fontId="79" fillId="0" borderId="38" xfId="0" applyFont="1" applyBorder="1"/>
    <xf numFmtId="175" fontId="92" fillId="3" borderId="21" xfId="1119" applyNumberFormat="1" applyFont="1" applyFill="1" applyBorder="1"/>
    <xf numFmtId="172" fontId="5" fillId="3" borderId="21" xfId="1119" applyNumberFormat="1" applyFont="1" applyFill="1" applyBorder="1"/>
    <xf numFmtId="0" fontId="79" fillId="0" borderId="27" xfId="0" applyFont="1" applyBorder="1"/>
    <xf numFmtId="0" fontId="80" fillId="0" borderId="0" xfId="1787" applyFont="1"/>
    <xf numFmtId="170" fontId="0" fillId="36" borderId="1" xfId="1528" applyNumberFormat="1" applyFont="1" applyFill="1" applyBorder="1"/>
    <xf numFmtId="0" fontId="79" fillId="0" borderId="22" xfId="0" applyFont="1" applyBorder="1"/>
    <xf numFmtId="169" fontId="75" fillId="37" borderId="45" xfId="1528" applyNumberFormat="1" applyFont="1" applyFill="1" applyBorder="1" applyAlignment="1">
      <alignment horizontal="center"/>
    </xf>
    <xf numFmtId="0" fontId="0" fillId="48" borderId="0" xfId="0" applyFill="1"/>
    <xf numFmtId="0" fontId="0" fillId="48" borderId="0" xfId="1533" applyFont="1" applyFill="1"/>
    <xf numFmtId="0" fontId="0" fillId="48" borderId="32" xfId="1533" applyFont="1" applyFill="1" applyBorder="1"/>
    <xf numFmtId="0" fontId="0" fillId="48" borderId="47" xfId="1533" applyFont="1" applyFill="1" applyBorder="1"/>
    <xf numFmtId="0" fontId="0" fillId="48" borderId="2" xfId="1533" applyFont="1" applyFill="1" applyBorder="1"/>
    <xf numFmtId="0" fontId="0" fillId="48" borderId="33" xfId="1533" applyFont="1" applyFill="1" applyBorder="1"/>
    <xf numFmtId="0" fontId="0" fillId="48" borderId="1" xfId="1533" applyFont="1" applyFill="1" applyBorder="1"/>
    <xf numFmtId="0" fontId="0" fillId="48" borderId="5" xfId="1533" applyFont="1" applyFill="1" applyBorder="1"/>
    <xf numFmtId="0" fontId="0" fillId="48" borderId="28" xfId="1533" applyFont="1" applyFill="1" applyBorder="1"/>
    <xf numFmtId="0" fontId="0" fillId="48" borderId="6" xfId="1533" applyFont="1" applyFill="1" applyBorder="1"/>
    <xf numFmtId="0" fontId="64" fillId="32" borderId="1" xfId="1528" applyFont="1" applyFill="1" applyBorder="1" applyAlignment="1">
      <alignment horizontal="center"/>
    </xf>
    <xf numFmtId="0" fontId="0" fillId="0" borderId="0" xfId="0" applyAlignment="1">
      <alignment horizontal="center" vertical="center"/>
    </xf>
    <xf numFmtId="170" fontId="5" fillId="0" borderId="1" xfId="1785" applyNumberFormat="1" applyFont="1" applyFill="1" applyBorder="1"/>
    <xf numFmtId="170" fontId="5" fillId="0" borderId="1" xfId="2" applyNumberFormat="1" applyFont="1" applyFill="1" applyBorder="1"/>
    <xf numFmtId="0" fontId="29" fillId="3" borderId="1" xfId="1533" applyFont="1" applyFill="1" applyBorder="1" applyAlignment="1">
      <alignment horizontal="center"/>
    </xf>
    <xf numFmtId="0" fontId="87" fillId="42" borderId="0" xfId="0" applyFont="1" applyFill="1"/>
    <xf numFmtId="0" fontId="97" fillId="41" borderId="1" xfId="1533" applyFont="1" applyFill="1" applyBorder="1"/>
    <xf numFmtId="0" fontId="60" fillId="41" borderId="1" xfId="1533" applyFont="1" applyFill="1" applyBorder="1"/>
    <xf numFmtId="0" fontId="64" fillId="58" borderId="0" xfId="1528" applyFont="1" applyFill="1" applyAlignment="1">
      <alignment horizontal="center" vertical="center" wrapText="1"/>
    </xf>
    <xf numFmtId="0" fontId="0" fillId="19" borderId="1" xfId="1528" applyFont="1" applyFill="1" applyBorder="1" applyAlignment="1">
      <alignment horizontal="center" vertical="center"/>
    </xf>
    <xf numFmtId="0" fontId="57" fillId="0" borderId="0" xfId="1528" applyFont="1"/>
    <xf numFmtId="0" fontId="0" fillId="19" borderId="27" xfId="1528" applyFont="1" applyFill="1" applyBorder="1" applyAlignment="1">
      <alignment horizontal="center"/>
    </xf>
    <xf numFmtId="0" fontId="0" fillId="0" borderId="27" xfId="1528" applyFont="1" applyBorder="1" applyAlignment="1">
      <alignment horizontal="center"/>
    </xf>
    <xf numFmtId="0" fontId="66" fillId="59" borderId="1" xfId="1" applyNumberFormat="1" applyFont="1" applyFill="1" applyBorder="1" applyAlignment="1">
      <alignment horizontal="center"/>
    </xf>
    <xf numFmtId="0" fontId="29" fillId="36" borderId="1" xfId="1528" applyFont="1" applyFill="1" applyBorder="1" applyAlignment="1">
      <alignment horizontal="center" vertical="center"/>
    </xf>
    <xf numFmtId="0" fontId="24" fillId="60" borderId="1" xfId="1528" applyFont="1" applyFill="1" applyBorder="1" applyAlignment="1">
      <alignment horizontal="center" vertical="center"/>
    </xf>
    <xf numFmtId="0" fontId="24" fillId="61" borderId="1" xfId="1528" applyFont="1" applyFill="1" applyBorder="1" applyAlignment="1">
      <alignment horizontal="center" vertical="center"/>
    </xf>
    <xf numFmtId="0" fontId="24" fillId="62" borderId="1" xfId="1528" applyFont="1" applyFill="1" applyBorder="1" applyAlignment="1">
      <alignment horizontal="center" vertical="center"/>
    </xf>
    <xf numFmtId="0" fontId="24" fillId="63" borderId="28" xfId="1528" applyFont="1" applyFill="1" applyBorder="1" applyAlignment="1">
      <alignment horizontal="center" vertical="center"/>
    </xf>
    <xf numFmtId="0" fontId="57" fillId="0" borderId="1" xfId="1528" applyFont="1" applyBorder="1"/>
    <xf numFmtId="0" fontId="0" fillId="3" borderId="24" xfId="1528" applyFont="1" applyFill="1" applyBorder="1" applyAlignment="1">
      <alignment vertical="center"/>
    </xf>
    <xf numFmtId="166" fontId="0" fillId="36" borderId="24" xfId="1528" applyNumberFormat="1" applyFont="1" applyFill="1" applyBorder="1" applyAlignment="1">
      <alignment horizontal="center" vertical="center"/>
    </xf>
    <xf numFmtId="166" fontId="6" fillId="60" borderId="24" xfId="1528" applyNumberFormat="1" applyFont="1" applyFill="1" applyBorder="1" applyAlignment="1">
      <alignment horizontal="center" vertical="center"/>
    </xf>
    <xf numFmtId="166" fontId="6" fillId="61" borderId="24" xfId="1528" applyNumberFormat="1" applyFont="1" applyFill="1" applyBorder="1" applyAlignment="1">
      <alignment horizontal="center" vertical="center"/>
    </xf>
    <xf numFmtId="166" fontId="6" fillId="62" borderId="24" xfId="1528" applyNumberFormat="1" applyFont="1" applyFill="1" applyBorder="1" applyAlignment="1">
      <alignment horizontal="center" vertical="center"/>
    </xf>
    <xf numFmtId="166" fontId="6" fillId="63" borderId="38" xfId="1528" applyNumberFormat="1" applyFont="1" applyFill="1" applyBorder="1" applyAlignment="1">
      <alignment horizontal="center" vertical="center"/>
    </xf>
    <xf numFmtId="0" fontId="57" fillId="0" borderId="37" xfId="1528" applyFont="1" applyBorder="1" applyAlignment="1">
      <alignment vertical="center"/>
    </xf>
    <xf numFmtId="166" fontId="0" fillId="0" borderId="37" xfId="1528" applyNumberFormat="1" applyFont="1" applyBorder="1"/>
    <xf numFmtId="166" fontId="65" fillId="19" borderId="1" xfId="1528" applyNumberFormat="1" applyFont="1" applyFill="1" applyBorder="1" applyAlignment="1">
      <alignment horizontal="center"/>
    </xf>
    <xf numFmtId="166" fontId="65" fillId="0" borderId="1" xfId="1528" applyNumberFormat="1" applyFont="1" applyBorder="1" applyAlignment="1">
      <alignment horizontal="center"/>
    </xf>
    <xf numFmtId="0" fontId="57" fillId="0" borderId="24" xfId="1528" applyFont="1" applyBorder="1" applyAlignment="1">
      <alignment vertical="center"/>
    </xf>
    <xf numFmtId="166" fontId="0" fillId="0" borderId="24" xfId="1528" applyNumberFormat="1" applyFont="1" applyBorder="1"/>
    <xf numFmtId="0" fontId="0" fillId="3" borderId="27" xfId="1528" applyFont="1" applyFill="1" applyBorder="1"/>
    <xf numFmtId="166" fontId="0" fillId="36" borderId="27" xfId="2" applyFont="1" applyFill="1" applyBorder="1" applyAlignment="1">
      <alignment horizontal="center" vertical="center"/>
    </xf>
    <xf numFmtId="166" fontId="6" fillId="60" borderId="27" xfId="2" applyFont="1" applyFill="1" applyBorder="1" applyAlignment="1">
      <alignment horizontal="center" vertical="center"/>
    </xf>
    <xf numFmtId="166" fontId="6" fillId="61" borderId="27" xfId="2" applyFont="1" applyFill="1" applyBorder="1" applyAlignment="1">
      <alignment horizontal="center" vertical="center"/>
    </xf>
    <xf numFmtId="166" fontId="6" fillId="62" borderId="27" xfId="2" applyFont="1" applyFill="1" applyBorder="1" applyAlignment="1">
      <alignment horizontal="center" vertical="center"/>
    </xf>
    <xf numFmtId="166" fontId="6" fillId="63" borderId="26" xfId="2" applyFont="1" applyFill="1" applyBorder="1" applyAlignment="1">
      <alignment horizontal="center" vertical="center"/>
    </xf>
    <xf numFmtId="0" fontId="57" fillId="0" borderId="27" xfId="1528" applyFont="1" applyBorder="1"/>
    <xf numFmtId="166" fontId="0" fillId="0" borderId="27" xfId="1528" applyNumberFormat="1" applyFont="1" applyBorder="1"/>
    <xf numFmtId="0" fontId="29" fillId="0" borderId="1" xfId="1528" applyFont="1" applyBorder="1"/>
    <xf numFmtId="0" fontId="29" fillId="0" borderId="1" xfId="1528" applyFont="1" applyBorder="1" applyAlignment="1">
      <alignment horizontal="center" vertical="center"/>
    </xf>
    <xf numFmtId="168" fontId="0" fillId="0" borderId="1" xfId="2" applyNumberFormat="1" applyFont="1" applyBorder="1"/>
    <xf numFmtId="166" fontId="70" fillId="19" borderId="1" xfId="1528" applyNumberFormat="1" applyFont="1" applyFill="1" applyBorder="1" applyAlignment="1">
      <alignment horizontal="center"/>
    </xf>
    <xf numFmtId="176" fontId="0" fillId="0" borderId="0" xfId="1528" applyNumberFormat="1" applyFont="1"/>
    <xf numFmtId="0" fontId="0" fillId="53" borderId="24" xfId="0" applyFill="1" applyBorder="1"/>
    <xf numFmtId="0" fontId="0" fillId="53" borderId="0" xfId="0" applyFill="1"/>
    <xf numFmtId="0" fontId="79" fillId="53" borderId="0" xfId="0" applyFont="1" applyFill="1" applyBorder="1"/>
    <xf numFmtId="172" fontId="0" fillId="53" borderId="0" xfId="0" applyNumberFormat="1" applyFill="1" applyBorder="1"/>
    <xf numFmtId="2" fontId="0" fillId="53" borderId="0" xfId="1533" applyNumberFormat="1" applyFont="1" applyFill="1" applyBorder="1"/>
    <xf numFmtId="0" fontId="0" fillId="53" borderId="0" xfId="0" applyFill="1" applyBorder="1"/>
    <xf numFmtId="0" fontId="82" fillId="42" borderId="0" xfId="0" applyFont="1" applyFill="1" applyAlignment="1">
      <alignment horizontal="center" wrapText="1"/>
    </xf>
    <xf numFmtId="0" fontId="0" fillId="0" borderId="36" xfId="0" applyBorder="1"/>
    <xf numFmtId="0" fontId="0" fillId="0" borderId="38" xfId="0" applyBorder="1"/>
    <xf numFmtId="0" fontId="0" fillId="0" borderId="61" xfId="0" applyBorder="1"/>
    <xf numFmtId="0" fontId="0" fillId="0" borderId="34" xfId="0" applyBorder="1"/>
    <xf numFmtId="0" fontId="0" fillId="0" borderId="35" xfId="0" applyBorder="1"/>
    <xf numFmtId="0" fontId="100" fillId="0" borderId="0" xfId="0" applyFont="1"/>
    <xf numFmtId="0" fontId="101" fillId="42" borderId="1" xfId="0" applyFont="1" applyFill="1" applyBorder="1" applyAlignment="1">
      <alignment horizontal="center" vertical="center" wrapText="1"/>
    </xf>
    <xf numFmtId="0" fontId="83" fillId="0" borderId="1" xfId="0" applyFont="1" applyBorder="1" applyAlignment="1">
      <alignment horizontal="center" vertical="center"/>
    </xf>
    <xf numFmtId="173" fontId="102" fillId="0" borderId="1" xfId="1" applyNumberFormat="1" applyFont="1" applyBorder="1"/>
    <xf numFmtId="177" fontId="102" fillId="0" borderId="1" xfId="1" applyNumberFormat="1" applyFont="1" applyBorder="1"/>
    <xf numFmtId="178" fontId="0" fillId="0" borderId="0" xfId="0" applyNumberFormat="1"/>
    <xf numFmtId="168" fontId="0" fillId="0" borderId="1" xfId="0" applyNumberFormat="1" applyBorder="1"/>
    <xf numFmtId="0" fontId="103" fillId="52" borderId="1" xfId="0" applyFont="1" applyFill="1" applyBorder="1" applyAlignment="1">
      <alignment horizontal="left" vertical="center"/>
    </xf>
    <xf numFmtId="173" fontId="103" fillId="52" borderId="1" xfId="1" applyNumberFormat="1" applyFont="1" applyFill="1" applyBorder="1"/>
    <xf numFmtId="177" fontId="103" fillId="52" borderId="1" xfId="1" applyNumberFormat="1" applyFont="1" applyFill="1" applyBorder="1"/>
    <xf numFmtId="0" fontId="102" fillId="0" borderId="1" xfId="1" applyNumberFormat="1" applyFont="1" applyBorder="1"/>
    <xf numFmtId="0" fontId="104" fillId="0" borderId="1" xfId="1786" applyFont="1" applyBorder="1" applyAlignment="1">
      <alignment horizontal="left" vertical="center"/>
    </xf>
    <xf numFmtId="0" fontId="104" fillId="0" borderId="1" xfId="1786" applyFont="1" applyBorder="1" applyAlignment="1">
      <alignment horizontal="center" vertical="center" wrapText="1"/>
    </xf>
    <xf numFmtId="1" fontId="104" fillId="0" borderId="1" xfId="0" applyNumberFormat="1" applyFont="1" applyBorder="1" applyAlignment="1">
      <alignment horizontal="center" vertical="center" wrapText="1"/>
    </xf>
    <xf numFmtId="0" fontId="104" fillId="0" borderId="1" xfId="0" applyFont="1" applyBorder="1"/>
    <xf numFmtId="168" fontId="104" fillId="0" borderId="1" xfId="2" applyNumberFormat="1" applyFont="1" applyBorder="1" applyAlignment="1">
      <alignment horizontal="center"/>
    </xf>
    <xf numFmtId="0" fontId="61" fillId="0" borderId="1" xfId="0" applyFont="1" applyBorder="1" applyAlignment="1">
      <alignment horizontal="left" indent="1"/>
    </xf>
    <xf numFmtId="168" fontId="105" fillId="64" borderId="1" xfId="2" applyNumberFormat="1" applyFont="1" applyFill="1" applyBorder="1" applyAlignment="1">
      <alignment horizontal="center"/>
    </xf>
    <xf numFmtId="0" fontId="0" fillId="0" borderId="39" xfId="0" applyBorder="1"/>
    <xf numFmtId="0" fontId="0" fillId="0" borderId="18" xfId="0" applyBorder="1"/>
    <xf numFmtId="0" fontId="0" fillId="0" borderId="26" xfId="0" applyBorder="1"/>
    <xf numFmtId="0" fontId="107" fillId="0" borderId="1" xfId="0" applyFont="1" applyBorder="1" applyAlignment="1">
      <alignment horizontal="center" vertical="center"/>
    </xf>
    <xf numFmtId="0" fontId="80" fillId="0" borderId="1" xfId="0" applyFont="1" applyBorder="1" applyAlignment="1">
      <alignment wrapText="1"/>
    </xf>
    <xf numFmtId="167" fontId="0" fillId="0" borderId="1" xfId="0" applyNumberFormat="1" applyBorder="1"/>
    <xf numFmtId="0" fontId="80" fillId="0" borderId="0" xfId="0" applyFont="1"/>
    <xf numFmtId="167" fontId="0" fillId="0" borderId="24" xfId="0" applyNumberFormat="1" applyBorder="1"/>
    <xf numFmtId="0" fontId="107" fillId="0" borderId="1" xfId="0" applyFont="1" applyBorder="1" applyAlignment="1">
      <alignment horizontal="center" vertical="center" wrapText="1"/>
    </xf>
    <xf numFmtId="178" fontId="0" fillId="0" borderId="1" xfId="0" applyNumberFormat="1" applyBorder="1" applyAlignment="1">
      <alignment horizontal="center" vertical="center"/>
    </xf>
    <xf numFmtId="0" fontId="0" fillId="0" borderId="1" xfId="0" applyBorder="1" applyAlignment="1">
      <alignment horizontal="center" vertical="center"/>
    </xf>
    <xf numFmtId="0" fontId="84" fillId="0" borderId="1" xfId="0" applyFont="1" applyBorder="1"/>
    <xf numFmtId="0" fontId="80" fillId="0" borderId="1" xfId="0" applyFont="1" applyBorder="1" applyAlignment="1">
      <alignment horizontal="center" vertical="center"/>
    </xf>
    <xf numFmtId="0" fontId="80" fillId="0" borderId="1" xfId="0" applyFont="1" applyBorder="1" applyAlignment="1">
      <alignment horizontal="center" vertical="center" wrapText="1"/>
    </xf>
    <xf numFmtId="0" fontId="2" fillId="0" borderId="1" xfId="0" applyFont="1" applyBorder="1"/>
    <xf numFmtId="167" fontId="0" fillId="0" borderId="1" xfId="0" applyNumberFormat="1" applyBorder="1" applyAlignment="1">
      <alignment horizontal="center"/>
    </xf>
    <xf numFmtId="167" fontId="79" fillId="0" borderId="1" xfId="0" applyNumberFormat="1" applyFont="1" applyBorder="1" applyAlignment="1">
      <alignment horizontal="center"/>
    </xf>
    <xf numFmtId="43" fontId="0" fillId="0" borderId="0" xfId="0" applyNumberFormat="1"/>
    <xf numFmtId="170" fontId="5" fillId="41" borderId="1" xfId="2" applyNumberFormat="1" applyFont="1" applyFill="1" applyBorder="1"/>
    <xf numFmtId="0" fontId="79" fillId="0" borderId="1" xfId="0" applyFont="1" applyBorder="1" applyAlignment="1">
      <alignment horizontal="center" vertical="center"/>
    </xf>
    <xf numFmtId="166" fontId="71" fillId="38" borderId="27" xfId="1528" applyNumberFormat="1" applyFont="1" applyFill="1" applyBorder="1" applyAlignment="1">
      <alignment horizontal="center"/>
    </xf>
    <xf numFmtId="0" fontId="0" fillId="41" borderId="0" xfId="1533" applyFont="1" applyFill="1"/>
    <xf numFmtId="0" fontId="0" fillId="41" borderId="1" xfId="1533" applyFont="1" applyFill="1" applyBorder="1"/>
    <xf numFmtId="0" fontId="0" fillId="41" borderId="32" xfId="1533" applyFont="1" applyFill="1" applyBorder="1"/>
    <xf numFmtId="0" fontId="0" fillId="41" borderId="47" xfId="1533" applyFont="1" applyFill="1" applyBorder="1"/>
    <xf numFmtId="0" fontId="0" fillId="41" borderId="2" xfId="1533" applyFont="1" applyFill="1" applyBorder="1"/>
    <xf numFmtId="0" fontId="0" fillId="41" borderId="0" xfId="1528" applyFont="1" applyFill="1"/>
    <xf numFmtId="0" fontId="0" fillId="41" borderId="5" xfId="1533" applyFont="1" applyFill="1" applyBorder="1"/>
    <xf numFmtId="0" fontId="0" fillId="41" borderId="28" xfId="1533" applyFont="1" applyFill="1" applyBorder="1"/>
    <xf numFmtId="0" fontId="0" fillId="41" borderId="6" xfId="1533" applyFont="1" applyFill="1" applyBorder="1"/>
    <xf numFmtId="0" fontId="90" fillId="41" borderId="1" xfId="1120" applyFont="1" applyFill="1" applyBorder="1"/>
    <xf numFmtId="2" fontId="0" fillId="41" borderId="0" xfId="1533" applyNumberFormat="1" applyFont="1" applyFill="1"/>
    <xf numFmtId="0" fontId="28" fillId="65" borderId="1" xfId="1131" applyFont="1" applyFill="1" applyBorder="1"/>
    <xf numFmtId="2" fontId="0" fillId="0" borderId="0" xfId="1533" applyNumberFormat="1" applyFont="1"/>
    <xf numFmtId="0" fontId="90" fillId="41" borderId="0" xfId="1120" applyFont="1" applyFill="1"/>
    <xf numFmtId="0" fontId="61" fillId="0" borderId="0" xfId="1533" applyFont="1"/>
    <xf numFmtId="0" fontId="0" fillId="0" borderId="21" xfId="1120" applyFont="1" applyBorder="1"/>
    <xf numFmtId="2" fontId="61" fillId="0" borderId="0" xfId="1533" applyNumberFormat="1" applyFont="1"/>
    <xf numFmtId="2" fontId="61" fillId="41" borderId="0" xfId="1533" applyNumberFormat="1" applyFont="1" applyFill="1"/>
    <xf numFmtId="2" fontId="0" fillId="0" borderId="0" xfId="1528" applyNumberFormat="1" applyFont="1"/>
    <xf numFmtId="2" fontId="61" fillId="0" borderId="0" xfId="1528" applyNumberFormat="1" applyFont="1"/>
    <xf numFmtId="2" fontId="61" fillId="41" borderId="0" xfId="1528" applyNumberFormat="1" applyFont="1" applyFill="1"/>
    <xf numFmtId="2" fontId="0" fillId="41" borderId="0" xfId="1528" applyNumberFormat="1" applyFont="1" applyFill="1"/>
    <xf numFmtId="0" fontId="56" fillId="0" borderId="21" xfId="1120" applyFont="1" applyBorder="1"/>
    <xf numFmtId="167" fontId="0" fillId="41" borderId="0" xfId="1533" applyNumberFormat="1" applyFont="1" applyFill="1"/>
    <xf numFmtId="170" fontId="0" fillId="0" borderId="0" xfId="0" applyNumberFormat="1"/>
    <xf numFmtId="166" fontId="70" fillId="20" borderId="1" xfId="1528" applyNumberFormat="1" applyFont="1" applyFill="1" applyBorder="1" applyAlignment="1">
      <alignment vertical="center"/>
    </xf>
    <xf numFmtId="0" fontId="0" fillId="0" borderId="0" xfId="0" applyAlignment="1">
      <alignment vertical="center"/>
    </xf>
    <xf numFmtId="2" fontId="0" fillId="0" borderId="0" xfId="0" applyNumberFormat="1" applyAlignment="1">
      <alignment vertical="center"/>
    </xf>
    <xf numFmtId="4" fontId="0" fillId="0" borderId="1" xfId="1528" applyNumberFormat="1" applyFont="1" applyBorder="1"/>
    <xf numFmtId="4" fontId="79" fillId="0" borderId="1" xfId="1528" applyNumberFormat="1" applyFont="1" applyBorder="1"/>
    <xf numFmtId="0" fontId="79" fillId="42" borderId="22" xfId="1120" applyFont="1" applyFill="1" applyBorder="1"/>
    <xf numFmtId="2" fontId="79" fillId="0" borderId="1" xfId="1533" applyNumberFormat="1" applyFont="1" applyBorder="1" applyAlignment="1">
      <alignment horizontal="center" vertical="center"/>
    </xf>
    <xf numFmtId="0" fontId="82" fillId="0" borderId="0" xfId="0" applyFont="1" applyAlignment="1">
      <alignment horizontal="center" vertical="center" wrapText="1"/>
    </xf>
    <xf numFmtId="168" fontId="82" fillId="0" borderId="0" xfId="0" applyNumberFormat="1" applyFont="1" applyAlignment="1">
      <alignment horizontal="center" vertical="center" wrapText="1"/>
    </xf>
    <xf numFmtId="171" fontId="0" fillId="0" borderId="0" xfId="0" applyNumberFormat="1" applyAlignment="1">
      <alignment horizontal="center" vertical="center"/>
    </xf>
    <xf numFmtId="1" fontId="0" fillId="0" borderId="0" xfId="0" applyNumberFormat="1" applyAlignment="1">
      <alignment horizontal="center" vertical="center"/>
    </xf>
    <xf numFmtId="0" fontId="79" fillId="0" borderId="5" xfId="1120" applyFont="1" applyBorder="1"/>
    <xf numFmtId="167" fontId="79" fillId="0" borderId="1" xfId="1533" applyNumberFormat="1" applyFont="1" applyBorder="1"/>
    <xf numFmtId="167" fontId="79" fillId="0" borderId="6" xfId="1533" applyNumberFormat="1" applyFont="1" applyBorder="1"/>
    <xf numFmtId="0" fontId="0" fillId="0" borderId="58" xfId="0" applyFill="1" applyBorder="1"/>
    <xf numFmtId="0" fontId="0" fillId="0" borderId="59" xfId="0" applyFill="1" applyBorder="1"/>
    <xf numFmtId="0" fontId="0" fillId="0" borderId="60" xfId="0" applyFill="1" applyBorder="1"/>
    <xf numFmtId="0" fontId="79" fillId="0" borderId="5" xfId="1533" applyFont="1" applyFill="1" applyBorder="1"/>
    <xf numFmtId="0" fontId="0" fillId="0" borderId="1" xfId="1528" applyFont="1" applyFill="1" applyBorder="1"/>
    <xf numFmtId="0" fontId="62" fillId="0" borderId="1" xfId="1528" applyFont="1" applyFill="1" applyBorder="1" applyAlignment="1">
      <alignment horizontal="center"/>
    </xf>
    <xf numFmtId="0" fontId="62" fillId="0" borderId="6" xfId="1528" applyFont="1" applyFill="1" applyBorder="1" applyAlignment="1">
      <alignment horizontal="center"/>
    </xf>
    <xf numFmtId="0" fontId="60" fillId="42" borderId="1" xfId="1533" applyFont="1" applyFill="1" applyBorder="1"/>
    <xf numFmtId="167" fontId="0" fillId="0" borderId="0" xfId="0" applyNumberFormat="1" applyAlignment="1">
      <alignment vertical="top"/>
    </xf>
    <xf numFmtId="9" fontId="69" fillId="44" borderId="0" xfId="1785" applyFont="1" applyFill="1"/>
    <xf numFmtId="0" fontId="29" fillId="3" borderId="38" xfId="1533" applyFont="1" applyFill="1" applyBorder="1" applyAlignment="1">
      <alignment horizontal="center"/>
    </xf>
    <xf numFmtId="0" fontId="79" fillId="0" borderId="1" xfId="0" applyFont="1" applyBorder="1" applyAlignment="1">
      <alignment horizontal="center" vertical="center"/>
    </xf>
    <xf numFmtId="0" fontId="111" fillId="26" borderId="1" xfId="1529" applyFont="1" applyFill="1" applyBorder="1" applyAlignment="1">
      <alignment horizontal="center" vertical="center" wrapText="1"/>
    </xf>
    <xf numFmtId="170" fontId="11" fillId="66" borderId="1" xfId="1785" applyNumberFormat="1" applyFont="1" applyFill="1" applyBorder="1"/>
    <xf numFmtId="170" fontId="11" fillId="0" borderId="1" xfId="1785" applyNumberFormat="1" applyFont="1" applyBorder="1"/>
    <xf numFmtId="170" fontId="11" fillId="36" borderId="1" xfId="1785" applyNumberFormat="1" applyFont="1" applyFill="1" applyBorder="1"/>
    <xf numFmtId="170" fontId="112" fillId="52" borderId="1" xfId="2" applyNumberFormat="1" applyFont="1" applyFill="1" applyBorder="1"/>
    <xf numFmtId="0" fontId="110" fillId="0" borderId="0" xfId="0" applyFont="1"/>
    <xf numFmtId="170" fontId="11" fillId="0" borderId="1" xfId="1785" applyNumberFormat="1" applyFont="1" applyBorder="1" applyAlignment="1">
      <alignment horizontal="center" vertical="center"/>
    </xf>
    <xf numFmtId="170" fontId="11" fillId="36" borderId="1" xfId="1785" applyNumberFormat="1" applyFont="1" applyFill="1" applyBorder="1" applyAlignment="1">
      <alignment horizontal="center" vertical="center"/>
    </xf>
    <xf numFmtId="0" fontId="96" fillId="0" borderId="0" xfId="0" applyFont="1" applyAlignment="1">
      <alignment horizontal="center" vertical="center"/>
    </xf>
    <xf numFmtId="170" fontId="112" fillId="52" borderId="1" xfId="2" applyNumberFormat="1" applyFont="1" applyFill="1" applyBorder="1" applyAlignment="1">
      <alignment horizontal="center" vertical="center"/>
    </xf>
    <xf numFmtId="0" fontId="60" fillId="48" borderId="0" xfId="0" applyFont="1" applyFill="1"/>
    <xf numFmtId="170" fontId="5" fillId="67" borderId="1" xfId="2" applyNumberFormat="1" applyFont="1" applyFill="1" applyBorder="1"/>
    <xf numFmtId="170" fontId="5" fillId="0" borderId="1" xfId="1785" applyNumberFormat="1" applyFont="1" applyBorder="1"/>
    <xf numFmtId="170" fontId="5" fillId="68" borderId="1" xfId="2" applyNumberFormat="1" applyFont="1" applyFill="1" applyBorder="1"/>
    <xf numFmtId="179" fontId="57" fillId="0" borderId="0" xfId="2" applyNumberFormat="1"/>
    <xf numFmtId="0" fontId="113" fillId="0" borderId="0" xfId="0" applyFont="1"/>
    <xf numFmtId="178" fontId="0" fillId="0" borderId="1" xfId="0" applyNumberFormat="1" applyFill="1" applyBorder="1" applyAlignment="1">
      <alignment horizontal="center" vertical="center"/>
    </xf>
    <xf numFmtId="167" fontId="0" fillId="69" borderId="1" xfId="0" applyNumberFormat="1" applyFill="1" applyBorder="1"/>
    <xf numFmtId="170" fontId="5" fillId="69" borderId="1" xfId="2" applyNumberFormat="1" applyFont="1" applyFill="1" applyBorder="1"/>
    <xf numFmtId="178" fontId="0" fillId="69" borderId="1" xfId="0" applyNumberFormat="1" applyFill="1" applyBorder="1" applyAlignment="1">
      <alignment horizontal="center" vertical="center"/>
    </xf>
    <xf numFmtId="0" fontId="79" fillId="69" borderId="0" xfId="0" applyFont="1" applyFill="1"/>
    <xf numFmtId="0" fontId="0" fillId="42" borderId="0" xfId="0" applyFill="1" applyAlignment="1">
      <alignment horizontal="center" vertical="center"/>
    </xf>
    <xf numFmtId="0" fontId="0" fillId="68" borderId="0" xfId="0" applyFill="1" applyAlignment="1">
      <alignment horizontal="center" vertical="center"/>
    </xf>
    <xf numFmtId="0" fontId="114" fillId="0" borderId="0" xfId="1528" applyFont="1" applyAlignment="1">
      <alignment horizontal="left"/>
    </xf>
    <xf numFmtId="0" fontId="0" fillId="0" borderId="61" xfId="1528" applyFont="1" applyBorder="1"/>
    <xf numFmtId="2" fontId="29" fillId="0" borderId="36" xfId="1528" applyNumberFormat="1" applyFont="1" applyBorder="1" applyAlignment="1">
      <alignment horizontal="center"/>
    </xf>
    <xf numFmtId="2" fontId="29" fillId="0" borderId="0" xfId="1528" applyNumberFormat="1" applyFont="1" applyAlignment="1">
      <alignment horizontal="center"/>
    </xf>
    <xf numFmtId="2" fontId="0" fillId="0" borderId="38" xfId="1528" applyNumberFormat="1" applyFont="1" applyBorder="1"/>
    <xf numFmtId="2" fontId="0" fillId="0" borderId="36" xfId="1528" applyNumberFormat="1" applyFont="1" applyBorder="1"/>
    <xf numFmtId="0" fontId="0" fillId="0" borderId="36" xfId="1528" applyFont="1" applyBorder="1"/>
    <xf numFmtId="0" fontId="0" fillId="0" borderId="38" xfId="1528" applyFont="1" applyBorder="1"/>
    <xf numFmtId="0" fontId="0" fillId="0" borderId="36" xfId="1528" applyFont="1" applyBorder="1" applyAlignment="1">
      <alignment horizontal="left" vertical="center"/>
    </xf>
    <xf numFmtId="0" fontId="0" fillId="0" borderId="36" xfId="1528" applyFont="1" applyBorder="1" applyAlignment="1">
      <alignment horizontal="left" vertical="center" wrapText="1"/>
    </xf>
    <xf numFmtId="2" fontId="0" fillId="0" borderId="39" xfId="1528" applyNumberFormat="1" applyFont="1" applyBorder="1"/>
    <xf numFmtId="2" fontId="0" fillId="0" borderId="18" xfId="1528" applyNumberFormat="1" applyFont="1" applyBorder="1"/>
    <xf numFmtId="2" fontId="0" fillId="0" borderId="26" xfId="1528" applyNumberFormat="1" applyFont="1" applyBorder="1"/>
    <xf numFmtId="0" fontId="66" fillId="26" borderId="22" xfId="1" applyNumberFormat="1" applyFont="1" applyFill="1" applyBorder="1" applyAlignment="1">
      <alignment horizontal="center"/>
    </xf>
    <xf numFmtId="166" fontId="70" fillId="59" borderId="1" xfId="1528" applyNumberFormat="1" applyFont="1" applyFill="1" applyBorder="1" applyAlignment="1">
      <alignment horizontal="center"/>
    </xf>
    <xf numFmtId="166" fontId="70" fillId="20" borderId="1" xfId="1528" applyNumberFormat="1" applyFont="1" applyFill="1" applyBorder="1" applyAlignment="1">
      <alignment horizontal="center"/>
    </xf>
    <xf numFmtId="0" fontId="0" fillId="38" borderId="1" xfId="0" applyFill="1" applyBorder="1"/>
    <xf numFmtId="9" fontId="0" fillId="38" borderId="1" xfId="0" applyNumberFormat="1" applyFill="1" applyBorder="1" applyAlignment="1">
      <alignment horizontal="center" vertical="center"/>
    </xf>
    <xf numFmtId="169" fontId="115" fillId="70" borderId="1" xfId="1528" applyNumberFormat="1" applyFont="1" applyFill="1" applyBorder="1" applyAlignment="1">
      <alignment horizontal="center"/>
    </xf>
    <xf numFmtId="166" fontId="57" fillId="38" borderId="0" xfId="2" applyFill="1"/>
    <xf numFmtId="166" fontId="77" fillId="38" borderId="0" xfId="2" applyFont="1" applyFill="1"/>
    <xf numFmtId="166" fontId="5" fillId="38" borderId="0" xfId="2" applyFont="1" applyFill="1"/>
    <xf numFmtId="166" fontId="116" fillId="38" borderId="0" xfId="2" applyFont="1" applyFill="1"/>
    <xf numFmtId="169" fontId="68" fillId="37" borderId="45" xfId="1528" applyNumberFormat="1" applyFont="1" applyFill="1" applyBorder="1" applyAlignment="1">
      <alignment horizontal="center"/>
    </xf>
    <xf numFmtId="176" fontId="0" fillId="0" borderId="21" xfId="1528" applyNumberFormat="1" applyFont="1" applyBorder="1"/>
    <xf numFmtId="166" fontId="77" fillId="0" borderId="0" xfId="2" applyFont="1"/>
    <xf numFmtId="176" fontId="5" fillId="0" borderId="21" xfId="1528" applyNumberFormat="1" applyFont="1" applyBorder="1"/>
    <xf numFmtId="166" fontId="5" fillId="0" borderId="21" xfId="1528" applyNumberFormat="1" applyFont="1" applyBorder="1"/>
    <xf numFmtId="166" fontId="116" fillId="0" borderId="0" xfId="2" applyFont="1"/>
    <xf numFmtId="3" fontId="68" fillId="37" borderId="45" xfId="1528" applyNumberFormat="1" applyFont="1" applyFill="1" applyBorder="1" applyAlignment="1">
      <alignment horizontal="center"/>
    </xf>
    <xf numFmtId="169" fontId="117" fillId="37" borderId="45" xfId="1528" applyNumberFormat="1" applyFont="1" applyFill="1" applyBorder="1" applyAlignment="1">
      <alignment horizontal="center"/>
    </xf>
    <xf numFmtId="169" fontId="115" fillId="71" borderId="1" xfId="1528" applyNumberFormat="1" applyFont="1" applyFill="1" applyBorder="1" applyAlignment="1">
      <alignment horizontal="center"/>
    </xf>
    <xf numFmtId="0" fontId="60" fillId="38" borderId="0" xfId="0" applyFont="1" applyFill="1"/>
    <xf numFmtId="0" fontId="0" fillId="0" borderId="0" xfId="0" applyAlignment="1">
      <alignment horizontal="center"/>
    </xf>
    <xf numFmtId="168" fontId="69" fillId="44" borderId="0" xfId="1785" applyNumberFormat="1" applyFont="1" applyFill="1"/>
    <xf numFmtId="0" fontId="113" fillId="0" borderId="0" xfId="0" applyFont="1" applyAlignment="1">
      <alignment horizontal="right"/>
    </xf>
    <xf numFmtId="0" fontId="118" fillId="0" borderId="0" xfId="0" applyFont="1"/>
    <xf numFmtId="180" fontId="102" fillId="0" borderId="1" xfId="1" applyNumberFormat="1" applyFont="1" applyBorder="1"/>
    <xf numFmtId="9" fontId="0" fillId="0" borderId="1" xfId="0" applyNumberFormat="1" applyBorder="1"/>
    <xf numFmtId="178" fontId="79" fillId="0" borderId="0" xfId="0" applyNumberFormat="1" applyFont="1"/>
    <xf numFmtId="0" fontId="0" fillId="69" borderId="0" xfId="0" applyFill="1"/>
    <xf numFmtId="0" fontId="60" fillId="0" borderId="18" xfId="0" applyFont="1" applyBorder="1"/>
    <xf numFmtId="0" fontId="80" fillId="72" borderId="61" xfId="0" applyFont="1" applyFill="1" applyBorder="1" applyAlignment="1">
      <alignment horizontal="center"/>
    </xf>
    <xf numFmtId="177" fontId="102" fillId="72" borderId="34" xfId="0" applyNumberFormat="1" applyFont="1" applyFill="1" applyBorder="1" applyAlignment="1">
      <alignment horizontal="center"/>
    </xf>
    <xf numFmtId="177" fontId="102" fillId="72" borderId="35" xfId="0" applyNumberFormat="1" applyFont="1" applyFill="1" applyBorder="1" applyAlignment="1">
      <alignment horizontal="center"/>
    </xf>
    <xf numFmtId="0" fontId="80" fillId="72" borderId="39" xfId="0" applyFont="1" applyFill="1" applyBorder="1" applyAlignment="1">
      <alignment horizontal="center"/>
    </xf>
    <xf numFmtId="177" fontId="102" fillId="72" borderId="18" xfId="0" applyNumberFormat="1" applyFont="1" applyFill="1" applyBorder="1" applyAlignment="1">
      <alignment horizontal="center"/>
    </xf>
    <xf numFmtId="178" fontId="0" fillId="72" borderId="26" xfId="0" applyNumberFormat="1" applyFill="1" applyBorder="1" applyAlignment="1">
      <alignment horizontal="center"/>
    </xf>
    <xf numFmtId="0" fontId="79" fillId="72" borderId="61" xfId="0" applyFont="1" applyFill="1" applyBorder="1" applyAlignment="1">
      <alignment horizontal="center"/>
    </xf>
    <xf numFmtId="0" fontId="79" fillId="72" borderId="39" xfId="0" applyFont="1" applyFill="1" applyBorder="1" applyAlignment="1">
      <alignment horizontal="center"/>
    </xf>
    <xf numFmtId="0" fontId="80" fillId="54" borderId="39" xfId="0" applyFont="1" applyFill="1" applyBorder="1" applyAlignment="1">
      <alignment horizontal="center"/>
    </xf>
    <xf numFmtId="177" fontId="102" fillId="54" borderId="18" xfId="0" applyNumberFormat="1" applyFont="1" applyFill="1" applyBorder="1" applyAlignment="1">
      <alignment horizontal="center"/>
    </xf>
    <xf numFmtId="178" fontId="0" fillId="54" borderId="26" xfId="0" applyNumberFormat="1" applyFill="1" applyBorder="1" applyAlignment="1">
      <alignment horizontal="center"/>
    </xf>
    <xf numFmtId="2" fontId="0" fillId="69" borderId="1" xfId="1533" applyNumberFormat="1" applyFont="1" applyFill="1" applyBorder="1"/>
    <xf numFmtId="2" fontId="97" fillId="69" borderId="1" xfId="1533" applyNumberFormat="1" applyFont="1" applyFill="1" applyBorder="1"/>
    <xf numFmtId="2" fontId="97" fillId="69" borderId="3" xfId="1533" applyNumberFormat="1" applyFont="1" applyFill="1" applyBorder="1"/>
    <xf numFmtId="2" fontId="0" fillId="69" borderId="1" xfId="0" applyNumberFormat="1" applyFill="1" applyBorder="1"/>
    <xf numFmtId="0" fontId="0" fillId="69" borderId="1" xfId="1533" applyFont="1" applyFill="1" applyBorder="1"/>
    <xf numFmtId="2" fontId="61" fillId="69" borderId="1" xfId="1533" applyNumberFormat="1" applyFont="1" applyFill="1" applyBorder="1"/>
    <xf numFmtId="167" fontId="0" fillId="69" borderId="1" xfId="1533" applyNumberFormat="1" applyFont="1" applyFill="1" applyBorder="1"/>
    <xf numFmtId="167" fontId="0" fillId="69" borderId="6" xfId="1533" applyNumberFormat="1" applyFont="1" applyFill="1" applyBorder="1"/>
    <xf numFmtId="2" fontId="119" fillId="69" borderId="1" xfId="1533" applyNumberFormat="1" applyFont="1" applyFill="1" applyBorder="1"/>
    <xf numFmtId="2" fontId="0" fillId="0" borderId="24" xfId="0" applyNumberFormat="1" applyFill="1" applyBorder="1"/>
    <xf numFmtId="0" fontId="64" fillId="32" borderId="1" xfId="1528" applyFont="1" applyFill="1" applyBorder="1" applyAlignment="1">
      <alignment horizontal="center"/>
    </xf>
    <xf numFmtId="170" fontId="60" fillId="0" borderId="36" xfId="2" applyNumberFormat="1" applyFont="1" applyFill="1" applyBorder="1"/>
    <xf numFmtId="167" fontId="0" fillId="104" borderId="1" xfId="0" applyNumberFormat="1" applyFill="1" applyBorder="1"/>
    <xf numFmtId="170" fontId="5" fillId="69" borderId="1" xfId="1785" applyNumberFormat="1" applyFont="1" applyFill="1" applyBorder="1"/>
    <xf numFmtId="173" fontId="110" fillId="57" borderId="0" xfId="1" applyNumberFormat="1" applyFont="1" applyFill="1"/>
    <xf numFmtId="0" fontId="132" fillId="0" borderId="0" xfId="0" applyFont="1" applyAlignment="1">
      <alignment wrapText="1"/>
    </xf>
    <xf numFmtId="0" fontId="0" fillId="0" borderId="0" xfId="1528" applyFont="1" applyBorder="1"/>
    <xf numFmtId="2" fontId="0" fillId="0" borderId="0" xfId="1528" applyNumberFormat="1" applyFont="1" applyBorder="1"/>
    <xf numFmtId="0" fontId="79" fillId="0" borderId="38" xfId="0" applyFont="1" applyFill="1" applyBorder="1"/>
    <xf numFmtId="168" fontId="251" fillId="0" borderId="89" xfId="1790" applyNumberFormat="1" applyFont="1" applyFill="1" applyBorder="1" applyAlignment="1">
      <alignment horizontal="center"/>
    </xf>
    <xf numFmtId="0" fontId="0" fillId="0" borderId="147" xfId="0" applyBorder="1" applyAlignment="1">
      <alignment horizontal="center" vertical="center"/>
    </xf>
    <xf numFmtId="168" fontId="474" fillId="0" borderId="1" xfId="2" applyNumberFormat="1" applyFont="1" applyBorder="1" applyAlignment="1">
      <alignment horizontal="center"/>
    </xf>
    <xf numFmtId="0" fontId="112" fillId="0" borderId="0" xfId="0" applyFont="1"/>
    <xf numFmtId="0" fontId="476" fillId="0" borderId="0" xfId="0" applyFont="1" applyAlignment="1">
      <alignment horizontal="center"/>
    </xf>
    <xf numFmtId="10" fontId="0" fillId="0" borderId="0" xfId="0" applyNumberFormat="1"/>
    <xf numFmtId="265" fontId="0" fillId="0" borderId="0" xfId="0" applyNumberFormat="1"/>
    <xf numFmtId="9" fontId="69" fillId="48" borderId="0" xfId="1785" applyNumberFormat="1" applyFont="1" applyFill="1"/>
    <xf numFmtId="168" fontId="69" fillId="48" borderId="0" xfId="1785" applyNumberFormat="1" applyFont="1" applyFill="1"/>
    <xf numFmtId="0" fontId="0" fillId="0" borderId="147" xfId="0" applyBorder="1"/>
    <xf numFmtId="0" fontId="0" fillId="0" borderId="147" xfId="0" applyBorder="1" applyAlignment="1">
      <alignment horizontal="right"/>
    </xf>
    <xf numFmtId="0" fontId="475" fillId="0" borderId="147" xfId="1529" applyFont="1" applyFill="1" applyBorder="1" applyAlignment="1">
      <alignment horizontal="right" indent="1"/>
    </xf>
    <xf numFmtId="9" fontId="0" fillId="0" borderId="147" xfId="0" applyNumberFormat="1" applyBorder="1" applyAlignment="1">
      <alignment horizontal="center" vertical="center"/>
    </xf>
    <xf numFmtId="167" fontId="112" fillId="0" borderId="147" xfId="0" applyNumberFormat="1" applyFont="1" applyBorder="1" applyAlignment="1">
      <alignment horizontal="center" vertical="center"/>
    </xf>
    <xf numFmtId="0" fontId="112" fillId="0" borderId="147" xfId="0" applyFont="1" applyBorder="1" applyAlignment="1">
      <alignment horizontal="center" vertical="center"/>
    </xf>
    <xf numFmtId="0" fontId="79" fillId="0" borderId="147" xfId="0" applyFont="1" applyBorder="1" applyAlignment="1">
      <alignment horizontal="center" vertical="center"/>
    </xf>
    <xf numFmtId="166" fontId="60" fillId="38" borderId="0" xfId="2" applyFont="1" applyFill="1"/>
    <xf numFmtId="166" fontId="110" fillId="38" borderId="0" xfId="2" applyFont="1" applyFill="1"/>
    <xf numFmtId="166" fontId="87" fillId="38" borderId="0" xfId="2" applyFont="1" applyFill="1"/>
    <xf numFmtId="0" fontId="0" fillId="0" borderId="0" xfId="0" applyAlignment="1">
      <alignment wrapText="1"/>
    </xf>
    <xf numFmtId="169" fontId="115" fillId="37" borderId="45" xfId="1528" applyNumberFormat="1" applyFont="1" applyFill="1" applyBorder="1" applyAlignment="1">
      <alignment horizontal="center"/>
    </xf>
    <xf numFmtId="9" fontId="5" fillId="0" borderId="46" xfId="1528" applyNumberFormat="1" applyFont="1" applyBorder="1"/>
    <xf numFmtId="0" fontId="80" fillId="41" borderId="147" xfId="0" applyFont="1" applyFill="1" applyBorder="1"/>
    <xf numFmtId="0" fontId="0" fillId="41" borderId="148" xfId="0" applyFill="1" applyBorder="1" applyAlignment="1">
      <alignment horizontal="center"/>
    </xf>
    <xf numFmtId="0" fontId="0" fillId="41" borderId="147" xfId="0" applyFill="1" applyBorder="1"/>
    <xf numFmtId="167" fontId="0" fillId="41" borderId="147" xfId="0" applyNumberFormat="1" applyFill="1" applyBorder="1" applyAlignment="1">
      <alignment horizontal="center"/>
    </xf>
    <xf numFmtId="168" fontId="0" fillId="41" borderId="147" xfId="2" applyNumberFormat="1" applyFont="1" applyFill="1" applyBorder="1" applyAlignment="1">
      <alignment horizontal="center"/>
    </xf>
    <xf numFmtId="168" fontId="80" fillId="41" borderId="147" xfId="2" applyNumberFormat="1" applyFont="1" applyFill="1" applyBorder="1" applyAlignment="1">
      <alignment horizontal="center"/>
    </xf>
    <xf numFmtId="0" fontId="79" fillId="0" borderId="0" xfId="0" applyFont="1" applyAlignment="1">
      <alignment horizontal="center" vertical="center" wrapText="1"/>
    </xf>
    <xf numFmtId="0" fontId="79" fillId="0" borderId="1" xfId="0" applyFont="1" applyBorder="1" applyAlignment="1">
      <alignment horizontal="center"/>
    </xf>
    <xf numFmtId="0" fontId="64" fillId="18" borderId="21" xfId="1528" applyFont="1" applyFill="1" applyBorder="1" applyAlignment="1">
      <alignment horizontal="center" vertical="center"/>
    </xf>
    <xf numFmtId="0" fontId="29" fillId="19" borderId="26" xfId="1528" applyFont="1" applyFill="1" applyBorder="1" applyAlignment="1">
      <alignment horizontal="center" vertical="center"/>
    </xf>
    <xf numFmtId="0" fontId="476" fillId="0" borderId="1" xfId="0" applyFont="1" applyBorder="1" applyAlignment="1">
      <alignment horizontal="center"/>
    </xf>
    <xf numFmtId="0" fontId="79" fillId="0" borderId="22" xfId="0" applyFont="1" applyBorder="1" applyAlignment="1">
      <alignment horizontal="center"/>
    </xf>
    <xf numFmtId="0" fontId="79" fillId="0" borderId="57" xfId="0" applyFont="1" applyBorder="1" applyAlignment="1">
      <alignment horizontal="center"/>
    </xf>
    <xf numFmtId="0" fontId="79" fillId="0" borderId="28" xfId="0" applyFont="1" applyBorder="1" applyAlignment="1">
      <alignment horizontal="center"/>
    </xf>
    <xf numFmtId="0" fontId="0" fillId="0" borderId="0" xfId="1528" applyFont="1" applyAlignment="1">
      <alignment horizontal="center"/>
    </xf>
    <xf numFmtId="0" fontId="64" fillId="32" borderId="0" xfId="1528" applyFont="1" applyFill="1" applyAlignment="1">
      <alignment horizontal="center"/>
    </xf>
    <xf numFmtId="0" fontId="64" fillId="32" borderId="38" xfId="1528" applyFont="1" applyFill="1" applyBorder="1" applyAlignment="1">
      <alignment horizontal="center"/>
    </xf>
    <xf numFmtId="0" fontId="0" fillId="33" borderId="1" xfId="1528" applyFont="1" applyFill="1" applyBorder="1" applyAlignment="1">
      <alignment horizontal="center" vertical="center"/>
    </xf>
    <xf numFmtId="0" fontId="79" fillId="0" borderId="0" xfId="0" applyFont="1" applyAlignment="1">
      <alignment horizontal="center" wrapText="1"/>
    </xf>
    <xf numFmtId="0" fontId="84" fillId="0" borderId="0" xfId="0" applyFont="1" applyAlignment="1">
      <alignment horizontal="center" wrapText="1"/>
    </xf>
    <xf numFmtId="166" fontId="66" fillId="26" borderId="1" xfId="1528" applyNumberFormat="1" applyFont="1" applyFill="1" applyBorder="1" applyAlignment="1">
      <alignment horizontal="center"/>
    </xf>
    <xf numFmtId="0" fontId="83" fillId="0" borderId="0" xfId="0" applyFont="1" applyAlignment="1">
      <alignment horizontal="center" vertical="center" wrapText="1"/>
    </xf>
    <xf numFmtId="0" fontId="0" fillId="33" borderId="0" xfId="1528" applyFont="1" applyFill="1" applyAlignment="1">
      <alignment horizontal="center"/>
    </xf>
    <xf numFmtId="0" fontId="0" fillId="33" borderId="38" xfId="1528" applyFont="1" applyFill="1" applyBorder="1" applyAlignment="1">
      <alignment horizontal="center"/>
    </xf>
    <xf numFmtId="0" fontId="0" fillId="0" borderId="34" xfId="0" applyBorder="1" applyAlignment="1">
      <alignment horizontal="center" vertical="top"/>
    </xf>
    <xf numFmtId="0" fontId="82" fillId="0" borderId="34" xfId="0" applyFont="1" applyBorder="1" applyAlignment="1">
      <alignment horizontal="center"/>
    </xf>
    <xf numFmtId="0" fontId="82" fillId="0" borderId="1" xfId="0" applyFont="1" applyBorder="1" applyAlignment="1">
      <alignment horizontal="center" wrapText="1"/>
    </xf>
    <xf numFmtId="0" fontId="81" fillId="0" borderId="1" xfId="0" applyFont="1" applyBorder="1" applyAlignment="1">
      <alignment horizontal="center"/>
    </xf>
    <xf numFmtId="0" fontId="64" fillId="32" borderId="1" xfId="1528" applyFont="1" applyFill="1" applyBorder="1" applyAlignment="1">
      <alignment horizontal="center" vertical="center"/>
    </xf>
    <xf numFmtId="0" fontId="64" fillId="33" borderId="26" xfId="1528" applyFont="1" applyFill="1" applyBorder="1" applyAlignment="1">
      <alignment horizontal="center" vertical="center"/>
    </xf>
    <xf numFmtId="0" fontId="64" fillId="32" borderId="1" xfId="1528" applyFont="1" applyFill="1" applyBorder="1" applyAlignment="1">
      <alignment horizontal="center"/>
    </xf>
    <xf numFmtId="0" fontId="79" fillId="55" borderId="1" xfId="0" applyFont="1" applyFill="1" applyBorder="1" applyAlignment="1">
      <alignment horizontal="center"/>
    </xf>
    <xf numFmtId="0" fontId="0" fillId="0" borderId="22" xfId="0" applyBorder="1" applyAlignment="1">
      <alignment horizontal="center"/>
    </xf>
    <xf numFmtId="0" fontId="0" fillId="0" borderId="57" xfId="0" applyBorder="1" applyAlignment="1">
      <alignment horizontal="center"/>
    </xf>
    <xf numFmtId="0" fontId="0" fillId="0" borderId="28" xfId="0" applyBorder="1" applyAlignment="1">
      <alignment horizontal="center"/>
    </xf>
    <xf numFmtId="0" fontId="0" fillId="0" borderId="2" xfId="0" applyFill="1" applyBorder="1" applyAlignment="1">
      <alignment horizontal="center"/>
    </xf>
    <xf numFmtId="0" fontId="29" fillId="46" borderId="1" xfId="1528" applyFont="1" applyFill="1" applyBorder="1" applyAlignment="1">
      <alignment horizontal="center" vertical="center"/>
    </xf>
    <xf numFmtId="0" fontId="64" fillId="45" borderId="1" xfId="1528" applyFont="1" applyFill="1" applyBorder="1" applyAlignment="1">
      <alignment horizontal="center" vertical="center"/>
    </xf>
    <xf numFmtId="0" fontId="0" fillId="33" borderId="22" xfId="1528" applyFont="1" applyFill="1" applyBorder="1" applyAlignment="1">
      <alignment horizontal="center" vertical="center"/>
    </xf>
    <xf numFmtId="0" fontId="0" fillId="33" borderId="28" xfId="1528" applyFont="1" applyFill="1" applyBorder="1" applyAlignment="1">
      <alignment horizontal="center" vertical="center"/>
    </xf>
    <xf numFmtId="0" fontId="95" fillId="56" borderId="0" xfId="0" applyFont="1" applyFill="1" applyAlignment="1">
      <alignment horizontal="center"/>
    </xf>
    <xf numFmtId="0" fontId="94" fillId="54" borderId="0" xfId="0" applyFont="1" applyFill="1" applyAlignment="1">
      <alignment horizontal="center" vertical="center" wrapText="1"/>
    </xf>
    <xf numFmtId="0" fontId="0" fillId="0" borderId="0" xfId="0" applyAlignment="1">
      <alignment horizontal="center" vertical="center"/>
    </xf>
    <xf numFmtId="0" fontId="29" fillId="19" borderId="1" xfId="1528" applyFont="1" applyFill="1" applyBorder="1" applyAlignment="1">
      <alignment horizontal="center" vertical="center"/>
    </xf>
    <xf numFmtId="0" fontId="64" fillId="18" borderId="1" xfId="1528" applyFont="1" applyFill="1" applyBorder="1" applyAlignment="1">
      <alignment horizontal="center" vertical="center"/>
    </xf>
    <xf numFmtId="0" fontId="0" fillId="0" borderId="0" xfId="0" applyAlignment="1">
      <alignment horizontal="center"/>
    </xf>
    <xf numFmtId="0" fontId="80" fillId="0" borderId="22" xfId="0" applyFont="1" applyBorder="1" applyAlignment="1">
      <alignment horizontal="center" vertical="center"/>
    </xf>
    <xf numFmtId="0" fontId="80" fillId="0" borderId="28" xfId="0" applyFont="1" applyBorder="1" applyAlignment="1">
      <alignment horizontal="center" vertical="center"/>
    </xf>
    <xf numFmtId="0" fontId="79" fillId="0" borderId="1" xfId="0" applyFont="1" applyBorder="1" applyAlignment="1">
      <alignment horizontal="center" wrapText="1"/>
    </xf>
    <xf numFmtId="0" fontId="98" fillId="0" borderId="61" xfId="0" applyFont="1" applyBorder="1" applyAlignment="1">
      <alignment horizontal="center" vertical="center"/>
    </xf>
    <xf numFmtId="0" fontId="98" fillId="0" borderId="34" xfId="0" applyFont="1" applyBorder="1" applyAlignment="1">
      <alignment horizontal="center" vertical="center"/>
    </xf>
    <xf numFmtId="0" fontId="98" fillId="0" borderId="35" xfId="0" applyFont="1" applyBorder="1" applyAlignment="1">
      <alignment horizontal="center" vertical="center"/>
    </xf>
    <xf numFmtId="0" fontId="99" fillId="0" borderId="1" xfId="0" applyFont="1" applyBorder="1" applyAlignment="1">
      <alignment horizontal="center" vertical="center"/>
    </xf>
    <xf numFmtId="0" fontId="106" fillId="0" borderId="1" xfId="0" applyFont="1" applyBorder="1" applyAlignment="1">
      <alignment horizontal="center" vertical="center"/>
    </xf>
    <xf numFmtId="0" fontId="0" fillId="0" borderId="18" xfId="0" applyBorder="1" applyAlignment="1">
      <alignment horizontal="center"/>
    </xf>
    <xf numFmtId="0" fontId="84" fillId="0" borderId="1" xfId="0" applyFont="1" applyBorder="1" applyAlignment="1">
      <alignment horizontal="center"/>
    </xf>
    <xf numFmtId="0" fontId="0" fillId="0" borderId="1" xfId="0" applyBorder="1" applyAlignment="1">
      <alignment horizontal="center"/>
    </xf>
    <xf numFmtId="167" fontId="0" fillId="0" borderId="22" xfId="0" applyNumberFormat="1" applyFill="1" applyBorder="1" applyAlignment="1">
      <alignment horizontal="center" vertical="center"/>
    </xf>
    <xf numFmtId="167" fontId="0" fillId="0" borderId="28" xfId="0" applyNumberFormat="1" applyFill="1" applyBorder="1" applyAlignment="1">
      <alignment horizontal="center" vertical="center"/>
    </xf>
    <xf numFmtId="167" fontId="0" fillId="0" borderId="22" xfId="0" applyNumberFormat="1" applyBorder="1" applyAlignment="1">
      <alignment horizontal="center"/>
    </xf>
    <xf numFmtId="167" fontId="0" fillId="0" borderId="28" xfId="0" applyNumberFormat="1" applyBorder="1" applyAlignment="1">
      <alignment horizontal="center"/>
    </xf>
    <xf numFmtId="0" fontId="79" fillId="0" borderId="1" xfId="0" applyFont="1" applyBorder="1" applyAlignment="1">
      <alignment horizontal="center" vertical="center"/>
    </xf>
    <xf numFmtId="0" fontId="79" fillId="0" borderId="18" xfId="0" applyFont="1" applyBorder="1" applyAlignment="1">
      <alignment horizontal="center"/>
    </xf>
    <xf numFmtId="0" fontId="0" fillId="0" borderId="0" xfId="1528" applyFont="1" applyAlignment="1">
      <alignment horizontal="center" vertical="center"/>
    </xf>
    <xf numFmtId="0" fontId="0" fillId="33" borderId="22" xfId="1528" applyFont="1" applyFill="1" applyBorder="1" applyAlignment="1">
      <alignment horizontal="left" vertical="center"/>
    </xf>
    <xf numFmtId="0" fontId="64" fillId="18" borderId="57" xfId="1528" applyFont="1" applyFill="1" applyBorder="1" applyAlignment="1">
      <alignment horizontal="center" vertical="center"/>
    </xf>
    <xf numFmtId="0" fontId="64" fillId="32" borderId="22" xfId="1528" applyFont="1" applyFill="1" applyBorder="1" applyAlignment="1">
      <alignment horizontal="center" vertical="center"/>
    </xf>
    <xf numFmtId="0" fontId="0" fillId="0" borderId="1" xfId="1528" applyFont="1" applyBorder="1" applyAlignment="1">
      <alignment horizontal="center"/>
    </xf>
    <xf numFmtId="0" fontId="64" fillId="58" borderId="36" xfId="1528" applyFont="1" applyFill="1" applyBorder="1" applyAlignment="1">
      <alignment horizontal="center" vertical="center" wrapText="1"/>
    </xf>
    <xf numFmtId="0" fontId="0" fillId="19" borderId="1" xfId="1528" applyFont="1" applyFill="1" applyBorder="1" applyAlignment="1">
      <alignment horizontal="center" vertical="center"/>
    </xf>
    <xf numFmtId="166" fontId="66" fillId="59" borderId="1" xfId="1528" applyNumberFormat="1" applyFont="1" applyFill="1" applyBorder="1" applyAlignment="1">
      <alignment horizontal="center"/>
    </xf>
    <xf numFmtId="2" fontId="0" fillId="0" borderId="48" xfId="0" applyNumberFormat="1" applyBorder="1" applyAlignment="1">
      <alignment horizontal="center"/>
    </xf>
    <xf numFmtId="2" fontId="0" fillId="0" borderId="50" xfId="0" applyNumberFormat="1" applyBorder="1" applyAlignment="1">
      <alignment horizontal="center"/>
    </xf>
    <xf numFmtId="2" fontId="0" fillId="0" borderId="49" xfId="0" applyNumberFormat="1" applyBorder="1" applyAlignment="1">
      <alignment horizontal="center"/>
    </xf>
    <xf numFmtId="0" fontId="0" fillId="42" borderId="48" xfId="0" applyFill="1" applyBorder="1" applyAlignment="1">
      <alignment horizontal="center"/>
    </xf>
    <xf numFmtId="0" fontId="0" fillId="42" borderId="50" xfId="0" applyFill="1" applyBorder="1" applyAlignment="1">
      <alignment horizontal="center"/>
    </xf>
    <xf numFmtId="0" fontId="0" fillId="42" borderId="49" xfId="0" applyFill="1" applyBorder="1" applyAlignment="1">
      <alignment horizontal="center"/>
    </xf>
  </cellXfs>
  <cellStyles count="52071">
    <cellStyle name="(min) Duizend,0" xfId="4189" xr:uid="{27F2441F-2826-4B03-89AE-E39F2A2A1B73}"/>
    <cellStyle name="???????????" xfId="204" xr:uid="{00000000-0005-0000-0000-000000000000}"/>
    <cellStyle name="??????????? 2" xfId="205" xr:uid="{00000000-0005-0000-0000-000001000000}"/>
    <cellStyle name="??????????? 3" xfId="4190" xr:uid="{9448C650-1614-401C-9C17-65FD413380D3}"/>
    <cellStyle name="???????_2++" xfId="206" xr:uid="{00000000-0005-0000-0000-000002000000}"/>
    <cellStyle name="€ : (converti en EURO)" xfId="1888" xr:uid="{43E556C5-F597-4FC8-9A63-71DA2C84FE59}"/>
    <cellStyle name="€ : (converti en EURO) 2" xfId="1889" xr:uid="{1978900E-FCB4-4066-9E9F-664E92E5FAE3}"/>
    <cellStyle name="€ : (converti en EURO) 2 2" xfId="2792" xr:uid="{B2D97294-4DED-4DBB-B7D2-B8273C6B835A}"/>
    <cellStyle name="€ : (converti en EURO) 3" xfId="1890" xr:uid="{26E0BBE4-78A5-4BD4-87C0-973758A1A914}"/>
    <cellStyle name="€ : (converti en EURO) 3 2" xfId="2793" xr:uid="{D0CD679D-BA24-49AE-8570-7E346C4478E9}"/>
    <cellStyle name="€ : (converti en EURO) 4" xfId="1891" xr:uid="{13804A2F-C4A2-45F6-808A-002A1C3CDB26}"/>
    <cellStyle name="€ : (converti en EURO) 4 2" xfId="2794" xr:uid="{7397DE86-7AEA-42AB-89CC-7BA4B9ECBB12}"/>
    <cellStyle name="€ : (converti en EURO) 5" xfId="2791" xr:uid="{F3204CC1-505F-4C77-86BC-D5353ABA9E00}"/>
    <cellStyle name="€ : (formule ECRASEE)" xfId="1892" xr:uid="{6DB7F5F7-6945-48E6-ACB4-4E483D4EF982}"/>
    <cellStyle name="€ : (formule ECRASEE) 2" xfId="1893" xr:uid="{562EDA61-E177-4390-B852-AFCAFC0E9CF8}"/>
    <cellStyle name="€ : (formule ECRASEE) 2 2" xfId="2796" xr:uid="{0A436CEC-E4E8-4806-A251-3CE7654E61E3}"/>
    <cellStyle name="€ : (formule ECRASEE) 3" xfId="2795" xr:uid="{0FCEE732-BD09-41D4-AD33-771855821DA3}"/>
    <cellStyle name="€ : (NON converti)" xfId="1894" xr:uid="{8B653042-2FE2-43B1-BB61-A198AD0CCB1E}"/>
    <cellStyle name="€ : (NON converti) 2" xfId="1895" xr:uid="{C5BB63CA-2AB5-48B6-A341-5A658F0E4A10}"/>
    <cellStyle name="€ : (NON converti) 2 2" xfId="2798" xr:uid="{FAA81A94-EE9D-440F-B91E-25D518936DB3}"/>
    <cellStyle name="€ : (NON converti) 3" xfId="1896" xr:uid="{E4937D6E-FC05-4624-A2DD-6FFCFAB31CA6}"/>
    <cellStyle name="€ : (NON converti) 3 2" xfId="2799" xr:uid="{69743F38-DC2B-4E6E-A5B4-7904D9D5D8FF}"/>
    <cellStyle name="€ : (NON converti) 4" xfId="1897" xr:uid="{049F423E-F7FC-4694-8A29-607AE07CE01C}"/>
    <cellStyle name="€ : (NON converti) 4 2" xfId="2800" xr:uid="{FB50DDE9-E091-41F3-A492-4C25EF8FDE82}"/>
    <cellStyle name="€ : (NON converti) 5" xfId="2797" xr:uid="{C1B3BBEC-2AD0-4007-84AD-0C4801215240}"/>
    <cellStyle name="€ : (passage a l'EURO)" xfId="1898" xr:uid="{0860066C-2BEE-4B1C-85C5-B7D3D13D287A}"/>
    <cellStyle name="€ : (passage a l'EURO) 2" xfId="1899" xr:uid="{40390149-5B33-4DE5-A086-FD4AE0A54B73}"/>
    <cellStyle name="€ : (passage a l'EURO) 2 2" xfId="2802" xr:uid="{4483EF35-63E3-499F-A4DD-661DD129CEA4}"/>
    <cellStyle name="€ : (passage a l'EURO) 2 2 2" xfId="4193" xr:uid="{63783DD5-45EE-46B8-A356-08A6A013F60D}"/>
    <cellStyle name="€ : (passage a l'EURO) 2 3" xfId="4192" xr:uid="{E8E84D44-CF4A-46FE-A150-B975284AC5B7}"/>
    <cellStyle name="€ : (passage a l'EURO) 3" xfId="1900" xr:uid="{00F4342E-6B31-498F-956F-7207825C2EDB}"/>
    <cellStyle name="€ : (passage a l'EURO) 3 2" xfId="2803" xr:uid="{C3389405-2BAB-4809-8F5F-632DB17F571C}"/>
    <cellStyle name="€ : (passage a l'EURO) 3 3" xfId="4194" xr:uid="{8AFDF9BD-B8C7-4394-9F70-842666A15F7F}"/>
    <cellStyle name="€ : (passage a l'EURO) 4" xfId="1901" xr:uid="{F979FCC2-90AE-43E3-8758-8C0AAC52B717}"/>
    <cellStyle name="€ : (passage a l'EURO) 4 2" xfId="2804" xr:uid="{A14F316D-2148-40FC-9A67-392C4AF65BD7}"/>
    <cellStyle name="€ : (passage a l'EURO) 5" xfId="2801" xr:uid="{94285289-2B70-4354-A9C5-A492BE9553ED}"/>
    <cellStyle name="€ : (passage a l'EURO) 6" xfId="4191" xr:uid="{F2412183-0482-4C89-B452-BA3C71D63179}"/>
    <cellStyle name="=C:\WINNT35\SYSTEM32\COMMAND.COM" xfId="4195" xr:uid="{59BC9319-AC08-43E9-B180-182BEC0E4EFE}"/>
    <cellStyle name="=C:\WINNT35\SYSTEM32\COMMAND.COM 2" xfId="4196" xr:uid="{D32C9F33-F3D9-4316-A52C-8722FED0BE96}"/>
    <cellStyle name="0mitP" xfId="4197" xr:uid="{D7AE4EBA-3B2B-42D7-ADB9-C20CEC3EFE6C}"/>
    <cellStyle name="0mitP 2" xfId="4198" xr:uid="{571D9411-15E3-4074-999B-6B5E0DFEEA9B}"/>
    <cellStyle name="0ohneP" xfId="4199" xr:uid="{181869D0-B62A-41A0-BAEB-0C134501D5A1}"/>
    <cellStyle name="0ohneP 2" xfId="4200" xr:uid="{B7937EEA-5A60-436F-B93B-A1A2A1B66FDC}"/>
    <cellStyle name="10mitP" xfId="4201" xr:uid="{2681495E-0ABF-4BAF-B067-2A63645B908F}"/>
    <cellStyle name="10mitP 2" xfId="4202" xr:uid="{8BD427DA-C83D-43D5-8749-53F17CB21931}"/>
    <cellStyle name="12mitP" xfId="4203" xr:uid="{2E9DE0E4-4F61-4287-B94B-C769E68AAE35}"/>
    <cellStyle name="12mitP 2" xfId="4204" xr:uid="{5D8712CB-8F2C-45FC-A557-85CA55988F10}"/>
    <cellStyle name="12ohneP" xfId="4205" xr:uid="{B6AF9AAB-6452-41F7-B78D-05F8EA5C67CA}"/>
    <cellStyle name="12ohneP 2" xfId="4206" xr:uid="{26693934-0A4F-4831-84C6-34CE9522B9BF}"/>
    <cellStyle name="13mitP" xfId="4207" xr:uid="{30F66C20-D1DB-4857-B6AE-4F65B208535A}"/>
    <cellStyle name="13mitP 2" xfId="4208" xr:uid="{26133BCC-2C68-4BF8-B631-56D1A48E28AB}"/>
    <cellStyle name="1mitP" xfId="4209" xr:uid="{5184F9DE-D8D5-4983-8E2F-421B0209CBA3}"/>
    <cellStyle name="1mitP 2" xfId="4210" xr:uid="{C39E5A5A-846F-474D-9E6B-0C42A9361954}"/>
    <cellStyle name="1ohneP" xfId="4211" xr:uid="{54406BE4-C719-471C-8CD4-C7B79DB7AFCF}"/>
    <cellStyle name="20 % - Accent1" xfId="1803" xr:uid="{0661946C-85E7-4637-BE0C-9D0C0A212D08}"/>
    <cellStyle name="20 % - Accent1 2" xfId="2805" xr:uid="{D4A26CA4-07F8-4C52-ABF5-29985E7B0166}"/>
    <cellStyle name="20 % - Accent1 2 2" xfId="3776" xr:uid="{E66F142C-BD94-4FA2-A8FB-470FD375A0FC}"/>
    <cellStyle name="20 % - Accent2" xfId="1804" xr:uid="{C478DE41-1204-4C31-A745-26FF1ABFFA93}"/>
    <cellStyle name="20 % - Accent2 2" xfId="2806" xr:uid="{9257F47C-2E4B-4B7F-9A3E-2FFB5758AD62}"/>
    <cellStyle name="20 % - Accent2 2 2" xfId="3777" xr:uid="{6C87E53C-EC1C-4C16-A08E-F18F95DD541C}"/>
    <cellStyle name="20 % - Accent3" xfId="1805" xr:uid="{0EACED4C-58C9-49AC-8C68-930D43DF4EC8}"/>
    <cellStyle name="20 % - Accent3 2" xfId="2807" xr:uid="{FBDEFFAB-C401-46BF-84FE-F69F549B5E0C}"/>
    <cellStyle name="20 % - Accent3 2 2" xfId="3778" xr:uid="{4E90FC00-B546-49D1-9028-DF9AAB4593F0}"/>
    <cellStyle name="20 % - Accent4" xfId="1806" xr:uid="{15CA815C-68BF-445A-AD13-8D58B658D534}"/>
    <cellStyle name="20 % - Accent4 2" xfId="2808" xr:uid="{9D9F591E-1DD7-4B0E-B369-E0086E27A966}"/>
    <cellStyle name="20 % - Accent4 2 2" xfId="3779" xr:uid="{671DE96A-E042-4FCA-B80F-6D1D1D427CA2}"/>
    <cellStyle name="20 % - Accent5" xfId="1807" xr:uid="{D7ED75FF-7C3A-4C14-A69D-5EA619B5D341}"/>
    <cellStyle name="20 % - Accent5 2" xfId="2809" xr:uid="{1ABC88EF-F704-490C-88CB-CFA07043CB25}"/>
    <cellStyle name="20 % - Accent5 2 2" xfId="3780" xr:uid="{ABF228F0-FD7D-47DE-940E-61482F452F25}"/>
    <cellStyle name="20 % - Accent6" xfId="1808" xr:uid="{CC83811E-3102-4B82-932E-5A4D647DBA5E}"/>
    <cellStyle name="20 % - Accent6 2" xfId="2810" xr:uid="{E0AFE17C-A224-4920-92C8-5B0189D252E3}"/>
    <cellStyle name="20 % - Accent6 2 2" xfId="3781" xr:uid="{5F7BC291-CFDF-4A5D-AD80-28B22BC57C22}"/>
    <cellStyle name="20 % - Akzent1" xfId="4212" xr:uid="{C0261EF2-657B-4271-9106-816CF153B7D1}"/>
    <cellStyle name="20 % - Akzent1 2" xfId="3" xr:uid="{00000000-0005-0000-0000-000003000000}"/>
    <cellStyle name="20 % - Akzent1 2 2" xfId="4" xr:uid="{00000000-0005-0000-0000-000004000000}"/>
    <cellStyle name="20 % - Akzent1 2 3" xfId="4213" xr:uid="{02220EE2-9801-42D0-A6F9-F46FB834B87C}"/>
    <cellStyle name="20 % - Akzent1 3" xfId="5" xr:uid="{00000000-0005-0000-0000-000005000000}"/>
    <cellStyle name="20 % - Akzent1 3 2" xfId="6" xr:uid="{00000000-0005-0000-0000-000006000000}"/>
    <cellStyle name="20 % - Akzent1 3 3" xfId="4214" xr:uid="{08CF2741-5F78-4B6B-8972-1ABB09909530}"/>
    <cellStyle name="20 % - Akzent2" xfId="4215" xr:uid="{C003D78B-E779-4BAD-8E9D-1DEBDB8C6AC3}"/>
    <cellStyle name="20 % - Akzent2 2" xfId="7" xr:uid="{00000000-0005-0000-0000-000007000000}"/>
    <cellStyle name="20 % - Akzent2 2 2" xfId="8" xr:uid="{00000000-0005-0000-0000-000008000000}"/>
    <cellStyle name="20 % - Akzent2 2 3" xfId="4216" xr:uid="{B271749C-59EE-4A98-9881-E63B658CEF25}"/>
    <cellStyle name="20 % - Akzent2 3" xfId="9" xr:uid="{00000000-0005-0000-0000-000009000000}"/>
    <cellStyle name="20 % - Akzent2 3 2" xfId="10" xr:uid="{00000000-0005-0000-0000-00000A000000}"/>
    <cellStyle name="20 % - Akzent2 3 3" xfId="4217" xr:uid="{E04BDCCF-0FD5-4420-A995-3718D0343EF6}"/>
    <cellStyle name="20 % - Akzent3" xfId="4218" xr:uid="{7DF3A7DE-4C38-43DC-9DDB-F31EFA1845F7}"/>
    <cellStyle name="20 % - Akzent3 2" xfId="11" xr:uid="{00000000-0005-0000-0000-00000B000000}"/>
    <cellStyle name="20 % - Akzent3 2 2" xfId="12" xr:uid="{00000000-0005-0000-0000-00000C000000}"/>
    <cellStyle name="20 % - Akzent3 2 3" xfId="4219" xr:uid="{77C587F0-049D-4CA8-839C-8F4AF20E01DD}"/>
    <cellStyle name="20 % - Akzent3 3" xfId="13" xr:uid="{00000000-0005-0000-0000-00000D000000}"/>
    <cellStyle name="20 % - Akzent3 3 2" xfId="14" xr:uid="{00000000-0005-0000-0000-00000E000000}"/>
    <cellStyle name="20 % - Akzent3 3 3" xfId="4220" xr:uid="{3FAB8E9D-8268-490D-9AE8-90F80F84F8F0}"/>
    <cellStyle name="20 % - Akzent4" xfId="4221" xr:uid="{B4D57CFB-1E3F-4D2D-800D-DED2C396855A}"/>
    <cellStyle name="20 % - Akzent4 2" xfId="15" xr:uid="{00000000-0005-0000-0000-00000F000000}"/>
    <cellStyle name="20 % - Akzent4 2 2" xfId="16" xr:uid="{00000000-0005-0000-0000-000010000000}"/>
    <cellStyle name="20 % - Akzent4 2 3" xfId="4222" xr:uid="{713ED0C6-0B19-4055-8D23-2133B1EA3517}"/>
    <cellStyle name="20 % - Akzent4 3" xfId="17" xr:uid="{00000000-0005-0000-0000-000011000000}"/>
    <cellStyle name="20 % - Akzent4 3 2" xfId="18" xr:uid="{00000000-0005-0000-0000-000012000000}"/>
    <cellStyle name="20 % - Akzent4 3 3" xfId="4223" xr:uid="{A87134EF-4BC6-4E15-8A56-B46C89F5AD11}"/>
    <cellStyle name="20 % - Akzent5" xfId="4224" xr:uid="{4B52C8ED-2269-4BA3-99A3-A64C3543986A}"/>
    <cellStyle name="20 % - Akzent5 2" xfId="19" xr:uid="{00000000-0005-0000-0000-000013000000}"/>
    <cellStyle name="20 % - Akzent5 2 2" xfId="20" xr:uid="{00000000-0005-0000-0000-000014000000}"/>
    <cellStyle name="20 % - Akzent5 2 3" xfId="4225" xr:uid="{CC0C011A-CC89-4158-BDDF-FB0008E8BA5B}"/>
    <cellStyle name="20 % - Akzent5 3" xfId="21" xr:uid="{00000000-0005-0000-0000-000015000000}"/>
    <cellStyle name="20 % - Akzent5 3 2" xfId="22" xr:uid="{00000000-0005-0000-0000-000016000000}"/>
    <cellStyle name="20 % - Akzent5 3 3" xfId="4226" xr:uid="{4FC3651B-224E-4A24-A99C-70BEC1E53111}"/>
    <cellStyle name="20 % - Akzent6" xfId="4227" xr:uid="{477C3CF6-99D2-4BB7-A7D4-6BB532CBC95C}"/>
    <cellStyle name="20 % - Akzent6 2" xfId="23" xr:uid="{00000000-0005-0000-0000-000017000000}"/>
    <cellStyle name="20 % - Akzent6 2 2" xfId="24" xr:uid="{00000000-0005-0000-0000-000018000000}"/>
    <cellStyle name="20 % - Akzent6 2 3" xfId="4228" xr:uid="{C199C704-27C2-4F22-947F-BD63D5F3D9DD}"/>
    <cellStyle name="20 % - Akzent6 3" xfId="25" xr:uid="{00000000-0005-0000-0000-000019000000}"/>
    <cellStyle name="20 % - Akzent6 3 2" xfId="26" xr:uid="{00000000-0005-0000-0000-00001A000000}"/>
    <cellStyle name="20 % - Akzent6 3 3" xfId="4229" xr:uid="{4230BAC1-EFB0-48BB-BDF5-4D8CAC7B0287}"/>
    <cellStyle name="20 % - Accent1 10" xfId="4230" xr:uid="{7934945A-6C9F-4025-B9CA-168A3F3D5F7B}"/>
    <cellStyle name="20 % - Accent1 10 2" xfId="4231" xr:uid="{2A038B85-68E5-4372-8B7D-D04B0A92F043}"/>
    <cellStyle name="20 % - Accent1 10 2 2" xfId="4232" xr:uid="{1B81165E-D80D-4667-BEA1-D23BE02772A3}"/>
    <cellStyle name="20 % - Accent1 11" xfId="4233" xr:uid="{0C6540D9-1F88-4EBA-A886-8B0B6C346D06}"/>
    <cellStyle name="20 % - Accent1 11 2" xfId="4234" xr:uid="{4969E992-873C-4002-819B-5C552452F277}"/>
    <cellStyle name="20 % - Accent1 11 2 2" xfId="4235" xr:uid="{DACA230C-E816-449F-A110-B2492E03116B}"/>
    <cellStyle name="20 % - Accent1 11 2 3" xfId="4236" xr:uid="{3BE882CC-BFEF-47ED-9890-218A6D55A679}"/>
    <cellStyle name="20 % - Accent1 11 3" xfId="4237" xr:uid="{B5F78263-C008-479F-BED1-672E2CA9632B}"/>
    <cellStyle name="20 % - Accent1 11 4" xfId="4238" xr:uid="{3348D83B-82BD-4647-B924-575369E010DD}"/>
    <cellStyle name="20 % - Accent1 11 5" xfId="4239" xr:uid="{0A820700-B471-4228-93F6-957AD05CA435}"/>
    <cellStyle name="20 % - Accent1 12" xfId="4240" xr:uid="{01241221-134D-4CFB-807F-B6B03E57BDD3}"/>
    <cellStyle name="20 % - Accent1 12 2" xfId="4241" xr:uid="{761CDA40-1B76-4D8D-A845-FA6D0B83375F}"/>
    <cellStyle name="20 % - Accent1 12 3" xfId="4242" xr:uid="{C9953C8F-ABBC-4200-BCC8-0E6C147D016B}"/>
    <cellStyle name="20 % - Accent1 12 4" xfId="4243" xr:uid="{BE0F1A6A-270D-4EC6-9D43-2892C4FD0A0B}"/>
    <cellStyle name="20 % - Accent1 13" xfId="4244" xr:uid="{03D8A55C-ADC2-4795-8894-F6E3775F5D0A}"/>
    <cellStyle name="20 % - Accent1 13 2" xfId="4245" xr:uid="{C656554D-D121-4B5D-9122-6B036F4BDE04}"/>
    <cellStyle name="20 % - Accent1 13 2 2" xfId="4246" xr:uid="{B1B99599-0C0D-435D-83CA-4C433B733E99}"/>
    <cellStyle name="20 % - Accent1 13 2 2 2" xfId="4247" xr:uid="{8A422746-5182-4CDF-99F4-DD54DF8CD02D}"/>
    <cellStyle name="20 % - Accent1 13 2 3" xfId="4248" xr:uid="{2C8D1C65-1078-48A6-9D40-A40426093C5D}"/>
    <cellStyle name="20 % - Accent1 13 2 4" xfId="4249" xr:uid="{262CF878-7E0E-4600-9D12-CFDF7E01B4DC}"/>
    <cellStyle name="20 % - Accent1 13 2 5" xfId="4250" xr:uid="{9BA1EBB8-1CBC-445C-BB48-773E216599E5}"/>
    <cellStyle name="20 % - Accent1 13 3" xfId="4251" xr:uid="{B4617A4B-BD15-4B86-B724-C5544288CC0C}"/>
    <cellStyle name="20 % - Accent1 13 3 2" xfId="4252" xr:uid="{68B3D74A-F8CB-4F08-AB9A-D29133ABA859}"/>
    <cellStyle name="20 % - Accent1 13 3 2 2" xfId="4253" xr:uid="{F53F0E52-812D-47D3-8C98-A7DDC6291310}"/>
    <cellStyle name="20 % - Accent1 13 3 3" xfId="4254" xr:uid="{3835B6A4-9EF2-4754-8034-203AF4849937}"/>
    <cellStyle name="20 % - Accent1 13 3 4" xfId="4255" xr:uid="{0CE6B2DC-AA3C-4307-A55C-08A0CF562E1E}"/>
    <cellStyle name="20 % - Accent1 13 3 5" xfId="4256" xr:uid="{DE83A77C-8DB2-470C-8A9C-345DE1BA77DB}"/>
    <cellStyle name="20 % - Accent1 13 4" xfId="4257" xr:uid="{BC28A389-B1D0-48CA-A25A-558F436BF1E8}"/>
    <cellStyle name="20 % - Accent1 13 4 2" xfId="4258" xr:uid="{07780118-8398-4424-8B56-703A9E567C66}"/>
    <cellStyle name="20 % - Accent1 13 4 3" xfId="4259" xr:uid="{0577EA6F-7814-4CD1-AB54-2F2F13270FFB}"/>
    <cellStyle name="20 % - Accent1 13 5" xfId="4260" xr:uid="{015C1FED-3D48-48F1-89D9-7B8078048B65}"/>
    <cellStyle name="20 % - Accent1 13 5 2" xfId="4261" xr:uid="{0CF6A40B-73B5-47D0-B2BB-B2F22DC0D8D6}"/>
    <cellStyle name="20 % - Accent1 13 6" xfId="4262" xr:uid="{0C904321-1446-482F-8E65-8B0080028770}"/>
    <cellStyle name="20 % - Accent1 13 7" xfId="4263" xr:uid="{4035F7EE-49C8-405C-B1DC-69035674D0F8}"/>
    <cellStyle name="20 % - Accent1 13 8" xfId="4264" xr:uid="{B4D03BC1-5CE2-4144-AF6F-4B8E8FEE374D}"/>
    <cellStyle name="20 % - Accent1 14" xfId="4265" xr:uid="{D2E8163E-089A-4FB4-82BA-CBEC4043A923}"/>
    <cellStyle name="20 % - Accent1 14 2" xfId="4266" xr:uid="{8673C45C-7599-4653-A569-4EB0AB7FB819}"/>
    <cellStyle name="20 % - Accent1 14 2 2" xfId="4267" xr:uid="{401A08D2-8E13-4EE6-B1E0-9A7545918B1C}"/>
    <cellStyle name="20 % - Accent1 14 2 2 2" xfId="4268" xr:uid="{3CCAAFF7-BE1D-4AF3-919A-D7A0DE46E294}"/>
    <cellStyle name="20 % - Accent1 14 2 3" xfId="4269" xr:uid="{B13F6ADC-EAA2-4DC3-A4B9-93825E2B96A4}"/>
    <cellStyle name="20 % - Accent1 14 2 4" xfId="4270" xr:uid="{AA9A35AE-2630-4465-9AC5-8B44E5B17A7A}"/>
    <cellStyle name="20 % - Accent1 14 2 5" xfId="4271" xr:uid="{8B1F3C4F-9788-419E-A0DD-52B9E6BB24AB}"/>
    <cellStyle name="20 % - Accent1 14 3" xfId="4272" xr:uid="{B06E1BEB-0431-4E44-A596-5232486016AF}"/>
    <cellStyle name="20 % - Accent1 14 3 2" xfId="4273" xr:uid="{C5968FFE-9729-46B7-9B69-A65AD4ACECA3}"/>
    <cellStyle name="20 % - Accent1 14 3 2 2" xfId="4274" xr:uid="{B7189D9B-603F-4C78-BE6D-A135BBFA22CA}"/>
    <cellStyle name="20 % - Accent1 14 3 3" xfId="4275" xr:uid="{7C4CA8A0-0FC5-4D59-8AB3-B6925ED1F13C}"/>
    <cellStyle name="20 % - Accent1 14 3 4" xfId="4276" xr:uid="{06352039-EAED-4499-BF95-3B0AAE35F5CA}"/>
    <cellStyle name="20 % - Accent1 14 3 5" xfId="4277" xr:uid="{F1ED1627-5247-45C1-A04D-6C416714FF11}"/>
    <cellStyle name="20 % - Accent1 14 4" xfId="4278" xr:uid="{A975BF84-5ACF-4094-B34B-A1035FCE41F0}"/>
    <cellStyle name="20 % - Accent1 14 4 2" xfId="4279" xr:uid="{3C62C04D-EA87-43E1-8F3B-79356912FC48}"/>
    <cellStyle name="20 % - Accent1 14 4 3" xfId="4280" xr:uid="{D7C5CF47-1DEB-4952-9DBA-AE65D4DAC90D}"/>
    <cellStyle name="20 % - Accent1 14 5" xfId="4281" xr:uid="{98AF2A71-D79A-466F-BF43-22CE1C82C0F7}"/>
    <cellStyle name="20 % - Accent1 14 5 2" xfId="4282" xr:uid="{A182E214-A022-4B5C-9DC0-D6C43C035252}"/>
    <cellStyle name="20 % - Accent1 14 6" xfId="4283" xr:uid="{8F9047B7-3273-4991-8139-BD83FA4E007D}"/>
    <cellStyle name="20 % - Accent1 14 7" xfId="4284" xr:uid="{FE229F5C-BEAC-481F-9ECC-5EC7792FD616}"/>
    <cellStyle name="20 % - Accent1 14 8" xfId="4285" xr:uid="{76129878-E666-431A-83F3-8A701F05B7FD}"/>
    <cellStyle name="20 % - Accent1 15" xfId="4286" xr:uid="{D10DBBC0-57DB-47C3-856D-A573C0FA20EB}"/>
    <cellStyle name="20 % - Accent1 15 2" xfId="4287" xr:uid="{19A77C17-D9F9-43A1-B548-C1DDB418E128}"/>
    <cellStyle name="20 % - Accent1 15 2 2" xfId="4288" xr:uid="{FD1A8345-27D0-4C2B-9C02-B175CE078883}"/>
    <cellStyle name="20 % - Accent1 15 2 2 2" xfId="4289" xr:uid="{0974169F-95E5-43BB-9D19-8AF50B2C7EB8}"/>
    <cellStyle name="20 % - Accent1 15 2 3" xfId="4290" xr:uid="{CA9D6F58-35DC-420C-87A6-639E3CC0215D}"/>
    <cellStyle name="20 % - Accent1 15 2 4" xfId="4291" xr:uid="{0CBB8E35-A311-4BD0-8CBD-D7558F7ECC80}"/>
    <cellStyle name="20 % - Accent1 15 2 5" xfId="4292" xr:uid="{1A1D7015-517E-4401-B8A6-D6A5ED303052}"/>
    <cellStyle name="20 % - Accent1 15 3" xfId="4293" xr:uid="{AC838661-275B-486C-84C3-675CCB54A4B5}"/>
    <cellStyle name="20 % - Accent1 15 3 2" xfId="4294" xr:uid="{9ED91E75-2684-41BA-B9B4-26C5784BA20E}"/>
    <cellStyle name="20 % - Accent1 15 3 2 2" xfId="4295" xr:uid="{893370B0-6A44-4EE7-AFE4-0C3DE66E9611}"/>
    <cellStyle name="20 % - Accent1 15 3 3" xfId="4296" xr:uid="{9BEDA21A-9400-4B8F-9820-113033B339BA}"/>
    <cellStyle name="20 % - Accent1 15 3 4" xfId="4297" xr:uid="{AB9515D6-BBF3-4455-BAFE-F59A50C68E53}"/>
    <cellStyle name="20 % - Accent1 15 3 5" xfId="4298" xr:uid="{28EC81A5-80BC-4FDF-86B8-8205A0934AEA}"/>
    <cellStyle name="20 % - Accent1 15 4" xfId="4299" xr:uid="{AF51A90D-3820-4F13-987D-A338A3C5E09A}"/>
    <cellStyle name="20 % - Accent1 15 4 2" xfId="4300" xr:uid="{1A3F7023-2A54-4589-8527-00EE38F07C11}"/>
    <cellStyle name="20 % - Accent1 15 4 3" xfId="4301" xr:uid="{412F5300-074D-443A-B2DA-55BC2F4BD12F}"/>
    <cellStyle name="20 % - Accent1 15 5" xfId="4302" xr:uid="{12E8E471-D698-4C17-ADD7-4E240468DF82}"/>
    <cellStyle name="20 % - Accent1 15 5 2" xfId="4303" xr:uid="{FFD0752A-CFEC-4039-8BCE-68DD58CBC4EF}"/>
    <cellStyle name="20 % - Accent1 15 6" xfId="4304" xr:uid="{774BD6C1-837F-420C-B67E-83CF7EECE287}"/>
    <cellStyle name="20 % - Accent1 15 7" xfId="4305" xr:uid="{D37931EB-3F93-4BAD-99A1-E4F30D4C848D}"/>
    <cellStyle name="20 % - Accent1 15 8" xfId="4306" xr:uid="{613B9C61-2E7B-452A-B451-A9A369B5E430}"/>
    <cellStyle name="20 % - Accent1 16" xfId="4307" xr:uid="{59B49FBA-ECCE-47E0-9CBA-EF11A4E9A466}"/>
    <cellStyle name="20 % - Accent1 16 2" xfId="4308" xr:uid="{7B29DAC6-D2E6-426F-912A-04550D23A24A}"/>
    <cellStyle name="20 % - Accent1 16 2 2" xfId="4309" xr:uid="{980DF228-A7C6-4009-815A-F6E087414D8C}"/>
    <cellStyle name="20 % - Accent1 16 3" xfId="4310" xr:uid="{5C09AC98-DB12-4370-91FA-648CBB4A9F2E}"/>
    <cellStyle name="20 % - Accent1 17" xfId="4311" xr:uid="{DF091EE9-3582-43FF-8C47-90DD5D80C7C4}"/>
    <cellStyle name="20 % - Accent1 17 2" xfId="4312" xr:uid="{84C0A5F8-3719-4D53-9395-B105310885BD}"/>
    <cellStyle name="20 % - Accent1 18" xfId="4313" xr:uid="{E17D0D0B-7E04-4C95-939E-E45A2D3A96D7}"/>
    <cellStyle name="20 % - Accent1 19" xfId="4314" xr:uid="{0A7BEE78-4241-4D24-AEDD-7B199EECD8F3}"/>
    <cellStyle name="20 % - Accent1 2" xfId="1797" xr:uid="{D533096D-AFB0-4E35-9A53-FC49EB0D1D1B}"/>
    <cellStyle name="20 % - Accent1 2 2" xfId="2829" xr:uid="{9932ED45-F7A7-4906-B98C-4D96DA1DDAF6}"/>
    <cellStyle name="20 % - Accent1 2 2 2" xfId="4316" xr:uid="{F9279DDF-ABDE-4688-98CD-93F6B576CF20}"/>
    <cellStyle name="20 % - Accent1 2 2 3" xfId="4317" xr:uid="{9019A89E-719D-430D-B86C-017D5B549229}"/>
    <cellStyle name="20 % - Accent1 2 2 4" xfId="4315" xr:uid="{C7548B31-2F9E-42D7-8161-93445364F6F1}"/>
    <cellStyle name="20 % - Accent1 2 3" xfId="4318" xr:uid="{702E890D-9051-4BB3-A979-2E53933D8098}"/>
    <cellStyle name="20 % - Accent1 2 3 2" xfId="4319" xr:uid="{6B4115B0-6BD6-48C8-BCE4-64EA2969BAFA}"/>
    <cellStyle name="20 % - Accent1 2 4" xfId="4320" xr:uid="{2E80D2A0-2B2F-4272-B9A5-E63CA2A24733}"/>
    <cellStyle name="20 % - Accent1 2 4 2" xfId="4321" xr:uid="{E173C413-03AC-4BA6-9CF4-B0F496C6862E}"/>
    <cellStyle name="20 % - Accent1 2 5" xfId="4322" xr:uid="{5AF18F49-1DC0-48DA-8E7D-0972854DC0E6}"/>
    <cellStyle name="20 % - Accent1 2 6" xfId="4323" xr:uid="{19DB9316-63E3-466B-AE82-AD0383DE18FA}"/>
    <cellStyle name="20 % - Accent1 2 7" xfId="4324" xr:uid="{A7157652-1F71-4435-91E7-42D77741DF6C}"/>
    <cellStyle name="20 % - Accent1 2 8" xfId="3940" xr:uid="{23FA359C-AA1D-4554-BDA2-BF5A99B3153F}"/>
    <cellStyle name="20 % - Accent1 3" xfId="4325" xr:uid="{1B6FF2D0-B100-44C4-B24F-04185B08E5EE}"/>
    <cellStyle name="20 % - Accent1 3 2" xfId="4326" xr:uid="{DA1F577A-9E45-444D-B568-3A1F9DAC301B}"/>
    <cellStyle name="20 % - Accent1 3 2 2" xfId="4327" xr:uid="{74362594-CFDE-49D2-B0AC-89250B6FB4A7}"/>
    <cellStyle name="20 % - Accent1 3 2 3" xfId="4328" xr:uid="{D7F3C338-E67A-4D0B-9642-8FF5EE120AF6}"/>
    <cellStyle name="20 % - Accent1 3 3" xfId="4329" xr:uid="{71B4E7CF-BC1C-440C-83E4-EC63C2102F49}"/>
    <cellStyle name="20 % - Accent1 3 4" xfId="4330" xr:uid="{D0E1EA30-DC19-4E6A-A60E-1B8758966439}"/>
    <cellStyle name="20 % - Accent1 3 5" xfId="4331" xr:uid="{E1C78DC3-FD7C-4667-A1B4-987B46496E84}"/>
    <cellStyle name="20 % - Accent1 3 6" xfId="4332" xr:uid="{C7F96EBD-91FA-4EB6-A2AC-006FF467A6AF}"/>
    <cellStyle name="20 % - Accent1 3 7" xfId="4333" xr:uid="{9426ED67-6707-4548-A72B-04813031C3BE}"/>
    <cellStyle name="20 % - Accent1 4" xfId="4334" xr:uid="{03358B94-0144-4D31-B741-25262C5F01F9}"/>
    <cellStyle name="20 % - Accent1 4 2" xfId="4335" xr:uid="{23EEA126-B131-459A-8AC2-83B77BE5675A}"/>
    <cellStyle name="20 % - Accent1 4 2 2" xfId="4336" xr:uid="{9BA43DD1-440E-4FC5-B87E-38BC098EB280}"/>
    <cellStyle name="20 % - Accent1 4 2 3" xfId="4337" xr:uid="{EE7DCACB-AE97-41C1-BD4A-581FAD7C8CD8}"/>
    <cellStyle name="20 % - Accent1 4 3" xfId="4338" xr:uid="{CC236080-60B5-4D91-BCCD-98F3996E5D19}"/>
    <cellStyle name="20 % - Accent1 4 4" xfId="4339" xr:uid="{283A44F0-A114-4DFA-AE23-51AD1C31C336}"/>
    <cellStyle name="20 % - Accent1 5" xfId="4340" xr:uid="{BB71707F-ABB1-4168-8A4F-22F5D9CB00AB}"/>
    <cellStyle name="20 % - Accent1 5 2" xfId="4341" xr:uid="{EBC62FBA-3654-44E2-A539-8D5DE279846A}"/>
    <cellStyle name="20 % - Accent1 6" xfId="4342" xr:uid="{E5D01294-040B-492D-85EC-B27CF4AB5313}"/>
    <cellStyle name="20 % - Accent1 6 2" xfId="4343" xr:uid="{7420F54E-91D8-4E69-825B-FF817B1D664A}"/>
    <cellStyle name="20 % - Accent1 6 3" xfId="4344" xr:uid="{38609EC4-D94B-4124-869E-1644A9A4335B}"/>
    <cellStyle name="20 % - Accent1 6 3 2" xfId="4345" xr:uid="{5C44DA48-7418-4301-B2D2-DD96CBFA5460}"/>
    <cellStyle name="20 % - Accent1 6 3 3" xfId="4346" xr:uid="{BC9D9774-A125-46C3-83BF-1BA61D4AD209}"/>
    <cellStyle name="20 % - Accent1 7" xfId="4347" xr:uid="{5E496370-2965-42A1-BFDF-6BA43462C235}"/>
    <cellStyle name="20 % - Accent1 7 10" xfId="4348" xr:uid="{39D8DE01-F9AB-4166-9B36-0CE3835323FC}"/>
    <cellStyle name="20 % - Accent1 7 11" xfId="4349" xr:uid="{2E66DD46-B070-4A4D-836A-E3CB1AE5DE79}"/>
    <cellStyle name="20 % - Accent1 7 2" xfId="4350" xr:uid="{DFE4700D-A350-4B35-8188-AFC0BD77814E}"/>
    <cellStyle name="20 % - Accent1 7 2 10" xfId="4351" xr:uid="{8FDC53AF-D898-4955-A1D3-4F324B7F9660}"/>
    <cellStyle name="20 % - Accent1 7 2 11" xfId="4352" xr:uid="{BCA9B8E3-884A-4168-AF4A-CF99BD5F1BC0}"/>
    <cellStyle name="20 % - Accent1 7 2 12" xfId="4353" xr:uid="{CD0E2E22-FBD6-403B-87D8-3164295C407E}"/>
    <cellStyle name="20 % - Accent1 7 2 2" xfId="4354" xr:uid="{8DBD7A20-988F-4252-BD42-5A70166FB061}"/>
    <cellStyle name="20 % - Accent1 7 2 2 2" xfId="4355" xr:uid="{3FB3912C-1488-4FD7-A21A-12F7FCA2B61A}"/>
    <cellStyle name="20 % - Accent1 7 2 2 2 2" xfId="4356" xr:uid="{DF9DE05E-3C0F-41EC-B6E0-46FE2057BFFF}"/>
    <cellStyle name="20 % - Accent1 7 2 2 3" xfId="4357" xr:uid="{63884A87-E25A-4154-896E-1321732755BB}"/>
    <cellStyle name="20 % - Accent1 7 2 2 4" xfId="4358" xr:uid="{98FBB768-75B9-448C-A4F7-93F428B30742}"/>
    <cellStyle name="20 % - Accent1 7 2 2 5" xfId="4359" xr:uid="{9E579F92-78B0-4CF0-A79B-2BA1AE6B03AB}"/>
    <cellStyle name="20 % - Accent1 7 2 2 6" xfId="4360" xr:uid="{2BC3FB2D-38B8-472E-BA1E-AE036EEDCCFF}"/>
    <cellStyle name="20 % - Accent1 7 2 2 7" xfId="4361" xr:uid="{621DB06B-B476-4A6A-8B1B-112621A8A6AB}"/>
    <cellStyle name="20 % - Accent1 7 2 2 8" xfId="4362" xr:uid="{1E03B11B-8C6D-4FC8-9355-FFB3B0A606F9}"/>
    <cellStyle name="20 % - Accent1 7 2 2 9" xfId="4363" xr:uid="{6491804E-F276-4DD7-86F6-A5C753D6E999}"/>
    <cellStyle name="20 % - Accent1 7 2 3" xfId="4364" xr:uid="{F78790D5-F07A-4E3D-99C7-F4A227CBA13C}"/>
    <cellStyle name="20 % - Accent1 7 2 3 2" xfId="4365" xr:uid="{52B35D71-319B-4F53-991A-C3EBFD80D334}"/>
    <cellStyle name="20 % - Accent1 7 2 4" xfId="4366" xr:uid="{5C237187-3ED2-4A3E-A91C-05050D0E4D28}"/>
    <cellStyle name="20 % - Accent1 7 2 4 2" xfId="4367" xr:uid="{1DE3B249-237C-4CB3-B612-3E6E80A12F8D}"/>
    <cellStyle name="20 % - Accent1 7 2 5" xfId="4368" xr:uid="{837B5221-6125-4837-89F0-1B5679F66589}"/>
    <cellStyle name="20 % - Accent1 7 2 5 2" xfId="4369" xr:uid="{33719B2E-E066-4A11-A086-B97DA17DED2F}"/>
    <cellStyle name="20 % - Accent1 7 2 6" xfId="4370" xr:uid="{2C206D52-DD67-4168-A168-66943BE605E1}"/>
    <cellStyle name="20 % - Accent1 7 2 7" xfId="4371" xr:uid="{54BAD402-0D4D-4738-84A1-ECC297EEA54C}"/>
    <cellStyle name="20 % - Accent1 7 2 8" xfId="4372" xr:uid="{29F69C7E-8E85-458B-83E8-9B40806DFFC1}"/>
    <cellStyle name="20 % - Accent1 7 2 9" xfId="4373" xr:uid="{23E13F22-EBDC-4770-B4D9-3A4D37B624BF}"/>
    <cellStyle name="20 % - Accent1 7 3" xfId="4374" xr:uid="{8E454336-A536-4A47-9565-595C39CA1EC0}"/>
    <cellStyle name="20 % - Accent1 7 3 10" xfId="4375" xr:uid="{6A6C07AB-261A-4402-8B30-5AA6B633D945}"/>
    <cellStyle name="20 % - Accent1 7 3 2" xfId="4376" xr:uid="{EFD0A26A-32C9-445B-B79E-316303A764F4}"/>
    <cellStyle name="20 % - Accent1 7 3 2 2" xfId="4377" xr:uid="{0DEF75F8-A614-45DE-A22E-0A2FCCBC83BF}"/>
    <cellStyle name="20 % - Accent1 7 3 3" xfId="4378" xr:uid="{EDA0CB7A-4FF8-44BC-8F19-4F292947106C}"/>
    <cellStyle name="20 % - Accent1 7 3 3 2" xfId="4379" xr:uid="{76C82C33-6E97-4577-AADA-D32403EA5129}"/>
    <cellStyle name="20 % - Accent1 7 3 4" xfId="4380" xr:uid="{51BAB67E-5E34-47AC-84BC-C19C4C8ED4CD}"/>
    <cellStyle name="20 % - Accent1 7 3 4 2" xfId="4381" xr:uid="{8C2F2C83-BB72-4B96-82D0-418F62137AA5}"/>
    <cellStyle name="20 % - Accent1 7 3 5" xfId="4382" xr:uid="{04E8E157-8B8D-45FB-A943-053BCFE41F75}"/>
    <cellStyle name="20 % - Accent1 7 3 6" xfId="4383" xr:uid="{788A70FB-1DBE-4749-BC70-0214382C8E68}"/>
    <cellStyle name="20 % - Accent1 7 3 7" xfId="4384" xr:uid="{4A243491-1CA3-4240-9118-68C6AE6518A8}"/>
    <cellStyle name="20 % - Accent1 7 3 8" xfId="4385" xr:uid="{2DD7F45E-55AF-4302-999B-6FBBA1ADB56E}"/>
    <cellStyle name="20 % - Accent1 7 3 9" xfId="4386" xr:uid="{3F3CCE5D-892E-4F50-9742-AE84AD67215A}"/>
    <cellStyle name="20 % - Accent1 7 4" xfId="4387" xr:uid="{28119AB3-34B5-4A8C-B296-4CBD6436ADDB}"/>
    <cellStyle name="20 % - Accent1 7 4 2" xfId="4388" xr:uid="{4509D52B-9A9D-439B-9308-A17CD881F6C2}"/>
    <cellStyle name="20 % - Accent1 7 5" xfId="4389" xr:uid="{BFB9062D-5474-4A50-9D03-AE954928271D}"/>
    <cellStyle name="20 % - Accent1 7 5 2" xfId="4390" xr:uid="{68DBC8DC-771D-49DB-B5DE-88E6AE77EA99}"/>
    <cellStyle name="20 % - Accent1 7 6" xfId="4391" xr:uid="{D6B8ADCD-64A9-4C03-8205-3095A0901F62}"/>
    <cellStyle name="20 % - Accent1 7 7" xfId="4392" xr:uid="{542E0D5A-5928-4A50-B322-77EF3B47CE9F}"/>
    <cellStyle name="20 % - Accent1 7 8" xfId="4393" xr:uid="{67F0824B-E571-4AA0-922D-4AA948462A64}"/>
    <cellStyle name="20 % - Accent1 7 9" xfId="4394" xr:uid="{35A6E628-77D5-4B33-B97C-839EE05B5B9A}"/>
    <cellStyle name="20 % - Accent1 8" xfId="4395" xr:uid="{9C4C699A-271D-4D77-BCDC-81CB4B26B2B2}"/>
    <cellStyle name="20 % - Accent1 8 10" xfId="4396" xr:uid="{D060BDE2-180A-46C2-B402-37642A1A2BF6}"/>
    <cellStyle name="20 % - Accent1 8 2" xfId="4397" xr:uid="{5B2BF5E9-5E5B-497B-BB63-EBC89EE25503}"/>
    <cellStyle name="20 % - Accent1 8 2 10" xfId="4398" xr:uid="{D78A0D0A-57CF-4A1A-81FA-21167A8DE0F0}"/>
    <cellStyle name="20 % - Accent1 8 2 11" xfId="4399" xr:uid="{8B3626A3-25D9-4918-8AB8-6B3C1571A6C7}"/>
    <cellStyle name="20 % - Accent1 8 2 2" xfId="4400" xr:uid="{E3147C99-D5C0-49CE-9C72-27AB8426EAAF}"/>
    <cellStyle name="20 % - Accent1 8 2 2 2" xfId="4401" xr:uid="{C4FF46EC-8988-492E-939A-090DFE362205}"/>
    <cellStyle name="20 % - Accent1 8 2 3" xfId="4402" xr:uid="{56C136DC-CAD4-4022-8476-8FBBAFBA89BC}"/>
    <cellStyle name="20 % - Accent1 8 2 3 2" xfId="4403" xr:uid="{91FFD5BE-6CF0-4AD5-8A04-1C4F98856087}"/>
    <cellStyle name="20 % - Accent1 8 2 4" xfId="4404" xr:uid="{DA55AB68-7AF3-4FF6-B007-90F1B9E9457A}"/>
    <cellStyle name="20 % - Accent1 8 2 4 2" xfId="4405" xr:uid="{0D484B2E-5043-4D3E-840A-3B6264F6B403}"/>
    <cellStyle name="20 % - Accent1 8 2 5" xfId="4406" xr:uid="{BB1281AD-94CD-474B-B01A-DF9952A8CEBB}"/>
    <cellStyle name="20 % - Accent1 8 2 6" xfId="4407" xr:uid="{ADA64090-BE50-4A15-860C-12AAD6207BAF}"/>
    <cellStyle name="20 % - Accent1 8 2 7" xfId="4408" xr:uid="{14717A3D-B250-4AF1-8665-12311044BFEB}"/>
    <cellStyle name="20 % - Accent1 8 2 8" xfId="4409" xr:uid="{C3567AA0-9B1A-4496-A090-937630455ADA}"/>
    <cellStyle name="20 % - Accent1 8 2 9" xfId="4410" xr:uid="{42EEFD06-7622-40FF-96F2-A8923CCCF904}"/>
    <cellStyle name="20 % - Accent1 8 3" xfId="4411" xr:uid="{1A8D509B-C73F-4763-B0D7-056E363DAEA4}"/>
    <cellStyle name="20 % - Accent1 8 3 2" xfId="4412" xr:uid="{0B8D3375-D6F2-4DB5-B9EE-8A8F020C44FF}"/>
    <cellStyle name="20 % - Accent1 8 4" xfId="4413" xr:uid="{AF151388-B17D-4CDB-B2DB-93C52C195968}"/>
    <cellStyle name="20 % - Accent1 8 4 2" xfId="4414" xr:uid="{733C850F-C6F7-4815-80BA-477327252685}"/>
    <cellStyle name="20 % - Accent1 8 5" xfId="4415" xr:uid="{EA112646-829C-4C97-8D61-26001B4A583C}"/>
    <cellStyle name="20 % - Accent1 8 6" xfId="4416" xr:uid="{180564BC-901D-4FEF-A374-B439C3EEBC5A}"/>
    <cellStyle name="20 % - Accent1 8 7" xfId="4417" xr:uid="{AAED2D9E-A092-4FA3-ACB4-F117818C3997}"/>
    <cellStyle name="20 % - Accent1 8 8" xfId="4418" xr:uid="{EDFFE9A8-98F3-4520-85C1-9062F8840367}"/>
    <cellStyle name="20 % - Accent1 8 9" xfId="4419" xr:uid="{A2C43D53-EBE0-462C-8318-92F9A58D6F9C}"/>
    <cellStyle name="20 % - Accent1 9" xfId="4420" xr:uid="{7B6BAD31-50C7-4118-81A0-C54B0551118B}"/>
    <cellStyle name="20 % - Accent1 9 2" xfId="4421" xr:uid="{8009F766-51B7-419C-B9E4-3F9AFC2B1BC9}"/>
    <cellStyle name="20 % - Accent1 9 2 2" xfId="4422" xr:uid="{8F02BBC5-72F7-4AF1-BA14-22A31AC2B3B5}"/>
    <cellStyle name="20 % - Accent1 9 3" xfId="4423" xr:uid="{EE4E5CC1-1FBC-4522-A24C-B0185212010F}"/>
    <cellStyle name="20 % - Accent1 9 4" xfId="4424" xr:uid="{B8871A56-0298-4453-AF7C-12926522CA7B}"/>
    <cellStyle name="20 % - Accent2 10" xfId="4425" xr:uid="{4E743BF0-CB5A-4BA8-9151-A4DA92EDE959}"/>
    <cellStyle name="20 % - Accent2 10 2" xfId="4426" xr:uid="{B0E5F75F-2E94-43F3-9A26-1842965502D0}"/>
    <cellStyle name="20 % - Accent2 10 2 2" xfId="4427" xr:uid="{69B41D12-4E4F-4ED3-BB42-0429412F47C1}"/>
    <cellStyle name="20 % - Accent2 11" xfId="4428" xr:uid="{BC5FE320-2742-487F-97B5-CE2DE35F0BC9}"/>
    <cellStyle name="20 % - Accent2 11 2" xfId="4429" xr:uid="{9A79D4FF-6BB4-4ECC-BD17-AFFC13521064}"/>
    <cellStyle name="20 % - Accent2 11 2 2" xfId="4430" xr:uid="{5C5843C5-E8AE-4B5F-930A-B668CA36A955}"/>
    <cellStyle name="20 % - Accent2 11 2 3" xfId="4431" xr:uid="{6590E464-9948-4FB7-A08B-297EDE1A3934}"/>
    <cellStyle name="20 % - Accent2 11 3" xfId="4432" xr:uid="{8116F4ED-453C-400D-9D00-BDB5D4BE9D43}"/>
    <cellStyle name="20 % - Accent2 11 4" xfId="4433" xr:uid="{070A9C6C-49A4-45FB-BEB8-0E22022420B9}"/>
    <cellStyle name="20 % - Accent2 11 5" xfId="4434" xr:uid="{53B325CA-1651-4D5D-8EC2-03F30B3B458C}"/>
    <cellStyle name="20 % - Accent2 12" xfId="4435" xr:uid="{A51E9E7C-9536-4DCB-822A-4168F82930F6}"/>
    <cellStyle name="20 % - Accent2 12 2" xfId="4436" xr:uid="{1B203AAB-4733-4367-B2C4-1F6A47563C8B}"/>
    <cellStyle name="20 % - Accent2 12 3" xfId="4437" xr:uid="{6DA2EBE5-079A-44F1-B500-19F2FBEABAD2}"/>
    <cellStyle name="20 % - Accent2 12 4" xfId="4438" xr:uid="{F59C7D10-61DA-411C-AC25-F1A210A97555}"/>
    <cellStyle name="20 % - Accent2 13" xfId="4439" xr:uid="{CC705788-7E12-4B69-BF08-DD159C2DC70A}"/>
    <cellStyle name="20 % - Accent2 13 2" xfId="4440" xr:uid="{E90AAD72-16D7-427D-A341-4ABFB5C711F4}"/>
    <cellStyle name="20 % - Accent2 13 2 2" xfId="4441" xr:uid="{CA3DDE7C-E49A-4EFE-810C-7EABA66FD3C2}"/>
    <cellStyle name="20 % - Accent2 13 2 2 2" xfId="4442" xr:uid="{26E310CE-EED6-45A7-9700-D596FC676CD0}"/>
    <cellStyle name="20 % - Accent2 13 2 3" xfId="4443" xr:uid="{751A08BF-D4FF-4C79-B166-1AB0FE3CC169}"/>
    <cellStyle name="20 % - Accent2 13 2 4" xfId="4444" xr:uid="{127B5A61-CD32-4D18-B58E-4EA745AC623E}"/>
    <cellStyle name="20 % - Accent2 13 2 5" xfId="4445" xr:uid="{E12EF560-F7D8-4930-A02B-5FE31BA0ED1A}"/>
    <cellStyle name="20 % - Accent2 13 3" xfId="4446" xr:uid="{32953BAE-455A-420B-9A1E-218493265143}"/>
    <cellStyle name="20 % - Accent2 13 3 2" xfId="4447" xr:uid="{18DEACA1-411B-42F2-80B7-066C7481FFAC}"/>
    <cellStyle name="20 % - Accent2 13 3 2 2" xfId="4448" xr:uid="{FC42C61C-B635-47F4-B72B-F501349E2D8F}"/>
    <cellStyle name="20 % - Accent2 13 3 3" xfId="4449" xr:uid="{AA2BE9EA-5435-43EA-BC99-DFB9E6B918EB}"/>
    <cellStyle name="20 % - Accent2 13 3 4" xfId="4450" xr:uid="{530B32FE-8959-4E67-A034-ED7B71A24035}"/>
    <cellStyle name="20 % - Accent2 13 3 5" xfId="4451" xr:uid="{7A010005-7D70-46AC-BC90-B72EA1EC1B78}"/>
    <cellStyle name="20 % - Accent2 13 4" xfId="4452" xr:uid="{FBBA0705-FA14-4521-82CE-EAA7D7FE66CF}"/>
    <cellStyle name="20 % - Accent2 13 4 2" xfId="4453" xr:uid="{FAEDE5DC-A68B-4B0E-B27F-4C84BBB9DABD}"/>
    <cellStyle name="20 % - Accent2 13 4 3" xfId="4454" xr:uid="{994AB651-3D67-4090-9C01-D0EA934F090C}"/>
    <cellStyle name="20 % - Accent2 13 5" xfId="4455" xr:uid="{A9E98FA0-B7A6-42B2-8C21-D8A97158CC5D}"/>
    <cellStyle name="20 % - Accent2 13 5 2" xfId="4456" xr:uid="{DA189033-672F-42D6-B6AC-7973E6E0F6F3}"/>
    <cellStyle name="20 % - Accent2 13 6" xfId="4457" xr:uid="{7DE34533-8B32-4FDA-91D8-0D3BC0917DEB}"/>
    <cellStyle name="20 % - Accent2 13 7" xfId="4458" xr:uid="{E1BE5C2D-1AE3-4EDB-B29A-6F8D7F84B70B}"/>
    <cellStyle name="20 % - Accent2 13 8" xfId="4459" xr:uid="{F295BBB7-6819-482F-8A12-65451023B6F2}"/>
    <cellStyle name="20 % - Accent2 14" xfId="4460" xr:uid="{B7BC5CC0-26C9-43C5-B48B-D6F5CB8DE135}"/>
    <cellStyle name="20 % - Accent2 14 2" xfId="4461" xr:uid="{D9686889-7541-46E6-9B46-94700870DB6D}"/>
    <cellStyle name="20 % - Accent2 14 2 2" xfId="4462" xr:uid="{892F64F1-B513-4FE5-9417-83E62B6E004C}"/>
    <cellStyle name="20 % - Accent2 14 2 2 2" xfId="4463" xr:uid="{6312B67C-560C-4019-9407-FCDDA5F7F7E3}"/>
    <cellStyle name="20 % - Accent2 14 2 3" xfId="4464" xr:uid="{839532B8-4582-4A4A-9E09-14A6D81560D5}"/>
    <cellStyle name="20 % - Accent2 14 2 4" xfId="4465" xr:uid="{D256830B-0045-4C9C-8280-37B32166F4BE}"/>
    <cellStyle name="20 % - Accent2 14 2 5" xfId="4466" xr:uid="{3DE2DC6D-47D6-40EB-AB9F-39B8F4265A82}"/>
    <cellStyle name="20 % - Accent2 14 3" xfId="4467" xr:uid="{D90E8054-BEF9-4342-95C0-9CCB50E49850}"/>
    <cellStyle name="20 % - Accent2 14 3 2" xfId="4468" xr:uid="{96AD62FD-973B-4A44-A7AD-EF3843527780}"/>
    <cellStyle name="20 % - Accent2 14 3 2 2" xfId="4469" xr:uid="{85FABB7A-5EBE-49F3-89D2-67990D270EA2}"/>
    <cellStyle name="20 % - Accent2 14 3 3" xfId="4470" xr:uid="{E1BC6F85-EACE-4133-85B6-12FEDFD92C65}"/>
    <cellStyle name="20 % - Accent2 14 3 4" xfId="4471" xr:uid="{268A1BF1-7B27-4059-824F-DCAB78660ACC}"/>
    <cellStyle name="20 % - Accent2 14 3 5" xfId="4472" xr:uid="{95BF381D-7E4B-48E5-B9D6-17FA03DE64D2}"/>
    <cellStyle name="20 % - Accent2 14 4" xfId="4473" xr:uid="{F3A03EA5-0CD4-48C6-8F9F-3C968D35EFD4}"/>
    <cellStyle name="20 % - Accent2 14 4 2" xfId="4474" xr:uid="{09B7DB14-2BE2-4F47-BFC9-3A1CD706F84B}"/>
    <cellStyle name="20 % - Accent2 14 4 3" xfId="4475" xr:uid="{8734616A-A90A-483A-A854-51EAB5B3287C}"/>
    <cellStyle name="20 % - Accent2 14 5" xfId="4476" xr:uid="{1D172F9B-3219-4464-A38F-3860F6520909}"/>
    <cellStyle name="20 % - Accent2 14 5 2" xfId="4477" xr:uid="{7B80B51C-878F-40CA-97F3-0CD55B19E40A}"/>
    <cellStyle name="20 % - Accent2 14 6" xfId="4478" xr:uid="{4DFC90F3-BF74-4960-BE0D-B2BFC2B3693A}"/>
    <cellStyle name="20 % - Accent2 14 7" xfId="4479" xr:uid="{6BA5E7C7-07DF-427D-87A4-F25F9DD8BC84}"/>
    <cellStyle name="20 % - Accent2 14 8" xfId="4480" xr:uid="{61D6C535-EE6C-4862-9A0B-B8251A007B79}"/>
    <cellStyle name="20 % - Accent2 15" xfId="4481" xr:uid="{A803CE40-E5BD-4EB6-B675-2F29B940DF84}"/>
    <cellStyle name="20 % - Accent2 15 2" xfId="4482" xr:uid="{A5D2047A-ACAE-4278-8950-C23ACE785E01}"/>
    <cellStyle name="20 % - Accent2 15 2 2" xfId="4483" xr:uid="{E41A9CA0-DA6B-4181-A460-9C4DD7D7492E}"/>
    <cellStyle name="20 % - Accent2 15 2 2 2" xfId="4484" xr:uid="{3C72BC64-C7FD-49AC-8683-AC28ACFE5E65}"/>
    <cellStyle name="20 % - Accent2 15 2 3" xfId="4485" xr:uid="{8E7CFB13-5BAA-4125-94CB-5AEBEE38BDC2}"/>
    <cellStyle name="20 % - Accent2 15 2 4" xfId="4486" xr:uid="{AA09BAA0-3570-402C-9C83-58C71639727B}"/>
    <cellStyle name="20 % - Accent2 15 2 5" xfId="4487" xr:uid="{6DF8DADB-54DB-4B8B-9A68-C971E593A9DF}"/>
    <cellStyle name="20 % - Accent2 15 3" xfId="4488" xr:uid="{53EC62AB-6F1F-4FCB-B1F0-77B30F784375}"/>
    <cellStyle name="20 % - Accent2 15 3 2" xfId="4489" xr:uid="{E8384C21-8EFA-4379-9D07-574D6399AFE7}"/>
    <cellStyle name="20 % - Accent2 15 3 2 2" xfId="4490" xr:uid="{809F0417-2AEE-4F46-9703-2D1E2A6D1EC1}"/>
    <cellStyle name="20 % - Accent2 15 3 3" xfId="4491" xr:uid="{4FE36B9F-BDDF-4A1E-B0BC-44AD6599A8BE}"/>
    <cellStyle name="20 % - Accent2 15 3 4" xfId="4492" xr:uid="{4FC1FF52-D122-4EA2-A212-912BFD120833}"/>
    <cellStyle name="20 % - Accent2 15 3 5" xfId="4493" xr:uid="{A1701FC5-4474-437B-9AB0-82EFF97C3EDC}"/>
    <cellStyle name="20 % - Accent2 15 4" xfId="4494" xr:uid="{6EB3BBDB-AF88-4BD1-AEBF-E6B08753FD70}"/>
    <cellStyle name="20 % - Accent2 15 4 2" xfId="4495" xr:uid="{FF856CD1-719C-41C5-89B9-9B11FE34643F}"/>
    <cellStyle name="20 % - Accent2 15 4 3" xfId="4496" xr:uid="{4CE713C6-11B9-4E34-8A85-AED2028707D4}"/>
    <cellStyle name="20 % - Accent2 15 5" xfId="4497" xr:uid="{FC1F1AB5-E1BE-4BF5-8E2C-2D626D27E319}"/>
    <cellStyle name="20 % - Accent2 15 5 2" xfId="4498" xr:uid="{52FED545-AD12-4AC6-A3FB-5B2D3BBB1C9B}"/>
    <cellStyle name="20 % - Accent2 15 6" xfId="4499" xr:uid="{F46F02DB-8A1A-4E78-8385-DC6BD549C0E5}"/>
    <cellStyle name="20 % - Accent2 15 7" xfId="4500" xr:uid="{1E1FE2D8-8937-4436-92BD-F2C5D1992C5C}"/>
    <cellStyle name="20 % - Accent2 15 8" xfId="4501" xr:uid="{91F41287-83DB-4381-870A-7B88BB0A2C2D}"/>
    <cellStyle name="20 % - Accent2 16" xfId="4502" xr:uid="{3DF1E9C4-6ED9-4701-915D-ED21EBB6F101}"/>
    <cellStyle name="20 % - Accent2 16 2" xfId="4503" xr:uid="{3E365043-6EA5-4804-8AD6-AC9E4FF5D45D}"/>
    <cellStyle name="20 % - Accent2 16 2 2" xfId="4504" xr:uid="{0980E8E3-F706-48BA-985D-B94AAEA7CB79}"/>
    <cellStyle name="20 % - Accent2 16 3" xfId="4505" xr:uid="{A60F9900-DB5B-4C70-9CC3-51D092E81B81}"/>
    <cellStyle name="20 % - Accent2 17" xfId="4506" xr:uid="{560C1C14-58CA-4C88-9FBA-8F876BE23459}"/>
    <cellStyle name="20 % - Accent2 17 2" xfId="4507" xr:uid="{2F7D7B11-8953-4150-AD28-88ECF3F45EC9}"/>
    <cellStyle name="20 % - Accent2 18" xfId="4508" xr:uid="{B8BD5ADC-488F-4B49-A9C0-DE72DF41A2D1}"/>
    <cellStyle name="20 % - Accent2 19" xfId="4509" xr:uid="{16D60A99-B5C1-4354-AF70-1FAACCE0AA09}"/>
    <cellStyle name="20 % - Accent2 2" xfId="1798" xr:uid="{513EE777-B132-46D2-A209-F45DBA51B84C}"/>
    <cellStyle name="20 % - Accent2 2 2" xfId="2830" xr:uid="{62FA0DEB-DE61-4EAA-98A2-762A5B5EDD49}"/>
    <cellStyle name="20 % - Accent2 2 2 2" xfId="4511" xr:uid="{4F6916CE-16E6-4C31-AC85-562DC6B35065}"/>
    <cellStyle name="20 % - Accent2 2 2 3" xfId="4512" xr:uid="{50A1989A-4592-4961-AE16-2D4848982423}"/>
    <cellStyle name="20 % - Accent2 2 2 4" xfId="4510" xr:uid="{D82CDDF3-E77D-484D-9BB7-556A52699E69}"/>
    <cellStyle name="20 % - Accent2 2 3" xfId="4513" xr:uid="{9CEEDDD0-2A62-4048-943C-A18CDBBB75A7}"/>
    <cellStyle name="20 % - Accent2 2 3 2" xfId="4514" xr:uid="{9E09A893-A6A3-4211-A112-1C6E3F05DDDA}"/>
    <cellStyle name="20 % - Accent2 2 4" xfId="4515" xr:uid="{F16F360A-EEB6-47CC-A040-8E2985A97270}"/>
    <cellStyle name="20 % - Accent2 2 4 2" xfId="4516" xr:uid="{01135697-ABFA-448B-8090-BED545E9032F}"/>
    <cellStyle name="20 % - Accent2 2 5" xfId="4517" xr:uid="{E4B17635-15C6-4DDB-AC76-B3CF30CB8575}"/>
    <cellStyle name="20 % - Accent2 2 6" xfId="4518" xr:uid="{4798D2A6-1B4A-451E-A799-9E458CFF66D4}"/>
    <cellStyle name="20 % - Accent2 2 7" xfId="4519" xr:uid="{F291A876-9475-4F6B-851B-2DEC95F6E6A5}"/>
    <cellStyle name="20 % - Accent2 2 8" xfId="3941" xr:uid="{15C2B796-9F97-4E1B-AC94-F285FD2FD9FA}"/>
    <cellStyle name="20 % - Accent2 3" xfId="4520" xr:uid="{45A57FCF-3BC7-4F8D-BB76-2C517B8424FC}"/>
    <cellStyle name="20 % - Accent2 3 2" xfId="4521" xr:uid="{68DB0402-97CD-4123-BBEA-6F27E4CEA827}"/>
    <cellStyle name="20 % - Accent2 3 2 2" xfId="4522" xr:uid="{9BCC2F83-6C3D-437B-B5E1-1EE5027AE719}"/>
    <cellStyle name="20 % - Accent2 3 2 3" xfId="4523" xr:uid="{6D8581A6-6E0E-4AE4-B0AB-79B02023ABC3}"/>
    <cellStyle name="20 % - Accent2 3 3" xfId="4524" xr:uid="{4195E05F-FBC6-4E27-9C3C-60F2C766AF75}"/>
    <cellStyle name="20 % - Accent2 3 4" xfId="4525" xr:uid="{17E50746-B486-40AF-BDCB-A5F6AF1C0AC0}"/>
    <cellStyle name="20 % - Accent2 3 5" xfId="4526" xr:uid="{5A7D37DA-EE66-4036-8600-D78095FD10BB}"/>
    <cellStyle name="20 % - Accent2 3 6" xfId="4527" xr:uid="{F6526F46-216E-4D68-973E-C96B72DACDF6}"/>
    <cellStyle name="20 % - Accent2 3 7" xfId="4528" xr:uid="{637737EA-63BF-4E50-BF71-E4D87A9EA7D4}"/>
    <cellStyle name="20 % - Accent2 4" xfId="4529" xr:uid="{481F0850-F65A-45D6-96F5-161D912CDEF4}"/>
    <cellStyle name="20 % - Accent2 4 2" xfId="4530" xr:uid="{96B81615-4C87-4495-8508-2B7BEE1D8273}"/>
    <cellStyle name="20 % - Accent2 4 2 2" xfId="4531" xr:uid="{649A8C14-D5E9-4F3A-850C-9574C922619D}"/>
    <cellStyle name="20 % - Accent2 4 2 3" xfId="4532" xr:uid="{B350FD4A-F9CC-4854-AAD8-98ECA1903B66}"/>
    <cellStyle name="20 % - Accent2 4 3" xfId="4533" xr:uid="{F114BACA-7AB5-4A88-AFC4-795AC95BE267}"/>
    <cellStyle name="20 % - Accent2 4 4" xfId="4534" xr:uid="{3932BD0D-0D41-4BF9-9174-344437F8CD68}"/>
    <cellStyle name="20 % - Accent2 5" xfId="4535" xr:uid="{5174A8D6-4472-4762-B95F-97760BF31DAD}"/>
    <cellStyle name="20 % - Accent2 5 2" xfId="4536" xr:uid="{2746628A-92B0-4BB2-AE4C-6C8CE05F8788}"/>
    <cellStyle name="20 % - Accent2 6" xfId="4537" xr:uid="{80845832-9A03-491B-8DC7-AD71576D99E2}"/>
    <cellStyle name="20 % - Accent2 6 2" xfId="4538" xr:uid="{403A95D7-9747-4080-B394-1B0CB1ECF042}"/>
    <cellStyle name="20 % - Accent2 6 3" xfId="4539" xr:uid="{5A225817-ECA6-48B1-9191-64B3476778C5}"/>
    <cellStyle name="20 % - Accent2 6 3 2" xfId="4540" xr:uid="{CECC752F-A7AC-4811-8C1E-8C2F42644601}"/>
    <cellStyle name="20 % - Accent2 6 3 3" xfId="4541" xr:uid="{86C04E6C-09E2-4222-B091-E253359E6737}"/>
    <cellStyle name="20 % - Accent2 7" xfId="4542" xr:uid="{BCB36FE7-911B-4F57-BD63-303DB116B10F}"/>
    <cellStyle name="20 % - Accent2 7 10" xfId="4543" xr:uid="{ACC71B0C-049E-464C-89EB-EBD532DC6039}"/>
    <cellStyle name="20 % - Accent2 7 11" xfId="4544" xr:uid="{DAAB0791-84A1-4BA3-9C65-7918AF86C8A7}"/>
    <cellStyle name="20 % - Accent2 7 2" xfId="4545" xr:uid="{54A7A10B-01B6-485E-81D6-8EAA7956F54A}"/>
    <cellStyle name="20 % - Accent2 7 2 10" xfId="4546" xr:uid="{52AB158D-76DD-4FE8-BF9D-09803965D203}"/>
    <cellStyle name="20 % - Accent2 7 2 11" xfId="4547" xr:uid="{8DFFFACE-E475-42E6-ADB8-8E4B7873D654}"/>
    <cellStyle name="20 % - Accent2 7 2 12" xfId="4548" xr:uid="{1A5F4C8F-BD65-49F5-A49D-E7E9F5F94D19}"/>
    <cellStyle name="20 % - Accent2 7 2 2" xfId="4549" xr:uid="{0852C677-798A-475B-9062-1ED505CAB9D0}"/>
    <cellStyle name="20 % - Accent2 7 2 2 2" xfId="4550" xr:uid="{46C0C3F4-7A5C-4366-8600-35E7BBFBBCD6}"/>
    <cellStyle name="20 % - Accent2 7 2 2 2 2" xfId="4551" xr:uid="{4D5B953B-2B5B-4206-9CAC-C63C306E603B}"/>
    <cellStyle name="20 % - Accent2 7 2 2 3" xfId="4552" xr:uid="{043669F6-9CEA-4B95-9EC2-B7DC78E368A4}"/>
    <cellStyle name="20 % - Accent2 7 2 2 4" xfId="4553" xr:uid="{BB223838-8750-4EED-8B81-3B235DEF36F9}"/>
    <cellStyle name="20 % - Accent2 7 2 2 5" xfId="4554" xr:uid="{B13456A1-645C-4754-82CD-3B0F034CB308}"/>
    <cellStyle name="20 % - Accent2 7 2 2 6" xfId="4555" xr:uid="{55073EAA-CA94-4AAD-938A-FA95289F0167}"/>
    <cellStyle name="20 % - Accent2 7 2 2 7" xfId="4556" xr:uid="{C1464060-6AF1-44E0-B9E0-D7C2E893007E}"/>
    <cellStyle name="20 % - Accent2 7 2 2 8" xfId="4557" xr:uid="{CE072D1E-4925-4B72-87FF-906039DD6F81}"/>
    <cellStyle name="20 % - Accent2 7 2 2 9" xfId="4558" xr:uid="{7A631608-F4CE-444D-9DE6-8C270A54853B}"/>
    <cellStyle name="20 % - Accent2 7 2 3" xfId="4559" xr:uid="{1D253C45-AF6B-436F-87A6-48541C0F6A23}"/>
    <cellStyle name="20 % - Accent2 7 2 3 2" xfId="4560" xr:uid="{C2C21A53-FE1F-45EB-9050-C9E778E5C760}"/>
    <cellStyle name="20 % - Accent2 7 2 4" xfId="4561" xr:uid="{7383A0DF-5BB3-4328-86D8-D454F9237138}"/>
    <cellStyle name="20 % - Accent2 7 2 4 2" xfId="4562" xr:uid="{44675AC2-877A-4D9B-AC3E-3759D743F2F9}"/>
    <cellStyle name="20 % - Accent2 7 2 5" xfId="4563" xr:uid="{B3A9683D-405E-42BE-805A-CD435931D5A1}"/>
    <cellStyle name="20 % - Accent2 7 2 5 2" xfId="4564" xr:uid="{2D91C2CC-F34A-43A8-AE9D-6EDD070F9A80}"/>
    <cellStyle name="20 % - Accent2 7 2 6" xfId="4565" xr:uid="{A54B094A-7108-4CDD-A7AD-4E337CF8C551}"/>
    <cellStyle name="20 % - Accent2 7 2 7" xfId="4566" xr:uid="{B0DF236E-4B0E-4533-B2BB-02732E02106F}"/>
    <cellStyle name="20 % - Accent2 7 2 8" xfId="4567" xr:uid="{522A40CB-0AD7-474F-A353-238CD7DFFA2E}"/>
    <cellStyle name="20 % - Accent2 7 2 9" xfId="4568" xr:uid="{13485A67-D0E5-4A8D-AD57-D7333FCAA58B}"/>
    <cellStyle name="20 % - Accent2 7 3" xfId="4569" xr:uid="{804F058F-27CC-4143-8F29-2F21B0D28099}"/>
    <cellStyle name="20 % - Accent2 7 3 10" xfId="4570" xr:uid="{44AA6898-D6DF-4284-B00F-1DC698ABC72B}"/>
    <cellStyle name="20 % - Accent2 7 3 2" xfId="4571" xr:uid="{414ED0F8-07D2-4BAA-B940-A3B6793B9314}"/>
    <cellStyle name="20 % - Accent2 7 3 2 2" xfId="4572" xr:uid="{8E29DF53-8FFE-4E5B-8F09-AFD039080AB4}"/>
    <cellStyle name="20 % - Accent2 7 3 3" xfId="4573" xr:uid="{AA8A2957-9512-4E2E-B79E-40C0B487F416}"/>
    <cellStyle name="20 % - Accent2 7 3 3 2" xfId="4574" xr:uid="{833F4B05-2E86-42A8-BB5F-0D04C123D88A}"/>
    <cellStyle name="20 % - Accent2 7 3 4" xfId="4575" xr:uid="{19E3BFFA-8CC7-48F4-B6FE-ABB1CBA9C8C3}"/>
    <cellStyle name="20 % - Accent2 7 3 4 2" xfId="4576" xr:uid="{C20D1030-EA98-4A3A-88B1-EBF91C26EDB8}"/>
    <cellStyle name="20 % - Accent2 7 3 5" xfId="4577" xr:uid="{969D31F5-0089-4DCB-AB69-A053BD6B9129}"/>
    <cellStyle name="20 % - Accent2 7 3 6" xfId="4578" xr:uid="{B7B001BF-7020-4867-99F5-36DF7E75265D}"/>
    <cellStyle name="20 % - Accent2 7 3 7" xfId="4579" xr:uid="{95E8A3AE-CD4F-4E01-9549-812EDB0B0FD9}"/>
    <cellStyle name="20 % - Accent2 7 3 8" xfId="4580" xr:uid="{F9A1D8A6-961B-4F69-830F-A2C82B3C7413}"/>
    <cellStyle name="20 % - Accent2 7 3 9" xfId="4581" xr:uid="{44D2A656-6F45-4378-A49D-D8224B46843C}"/>
    <cellStyle name="20 % - Accent2 7 4" xfId="4582" xr:uid="{3849A2D5-3415-40EA-A1B2-C1EB62846418}"/>
    <cellStyle name="20 % - Accent2 7 4 2" xfId="4583" xr:uid="{5C5BE787-08B3-464C-9E46-3C9E1E01D351}"/>
    <cellStyle name="20 % - Accent2 7 5" xfId="4584" xr:uid="{129A6126-20F4-4A2D-940E-6555442BBF01}"/>
    <cellStyle name="20 % - Accent2 7 5 2" xfId="4585" xr:uid="{8AC54BE4-E666-4555-849B-AFA17F62CBB4}"/>
    <cellStyle name="20 % - Accent2 7 6" xfId="4586" xr:uid="{8E6321B4-ED46-429D-9DCA-F219C7EAD921}"/>
    <cellStyle name="20 % - Accent2 7 7" xfId="4587" xr:uid="{64C8623D-B0E8-4FD9-90C5-D418B4C62581}"/>
    <cellStyle name="20 % - Accent2 7 8" xfId="4588" xr:uid="{DADEE7F1-41E7-44DB-B311-CFF3AAAA805E}"/>
    <cellStyle name="20 % - Accent2 7 9" xfId="4589" xr:uid="{55E2B89E-D14B-4BB0-98B2-2C2D83ADF345}"/>
    <cellStyle name="20 % - Accent2 8" xfId="4590" xr:uid="{DFADCE67-4851-46FB-88F9-605C7D423278}"/>
    <cellStyle name="20 % - Accent2 8 10" xfId="4591" xr:uid="{CC52E0E3-4E92-4B6A-914B-F5D7012AFF92}"/>
    <cellStyle name="20 % - Accent2 8 2" xfId="4592" xr:uid="{7A91BE42-82E3-4E64-9FA1-2444D599CB0F}"/>
    <cellStyle name="20 % - Accent2 8 2 10" xfId="4593" xr:uid="{D38A3B03-0D25-4346-9E38-E36816ADBD7A}"/>
    <cellStyle name="20 % - Accent2 8 2 11" xfId="4594" xr:uid="{2F44A78A-4E45-46FD-A1A7-016A63A7C7A7}"/>
    <cellStyle name="20 % - Accent2 8 2 2" xfId="4595" xr:uid="{43DC2CBC-6036-4B1A-87B9-F9A4F60589F1}"/>
    <cellStyle name="20 % - Accent2 8 2 2 2" xfId="4596" xr:uid="{4CB990F7-1FEF-486C-B89F-3E9133F1EE60}"/>
    <cellStyle name="20 % - Accent2 8 2 3" xfId="4597" xr:uid="{E53E0ECD-2495-413D-8042-E44B576A449A}"/>
    <cellStyle name="20 % - Accent2 8 2 3 2" xfId="4598" xr:uid="{2FD32792-008B-4F70-9853-80EE56EBA69E}"/>
    <cellStyle name="20 % - Accent2 8 2 4" xfId="4599" xr:uid="{AED236AC-18B2-464A-99D3-8A86178C485C}"/>
    <cellStyle name="20 % - Accent2 8 2 4 2" xfId="4600" xr:uid="{EA4A8C8A-043B-4C20-936E-0FCAED604862}"/>
    <cellStyle name="20 % - Accent2 8 2 5" xfId="4601" xr:uid="{0F02074F-F698-44D6-8313-D156D36210B9}"/>
    <cellStyle name="20 % - Accent2 8 2 6" xfId="4602" xr:uid="{523969A9-91EE-4C99-9A57-7BA738F5DA0F}"/>
    <cellStyle name="20 % - Accent2 8 2 7" xfId="4603" xr:uid="{6F87225A-0361-4E8B-A5D0-F93B5554E47E}"/>
    <cellStyle name="20 % - Accent2 8 2 8" xfId="4604" xr:uid="{FF6F74E0-7FCE-4D72-A9DD-ADBA4EAF5AA8}"/>
    <cellStyle name="20 % - Accent2 8 2 9" xfId="4605" xr:uid="{F597DE6D-C115-450E-A627-B51B8B1D97DD}"/>
    <cellStyle name="20 % - Accent2 8 3" xfId="4606" xr:uid="{44024700-E088-4075-A3F6-7D798B7453D4}"/>
    <cellStyle name="20 % - Accent2 8 3 2" xfId="4607" xr:uid="{F472FA40-FAE2-44F2-8ADF-2467C8B990ED}"/>
    <cellStyle name="20 % - Accent2 8 4" xfId="4608" xr:uid="{2DAB092F-480F-4FDD-BED9-BEE028D04D9F}"/>
    <cellStyle name="20 % - Accent2 8 4 2" xfId="4609" xr:uid="{788E2FCE-B8AF-4BAA-B552-0C3734121EA9}"/>
    <cellStyle name="20 % - Accent2 8 5" xfId="4610" xr:uid="{B48A3D5D-F571-4A7C-AF8A-595656B3531B}"/>
    <cellStyle name="20 % - Accent2 8 6" xfId="4611" xr:uid="{9BA1714C-BBD9-47E9-A478-CEB9A8AEFC0B}"/>
    <cellStyle name="20 % - Accent2 8 7" xfId="4612" xr:uid="{D0FF7EFB-26CE-424A-9EDB-EC703E838886}"/>
    <cellStyle name="20 % - Accent2 8 8" xfId="4613" xr:uid="{8451E7B4-533A-4D17-BCF9-C2378F67182E}"/>
    <cellStyle name="20 % - Accent2 8 9" xfId="4614" xr:uid="{140591DA-C886-4037-809D-0FE73264B9A0}"/>
    <cellStyle name="20 % - Accent2 9" xfId="4615" xr:uid="{6733B812-1F18-46B2-BFEE-E35B39FBF70D}"/>
    <cellStyle name="20 % - Accent2 9 2" xfId="4616" xr:uid="{F729B685-6656-43DF-95B3-8A256A383672}"/>
    <cellStyle name="20 % - Accent2 9 2 2" xfId="4617" xr:uid="{3AC5DCE6-15C9-4F96-B55D-ADE6FC46E5DD}"/>
    <cellStyle name="20 % - Accent2 9 3" xfId="4618" xr:uid="{0BACF872-1E2D-4542-909C-5F9E26DE5B17}"/>
    <cellStyle name="20 % - Accent2 9 4" xfId="4619" xr:uid="{946ADAF1-8605-43BD-9B83-6D6C38AEDA66}"/>
    <cellStyle name="20 % - Accent3 10" xfId="4620" xr:uid="{582A75AC-02A3-4129-A791-DA77830EDED0}"/>
    <cellStyle name="20 % - Accent3 10 2" xfId="4621" xr:uid="{33D22B58-032E-47B8-B719-717D42415737}"/>
    <cellStyle name="20 % - Accent3 10 2 2" xfId="4622" xr:uid="{DDD66307-1FAB-4893-9B7A-45ABC54C7F65}"/>
    <cellStyle name="20 % - Accent3 11" xfId="4623" xr:uid="{55B09F91-E0FB-4B5E-A74B-E60CB4D4B187}"/>
    <cellStyle name="20 % - Accent3 11 2" xfId="4624" xr:uid="{D87A871C-A3B3-41C7-A928-A64FD018205C}"/>
    <cellStyle name="20 % - Accent3 11 2 2" xfId="4625" xr:uid="{83BE9F19-4F46-4DE7-964A-65FF020D2DF8}"/>
    <cellStyle name="20 % - Accent3 11 2 3" xfId="4626" xr:uid="{00195906-D052-4F35-B3EB-F733F4182021}"/>
    <cellStyle name="20 % - Accent3 11 3" xfId="4627" xr:uid="{1AF83DDD-07C6-41B5-A1ED-DC89E5642AC4}"/>
    <cellStyle name="20 % - Accent3 11 4" xfId="4628" xr:uid="{F0968E49-0856-4D42-A4A6-60A80E60F631}"/>
    <cellStyle name="20 % - Accent3 11 5" xfId="4629" xr:uid="{C849A176-3A1E-4DE9-869D-1896CC764783}"/>
    <cellStyle name="20 % - Accent3 12" xfId="4630" xr:uid="{0BC27BB1-87E0-4AF7-B14B-71D4D5832306}"/>
    <cellStyle name="20 % - Accent3 12 2" xfId="4631" xr:uid="{8F00F6E5-0149-4F80-8AC8-8E2CA0AE8118}"/>
    <cellStyle name="20 % - Accent3 12 3" xfId="4632" xr:uid="{F771E13D-1A90-45D9-9BAF-6D05CB44861C}"/>
    <cellStyle name="20 % - Accent3 12 4" xfId="4633" xr:uid="{BB6F60FE-C6EC-4DE4-8C38-65EF3A88F7C1}"/>
    <cellStyle name="20 % - Accent3 13" xfId="4634" xr:uid="{10EF3148-294E-4E77-9ECC-3247F633AE23}"/>
    <cellStyle name="20 % - Accent3 13 2" xfId="4635" xr:uid="{C8D749F8-C0EA-44D0-B8E5-20F3C7BAC1E7}"/>
    <cellStyle name="20 % - Accent3 13 2 2" xfId="4636" xr:uid="{60A2B896-0822-435E-B2CD-9E07ABCC008F}"/>
    <cellStyle name="20 % - Accent3 13 2 2 2" xfId="4637" xr:uid="{106F11B6-8117-4F05-9DB8-5F74E77049B0}"/>
    <cellStyle name="20 % - Accent3 13 2 3" xfId="4638" xr:uid="{04D70906-6E65-4B51-B586-9C4585DCED0D}"/>
    <cellStyle name="20 % - Accent3 13 2 4" xfId="4639" xr:uid="{4D35CAC2-35A5-4788-B35F-EDC4BFBB5ED8}"/>
    <cellStyle name="20 % - Accent3 13 2 5" xfId="4640" xr:uid="{94A31240-62EE-4D36-9B5A-07F60CE34859}"/>
    <cellStyle name="20 % - Accent3 13 3" xfId="4641" xr:uid="{4A9F7190-C2AB-427C-9D1E-F1DFD056E7D2}"/>
    <cellStyle name="20 % - Accent3 13 3 2" xfId="4642" xr:uid="{0A26E20A-3182-4586-B0E3-86D9FBB0A893}"/>
    <cellStyle name="20 % - Accent3 13 3 2 2" xfId="4643" xr:uid="{625A1912-7EF7-4C8E-A5BB-383112AC305E}"/>
    <cellStyle name="20 % - Accent3 13 3 3" xfId="4644" xr:uid="{E6D10DBC-4F64-4AD9-B025-F3FC97E98ADF}"/>
    <cellStyle name="20 % - Accent3 13 3 4" xfId="4645" xr:uid="{02AE0C66-55B1-49AF-9EFA-0B2C96A1ACBF}"/>
    <cellStyle name="20 % - Accent3 13 3 5" xfId="4646" xr:uid="{330BE476-7BBB-4F39-AF2A-6647460E2D45}"/>
    <cellStyle name="20 % - Accent3 13 4" xfId="4647" xr:uid="{306B0C91-723C-4EB3-B0F5-FF1C177F5C04}"/>
    <cellStyle name="20 % - Accent3 13 4 2" xfId="4648" xr:uid="{84D53697-8D4D-46BB-9D40-AF0CAC493449}"/>
    <cellStyle name="20 % - Accent3 13 4 3" xfId="4649" xr:uid="{1283EE15-6DC5-4072-8362-DBEF5B2029D4}"/>
    <cellStyle name="20 % - Accent3 13 5" xfId="4650" xr:uid="{D0FDA0E4-56C7-4167-81C5-38CE12349AA9}"/>
    <cellStyle name="20 % - Accent3 13 5 2" xfId="4651" xr:uid="{DF596D06-E210-4A54-BFEF-4C8F13EF9CC2}"/>
    <cellStyle name="20 % - Accent3 13 6" xfId="4652" xr:uid="{390E6D8D-D9FB-4431-938D-2E51A38E7918}"/>
    <cellStyle name="20 % - Accent3 13 7" xfId="4653" xr:uid="{2683ECFB-27F8-49F0-A9A5-76E1F3782A6B}"/>
    <cellStyle name="20 % - Accent3 13 8" xfId="4654" xr:uid="{BB3F7B8B-234C-4ED4-B642-466A4C94B80E}"/>
    <cellStyle name="20 % - Accent3 14" xfId="4655" xr:uid="{D80EAFF6-71EC-449B-8ABC-2B282C2FBC03}"/>
    <cellStyle name="20 % - Accent3 14 2" xfId="4656" xr:uid="{CDE431AC-A7A7-44ED-9B96-D598EE3922F3}"/>
    <cellStyle name="20 % - Accent3 14 2 2" xfId="4657" xr:uid="{5E0D3D20-742D-4E71-802D-72273F207021}"/>
    <cellStyle name="20 % - Accent3 14 2 2 2" xfId="4658" xr:uid="{1298B6E0-B019-4417-9EBB-DB59610ECCE2}"/>
    <cellStyle name="20 % - Accent3 14 2 3" xfId="4659" xr:uid="{1872C330-7829-40C3-B3E2-B2A9075E47B4}"/>
    <cellStyle name="20 % - Accent3 14 2 4" xfId="4660" xr:uid="{B0B9AC1C-6DEA-43B4-A226-87E27E3BC7D3}"/>
    <cellStyle name="20 % - Accent3 14 2 5" xfId="4661" xr:uid="{54053A9D-BCAE-46F6-82FD-75AE3C02BA03}"/>
    <cellStyle name="20 % - Accent3 14 3" xfId="4662" xr:uid="{03317082-6E29-4240-98AF-9028431271D9}"/>
    <cellStyle name="20 % - Accent3 14 3 2" xfId="4663" xr:uid="{6E0C4BF7-6D8F-4C33-8771-8E24CE291B2E}"/>
    <cellStyle name="20 % - Accent3 14 3 2 2" xfId="4664" xr:uid="{E944D223-7F57-4954-BA89-2F0F55D75C33}"/>
    <cellStyle name="20 % - Accent3 14 3 3" xfId="4665" xr:uid="{4FAE3850-E1DB-42A1-ABF8-BA91FD1EE4E0}"/>
    <cellStyle name="20 % - Accent3 14 3 4" xfId="4666" xr:uid="{9231257C-16DB-481B-8FBD-90D46541B95C}"/>
    <cellStyle name="20 % - Accent3 14 3 5" xfId="4667" xr:uid="{2E0B11FB-BD64-4B94-BEE5-660B7A5BE4AD}"/>
    <cellStyle name="20 % - Accent3 14 4" xfId="4668" xr:uid="{74D1DE73-BCFD-45B8-92E8-1C089DEE2F6A}"/>
    <cellStyle name="20 % - Accent3 14 4 2" xfId="4669" xr:uid="{8B3A1D7A-AD80-4023-B607-F0A412EC8A69}"/>
    <cellStyle name="20 % - Accent3 14 4 3" xfId="4670" xr:uid="{6DCF684C-27B9-4CA8-B0F8-EC6651AAA85F}"/>
    <cellStyle name="20 % - Accent3 14 5" xfId="4671" xr:uid="{D7DFBA4A-C7A3-46A4-8755-F6BFB6F59B96}"/>
    <cellStyle name="20 % - Accent3 14 5 2" xfId="4672" xr:uid="{C4256B82-807E-4238-A6E7-7F3F71F745FE}"/>
    <cellStyle name="20 % - Accent3 14 6" xfId="4673" xr:uid="{55ED2E75-E05B-40F8-8D5B-9568501DB1EC}"/>
    <cellStyle name="20 % - Accent3 14 7" xfId="4674" xr:uid="{D28A57A3-1899-4E85-9673-A0BA9348062B}"/>
    <cellStyle name="20 % - Accent3 14 8" xfId="4675" xr:uid="{1489E351-0172-4779-BA3A-DB804BE9A340}"/>
    <cellStyle name="20 % - Accent3 15" xfId="4676" xr:uid="{180972B9-11CC-412F-9298-B0ED814B7BF7}"/>
    <cellStyle name="20 % - Accent3 15 2" xfId="4677" xr:uid="{A9E01709-6A6E-48B4-96DA-7DA6D934AC75}"/>
    <cellStyle name="20 % - Accent3 15 2 2" xfId="4678" xr:uid="{B8DD11C4-402B-492C-B5CE-9E39F61B8C12}"/>
    <cellStyle name="20 % - Accent3 15 2 2 2" xfId="4679" xr:uid="{B7A491EF-D2DF-4668-AE64-5E21C5CA2476}"/>
    <cellStyle name="20 % - Accent3 15 2 3" xfId="4680" xr:uid="{EE217273-BDAF-4E51-9176-8F1B22887652}"/>
    <cellStyle name="20 % - Accent3 15 2 4" xfId="4681" xr:uid="{CE15BA42-143E-4B08-B96B-D9CC7CC945B4}"/>
    <cellStyle name="20 % - Accent3 15 2 5" xfId="4682" xr:uid="{1C75DBE9-68FF-48B0-B82E-A796A2A115F9}"/>
    <cellStyle name="20 % - Accent3 15 3" xfId="4683" xr:uid="{5D3733E0-D8A1-46E0-AE1C-467E31D4AC93}"/>
    <cellStyle name="20 % - Accent3 15 3 2" xfId="4684" xr:uid="{DB5396D9-6406-4039-A87C-2A36447ADBB5}"/>
    <cellStyle name="20 % - Accent3 15 3 2 2" xfId="4685" xr:uid="{8F48C4E6-69C6-47AD-B0D4-4051B3B2F3AC}"/>
    <cellStyle name="20 % - Accent3 15 3 3" xfId="4686" xr:uid="{79F13B4E-EB13-4F57-87F7-F9FFA3E42421}"/>
    <cellStyle name="20 % - Accent3 15 3 4" xfId="4687" xr:uid="{B442E005-68D2-4D4C-94DD-6B4830F9314C}"/>
    <cellStyle name="20 % - Accent3 15 3 5" xfId="4688" xr:uid="{B40F75B7-E5B8-4246-96CC-D8C7B4016A01}"/>
    <cellStyle name="20 % - Accent3 15 4" xfId="4689" xr:uid="{062A9F33-FD93-4EAA-B8A0-07BF90007FAB}"/>
    <cellStyle name="20 % - Accent3 15 4 2" xfId="4690" xr:uid="{8E4BFDDC-1750-4757-BAB0-391BF056D5E3}"/>
    <cellStyle name="20 % - Accent3 15 4 3" xfId="4691" xr:uid="{66ACAD33-E243-4D7C-8325-5A2CC35733C3}"/>
    <cellStyle name="20 % - Accent3 15 5" xfId="4692" xr:uid="{435368BA-8EA5-4EB6-978F-A3491BA439FC}"/>
    <cellStyle name="20 % - Accent3 15 5 2" xfId="4693" xr:uid="{11CD2533-B470-4851-926A-971F09F3EE59}"/>
    <cellStyle name="20 % - Accent3 15 6" xfId="4694" xr:uid="{C0A6818C-B546-4A60-9E7A-442E5FE0FF75}"/>
    <cellStyle name="20 % - Accent3 15 7" xfId="4695" xr:uid="{22D3BAD4-F46D-4AEC-AE9B-B7AE26F9D88C}"/>
    <cellStyle name="20 % - Accent3 15 8" xfId="4696" xr:uid="{7607E880-E88C-49DA-A96D-E94318263550}"/>
    <cellStyle name="20 % - Accent3 16" xfId="4697" xr:uid="{90FB80C4-F6F9-4609-AD32-FB91ED9B90B9}"/>
    <cellStyle name="20 % - Accent3 16 2" xfId="4698" xr:uid="{AD8C32AB-996D-4F02-87BE-D017E96C4AFD}"/>
    <cellStyle name="20 % - Accent3 16 2 2" xfId="4699" xr:uid="{9997F676-755C-41C6-9858-D78FF795D695}"/>
    <cellStyle name="20 % - Accent3 16 3" xfId="4700" xr:uid="{06DD9C7A-230E-4707-9AAB-2D65D92A15AF}"/>
    <cellStyle name="20 % - Accent3 17" xfId="4701" xr:uid="{635EFD91-1E99-48B8-B9BE-267A7A4D6339}"/>
    <cellStyle name="20 % - Accent3 17 2" xfId="4702" xr:uid="{5E5A1BF9-E741-4CB3-9746-0999E38626A1}"/>
    <cellStyle name="20 % - Accent3 18" xfId="4703" xr:uid="{41039EA0-B33C-46D3-861B-91490ABDF3AB}"/>
    <cellStyle name="20 % - Accent3 19" xfId="4704" xr:uid="{0B3D09B0-5E20-4CF5-BF7A-629F488C0899}"/>
    <cellStyle name="20 % - Accent3 2" xfId="1799" xr:uid="{E8D6D09D-076B-476B-8FC3-0BDEB96C6F7D}"/>
    <cellStyle name="20 % - Accent3 2 2" xfId="2831" xr:uid="{B302052E-8807-48B5-B239-2BB62F3E3F91}"/>
    <cellStyle name="20 % - Accent3 2 2 2" xfId="4706" xr:uid="{E9B87DD4-7565-4BC0-BFE2-60B0ED552C7E}"/>
    <cellStyle name="20 % - Accent3 2 2 3" xfId="4707" xr:uid="{137B3D40-59E8-4759-A0A0-06729927A144}"/>
    <cellStyle name="20 % - Accent3 2 2 4" xfId="4705" xr:uid="{7B22225A-2420-4D5C-9D6F-455C65C5A5D6}"/>
    <cellStyle name="20 % - Accent3 2 3" xfId="4708" xr:uid="{B2FE545D-C87F-4EB6-A6BA-BBE5ABDCB54A}"/>
    <cellStyle name="20 % - Accent3 2 3 2" xfId="4709" xr:uid="{402F1D01-E98C-4C1F-AD7B-D3D5555241A4}"/>
    <cellStyle name="20 % - Accent3 2 3 2 2" xfId="4710" xr:uid="{1D0ADCC8-156B-483F-B146-AF292CF033E9}"/>
    <cellStyle name="20 % - Accent3 2 3 3" xfId="4711" xr:uid="{F4DAAF82-F7C4-4974-B499-E829C70578B5}"/>
    <cellStyle name="20 % - Accent3 2 4" xfId="4712" xr:uid="{DEC195B5-ACD5-4F97-B0E7-FEE5FA0EF839}"/>
    <cellStyle name="20 % - Accent3 2 4 2" xfId="4713" xr:uid="{58E5B81F-B0C7-48FF-8E59-7E135BD9608F}"/>
    <cellStyle name="20 % - Accent3 2 5" xfId="4714" xr:uid="{34CDF64E-9671-4766-A3AA-D23CA00F425D}"/>
    <cellStyle name="20 % - Accent3 2 6" xfId="4715" xr:uid="{10440852-33B7-478F-896D-A73A6F14E7D7}"/>
    <cellStyle name="20 % - Accent3 2 7" xfId="4716" xr:uid="{790622FE-2875-4E7C-91A6-F03E059460CA}"/>
    <cellStyle name="20 % - Accent3 2 8" xfId="3942" xr:uid="{617715FF-C1CB-40F3-86C8-3B3B51A291E2}"/>
    <cellStyle name="20 % - Accent3 3" xfId="4717" xr:uid="{8C662E96-39EB-4A14-ACEB-2D4DD27C2565}"/>
    <cellStyle name="20 % - Accent3 3 2" xfId="4718" xr:uid="{F55E60B2-9ACC-4305-B00F-5757A24E4B2D}"/>
    <cellStyle name="20 % - Accent3 3 2 2" xfId="4719" xr:uid="{EFB2F762-1078-4794-B949-3052F9454FF7}"/>
    <cellStyle name="20 % - Accent3 3 2 3" xfId="4720" xr:uid="{DC8D7D7A-17C5-4D79-95FE-3E599BE99DA0}"/>
    <cellStyle name="20 % - Accent3 3 3" xfId="4721" xr:uid="{C6145B6F-1FBF-4373-B461-AAAD2748FBE5}"/>
    <cellStyle name="20 % - Accent3 3 4" xfId="4722" xr:uid="{2D03341F-3131-42EA-954E-5761558980AA}"/>
    <cellStyle name="20 % - Accent3 3 5" xfId="4723" xr:uid="{29241EC5-A654-4A1D-BE6B-336154C13287}"/>
    <cellStyle name="20 % - Accent3 3 6" xfId="4724" xr:uid="{C6EB53DF-B716-4B53-BCA8-308C800195AD}"/>
    <cellStyle name="20 % - Accent3 3 7" xfId="4725" xr:uid="{212B634D-E143-4F3C-930B-1444B9B04FE2}"/>
    <cellStyle name="20 % - Accent3 4" xfId="4726" xr:uid="{6258EF61-A681-464B-8197-F03C420777E7}"/>
    <cellStyle name="20 % - Accent3 4 2" xfId="4727" xr:uid="{1AF4DD5E-893E-46EB-876D-DE0680484D22}"/>
    <cellStyle name="20 % - Accent3 4 2 2" xfId="4728" xr:uid="{504B52C5-1ACE-46B2-ADBD-170B51742FBF}"/>
    <cellStyle name="20 % - Accent3 4 2 3" xfId="4729" xr:uid="{89D37C74-AB0E-4C8E-AA92-C24B52B05510}"/>
    <cellStyle name="20 % - Accent3 4 3" xfId="4730" xr:uid="{D357278E-03E7-43E4-AB6A-184543B40140}"/>
    <cellStyle name="20 % - Accent3 4 4" xfId="4731" xr:uid="{8C7CD5A3-A4DF-40D8-BC65-96DE89F59DB3}"/>
    <cellStyle name="20 % - Accent3 5" xfId="4732" xr:uid="{6CA19389-676C-44CA-99DB-2C9350E0E8DC}"/>
    <cellStyle name="20 % - Accent3 5 2" xfId="4733" xr:uid="{3C3FB171-9765-4B8E-BE98-78399B1149E0}"/>
    <cellStyle name="20 % - Accent3 6" xfId="4734" xr:uid="{B297A17C-5E11-45EC-98EA-6626BAC93F90}"/>
    <cellStyle name="20 % - Accent3 6 2" xfId="4735" xr:uid="{47BB573B-E29D-4739-806B-78F08FC2D26A}"/>
    <cellStyle name="20 % - Accent3 6 3" xfId="4736" xr:uid="{B76899D2-CDA2-49AA-97ED-D17C53A70F0A}"/>
    <cellStyle name="20 % - Accent3 6 3 2" xfId="4737" xr:uid="{52CD0A33-86F3-411F-A8AA-31852B312E28}"/>
    <cellStyle name="20 % - Accent3 6 3 3" xfId="4738" xr:uid="{9E77AD50-5364-4DC9-8D9F-829561DE0EBC}"/>
    <cellStyle name="20 % - Accent3 6 3 4" xfId="4739" xr:uid="{8B783700-1B29-44BC-8807-543879A8F442}"/>
    <cellStyle name="20 % - Accent3 7" xfId="4740" xr:uid="{11AB31D9-6C1F-4DF7-8097-B2E35D7282FA}"/>
    <cellStyle name="20 % - Accent3 7 10" xfId="4741" xr:uid="{75E1C4F9-9D43-408C-B85C-02670A641A03}"/>
    <cellStyle name="20 % - Accent3 7 11" xfId="4742" xr:uid="{3CB620D3-77FE-4706-94CA-B3C3B0F0B9C0}"/>
    <cellStyle name="20 % - Accent3 7 2" xfId="4743" xr:uid="{DA204141-47F5-4024-A022-E890D26B4666}"/>
    <cellStyle name="20 % - Accent3 7 2 10" xfId="4744" xr:uid="{DD7D278D-6ACB-46E7-8A30-1C92EFC08EFA}"/>
    <cellStyle name="20 % - Accent3 7 2 11" xfId="4745" xr:uid="{9B958606-DE5B-4165-84B9-51DDBC20B3FF}"/>
    <cellStyle name="20 % - Accent3 7 2 12" xfId="4746" xr:uid="{D364413B-C165-42B5-82B5-8E5CC7DC220A}"/>
    <cellStyle name="20 % - Accent3 7 2 2" xfId="4747" xr:uid="{B9100BA5-C4BF-4AAA-AE87-6DD437519854}"/>
    <cellStyle name="20 % - Accent3 7 2 2 2" xfId="4748" xr:uid="{855187EE-EE85-4DE6-8568-0AF07A570378}"/>
    <cellStyle name="20 % - Accent3 7 2 2 2 2" xfId="4749" xr:uid="{B2B6847B-1BC0-4B2F-B6E5-F971DF552A5F}"/>
    <cellStyle name="20 % - Accent3 7 2 2 3" xfId="4750" xr:uid="{1F4006F8-6E3D-4F3A-8A38-34142B5B80D4}"/>
    <cellStyle name="20 % - Accent3 7 2 2 4" xfId="4751" xr:uid="{CF42DEEE-6FC7-4FC1-AF1B-8A9CDF884F5D}"/>
    <cellStyle name="20 % - Accent3 7 2 2 5" xfId="4752" xr:uid="{F541736E-C241-40C5-BE27-C9E1A6ECEF38}"/>
    <cellStyle name="20 % - Accent3 7 2 2 6" xfId="4753" xr:uid="{A2DF2BCA-F231-42E5-ACD5-EB0A1F18F081}"/>
    <cellStyle name="20 % - Accent3 7 2 2 7" xfId="4754" xr:uid="{74A16143-1370-4184-AEAF-5459EC1F117A}"/>
    <cellStyle name="20 % - Accent3 7 2 2 8" xfId="4755" xr:uid="{819FF659-45E8-455D-B17A-0C9CE5669C14}"/>
    <cellStyle name="20 % - Accent3 7 2 2 9" xfId="4756" xr:uid="{F2F0CE34-1877-42B9-BD32-9BBEFD0114A8}"/>
    <cellStyle name="20 % - Accent3 7 2 3" xfId="4757" xr:uid="{84C1BE7C-664D-43C4-89BD-8D48AFF87230}"/>
    <cellStyle name="20 % - Accent3 7 2 3 2" xfId="4758" xr:uid="{35834C3F-84C4-4539-B9C5-D69AC6391E0A}"/>
    <cellStyle name="20 % - Accent3 7 2 4" xfId="4759" xr:uid="{1E270E03-8640-4223-BAEF-9F84825E3FCD}"/>
    <cellStyle name="20 % - Accent3 7 2 4 2" xfId="4760" xr:uid="{85937363-440E-4087-874A-156AED3675D1}"/>
    <cellStyle name="20 % - Accent3 7 2 5" xfId="4761" xr:uid="{6F02DD92-70CB-45B8-9D77-53D7DD618DEB}"/>
    <cellStyle name="20 % - Accent3 7 2 5 2" xfId="4762" xr:uid="{F451B3AC-9F27-45DC-8584-CC9536B79011}"/>
    <cellStyle name="20 % - Accent3 7 2 6" xfId="4763" xr:uid="{5B4553E5-9FBD-4165-8C2C-4F4E47BA45CB}"/>
    <cellStyle name="20 % - Accent3 7 2 7" xfId="4764" xr:uid="{7395099E-062D-44B6-A1AA-446EEE349C65}"/>
    <cellStyle name="20 % - Accent3 7 2 8" xfId="4765" xr:uid="{43C39618-0BBF-430F-9A93-57A19D0D373D}"/>
    <cellStyle name="20 % - Accent3 7 2 9" xfId="4766" xr:uid="{A0AD0298-816C-4272-8DAF-D7022A0D10AA}"/>
    <cellStyle name="20 % - Accent3 7 3" xfId="4767" xr:uid="{6E990675-6F59-44C8-B63D-8F0FAC44568B}"/>
    <cellStyle name="20 % - Accent3 7 3 10" xfId="4768" xr:uid="{3350D9F1-AF01-4E95-ADF9-7EF379A91CDD}"/>
    <cellStyle name="20 % - Accent3 7 3 2" xfId="4769" xr:uid="{B086EB9E-C07C-4A09-A489-65200DF7D32B}"/>
    <cellStyle name="20 % - Accent3 7 3 2 2" xfId="4770" xr:uid="{B0465F48-90ED-4B57-8C32-02609334FBBC}"/>
    <cellStyle name="20 % - Accent3 7 3 3" xfId="4771" xr:uid="{FC98B8DD-A76D-4865-BDA8-EEB0E46E1EF0}"/>
    <cellStyle name="20 % - Accent3 7 3 3 2" xfId="4772" xr:uid="{D94E22EB-D5E3-4C45-8035-74F53068EC86}"/>
    <cellStyle name="20 % - Accent3 7 3 4" xfId="4773" xr:uid="{E4984722-97CF-432C-9C34-8AEE807C6567}"/>
    <cellStyle name="20 % - Accent3 7 3 4 2" xfId="4774" xr:uid="{5207E6C3-0AED-47A3-A198-3CA8E35B2965}"/>
    <cellStyle name="20 % - Accent3 7 3 5" xfId="4775" xr:uid="{06788C5A-BB11-492B-AC48-4A9F1CE3A2FF}"/>
    <cellStyle name="20 % - Accent3 7 3 6" xfId="4776" xr:uid="{91D5C5C1-6324-40B2-B49A-169770B846FE}"/>
    <cellStyle name="20 % - Accent3 7 3 7" xfId="4777" xr:uid="{015BC9A5-456D-4CB3-97AD-C8CD537D1D52}"/>
    <cellStyle name="20 % - Accent3 7 3 8" xfId="4778" xr:uid="{E0B65778-606E-48D7-9EAA-B644CC5CFA18}"/>
    <cellStyle name="20 % - Accent3 7 3 9" xfId="4779" xr:uid="{1F653A93-61BB-4587-A886-6BB0C91465EF}"/>
    <cellStyle name="20 % - Accent3 7 4" xfId="4780" xr:uid="{7C5395F2-6C26-40D6-9B83-C23F7621D344}"/>
    <cellStyle name="20 % - Accent3 7 4 2" xfId="4781" xr:uid="{39820043-1244-4FCA-B0E0-F854694EC035}"/>
    <cellStyle name="20 % - Accent3 7 5" xfId="4782" xr:uid="{9C3E8A43-1968-4B8F-80DF-A657A878B810}"/>
    <cellStyle name="20 % - Accent3 7 5 2" xfId="4783" xr:uid="{704A1CC2-0FD7-4FB5-A515-19B477B4152F}"/>
    <cellStyle name="20 % - Accent3 7 6" xfId="4784" xr:uid="{9C28D7A7-0DA1-4374-B7A5-B2819B5715F5}"/>
    <cellStyle name="20 % - Accent3 7 7" xfId="4785" xr:uid="{62337BC2-E6C1-46F5-8922-67A14285213A}"/>
    <cellStyle name="20 % - Accent3 7 8" xfId="4786" xr:uid="{6CF279FF-7F08-4502-91CC-BE561564907D}"/>
    <cellStyle name="20 % - Accent3 7 9" xfId="4787" xr:uid="{B14DBF30-ED4A-4E62-AA5A-04D877280832}"/>
    <cellStyle name="20 % - Accent3 8" xfId="4788" xr:uid="{FCD1D5D2-464F-4C15-8394-0467970459CF}"/>
    <cellStyle name="20 % - Accent3 8 10" xfId="4789" xr:uid="{C48AAF29-CAE3-479B-BA37-DBBA3D23DC7F}"/>
    <cellStyle name="20 % - Accent3 8 2" xfId="4790" xr:uid="{200C05E9-DD0D-470F-A69B-FB7F96E9A073}"/>
    <cellStyle name="20 % - Accent3 8 2 10" xfId="4791" xr:uid="{BF2070E5-3D1D-4A2A-9806-2DC311F8CA86}"/>
    <cellStyle name="20 % - Accent3 8 2 11" xfId="4792" xr:uid="{0253B92C-9B51-41DE-8DEB-DB8403739348}"/>
    <cellStyle name="20 % - Accent3 8 2 2" xfId="4793" xr:uid="{FB0A54A3-A6CE-4D90-9E02-676E1531BC36}"/>
    <cellStyle name="20 % - Accent3 8 2 2 2" xfId="4794" xr:uid="{419D8A06-E50B-4828-A27F-80EC9B7CD2E1}"/>
    <cellStyle name="20 % - Accent3 8 2 3" xfId="4795" xr:uid="{1678442F-A998-412E-8060-BE0E7B5FFAD1}"/>
    <cellStyle name="20 % - Accent3 8 2 3 2" xfId="4796" xr:uid="{742646CB-4ECA-4D81-913C-182F2C6ACA9D}"/>
    <cellStyle name="20 % - Accent3 8 2 4" xfId="4797" xr:uid="{D5988363-8379-4649-89A4-03BBE6E3FF39}"/>
    <cellStyle name="20 % - Accent3 8 2 4 2" xfId="4798" xr:uid="{D0B3B7CD-AF64-4E94-96A2-EEA393440504}"/>
    <cellStyle name="20 % - Accent3 8 2 5" xfId="4799" xr:uid="{56FEAA05-F1BB-48EE-AC58-BE80CA803247}"/>
    <cellStyle name="20 % - Accent3 8 2 6" xfId="4800" xr:uid="{5C4B2F34-301A-417F-89DF-B15A77ED2E6F}"/>
    <cellStyle name="20 % - Accent3 8 2 7" xfId="4801" xr:uid="{DCC1AB88-0CB6-450C-BDE7-11CD69697854}"/>
    <cellStyle name="20 % - Accent3 8 2 8" xfId="4802" xr:uid="{5A3F33DA-A908-4D6D-9076-DAE99E9CDEF8}"/>
    <cellStyle name="20 % - Accent3 8 2 9" xfId="4803" xr:uid="{5938762D-3244-4169-A29F-2CDC12D46304}"/>
    <cellStyle name="20 % - Accent3 8 3" xfId="4804" xr:uid="{9EF8F5D2-4DF9-416A-B024-E7DB2508C24C}"/>
    <cellStyle name="20 % - Accent3 8 3 2" xfId="4805" xr:uid="{A433F2B2-9B25-4491-AD8A-234A20012023}"/>
    <cellStyle name="20 % - Accent3 8 4" xfId="4806" xr:uid="{08A4CB2E-496B-43CE-ACF6-BD1ADC963CF4}"/>
    <cellStyle name="20 % - Accent3 8 4 2" xfId="4807" xr:uid="{DE6F0B8D-EE48-4242-B4FD-D5BC03CFDC93}"/>
    <cellStyle name="20 % - Accent3 8 5" xfId="4808" xr:uid="{2DAA05DA-2008-4550-A710-076973013B24}"/>
    <cellStyle name="20 % - Accent3 8 6" xfId="4809" xr:uid="{A8B86C42-D293-466A-9A85-8706898DAFD5}"/>
    <cellStyle name="20 % - Accent3 8 7" xfId="4810" xr:uid="{9BCC8A9D-9E45-4BB8-9CFF-1117A0D26E2C}"/>
    <cellStyle name="20 % - Accent3 8 8" xfId="4811" xr:uid="{99897BA6-D14C-4DC0-A925-3F996C474C04}"/>
    <cellStyle name="20 % - Accent3 8 9" xfId="4812" xr:uid="{1FBB0D6A-5D36-4E62-AFA4-21FEA8A37D97}"/>
    <cellStyle name="20 % - Accent3 9" xfId="4813" xr:uid="{05CC10DD-88DF-4701-965E-7C6D3A7B411C}"/>
    <cellStyle name="20 % - Accent3 9 2" xfId="4814" xr:uid="{02D07951-EB67-4EA0-86C1-0712B3BCA1EE}"/>
    <cellStyle name="20 % - Accent3 9 2 2" xfId="4815" xr:uid="{AAAE14D2-F59D-4D40-B312-902C0DE03CF4}"/>
    <cellStyle name="20 % - Accent3 9 3" xfId="4816" xr:uid="{D3CA4603-8540-450A-B59E-8C3C794FEDC6}"/>
    <cellStyle name="20 % - Accent3 9 4" xfId="4817" xr:uid="{94302864-981D-4874-A418-6EF4A36D0D1C}"/>
    <cellStyle name="20 % - Accent4 10" xfId="4818" xr:uid="{46E9026F-8B21-4703-99E6-6945B8FC26B3}"/>
    <cellStyle name="20 % - Accent4 10 2" xfId="4819" xr:uid="{7BC2526E-9A7F-4F7C-8A28-35B7F0DBFE38}"/>
    <cellStyle name="20 % - Accent4 10 2 2" xfId="4820" xr:uid="{E192611E-40E7-4DCC-93C7-F09932FE79C4}"/>
    <cellStyle name="20 % - Accent4 11" xfId="4821" xr:uid="{1D2B0A8F-7BC5-4815-97E2-045044A4F2CE}"/>
    <cellStyle name="20 % - Accent4 11 2" xfId="4822" xr:uid="{11B2D76C-3730-4D52-BCA2-384048770F16}"/>
    <cellStyle name="20 % - Accent4 11 2 2" xfId="4823" xr:uid="{74AB120A-BD3A-40B3-BF6B-5A056FA16DAD}"/>
    <cellStyle name="20 % - Accent4 11 2 3" xfId="4824" xr:uid="{88269A1E-5DAE-471F-9441-7408A99012A9}"/>
    <cellStyle name="20 % - Accent4 11 3" xfId="4825" xr:uid="{A932310F-7B8F-45A4-9A64-1061F9A902AE}"/>
    <cellStyle name="20 % - Accent4 11 4" xfId="4826" xr:uid="{6E5E68C3-4E91-41C9-97AC-9577B80E5335}"/>
    <cellStyle name="20 % - Accent4 11 5" xfId="4827" xr:uid="{C017E3A2-2AEC-46BC-91E8-20FC8CACB6BA}"/>
    <cellStyle name="20 % - Accent4 12" xfId="4828" xr:uid="{87588D3D-1AF2-424F-ADA7-A2F042001C62}"/>
    <cellStyle name="20 % - Accent4 12 2" xfId="4829" xr:uid="{95A43649-AB2A-43B9-9C3D-BA67AB600329}"/>
    <cellStyle name="20 % - Accent4 12 3" xfId="4830" xr:uid="{A34F48BF-5271-4D70-AC2E-7DD9A0E7A2D8}"/>
    <cellStyle name="20 % - Accent4 12 4" xfId="4831" xr:uid="{4A146938-357E-498E-B0C5-35D1C73E5917}"/>
    <cellStyle name="20 % - Accent4 13" xfId="4832" xr:uid="{C8A06B93-D4C4-44EC-AE56-F3486B35B3B0}"/>
    <cellStyle name="20 % - Accent4 13 2" xfId="4833" xr:uid="{6AB42C3B-0F68-4E85-9C58-5FD887264590}"/>
    <cellStyle name="20 % - Accent4 13 2 2" xfId="4834" xr:uid="{61E48A2D-2445-47B1-A555-DC85A68A860D}"/>
    <cellStyle name="20 % - Accent4 13 2 2 2" xfId="4835" xr:uid="{DF7234E5-4848-4AF5-844A-B051E49AA615}"/>
    <cellStyle name="20 % - Accent4 13 2 3" xfId="4836" xr:uid="{A60CF76E-AF52-4C10-A4D3-CA526CB8D132}"/>
    <cellStyle name="20 % - Accent4 13 2 4" xfId="4837" xr:uid="{02569A07-E183-45A6-AD6F-B3E9DC1B1CC1}"/>
    <cellStyle name="20 % - Accent4 13 2 5" xfId="4838" xr:uid="{308C678A-E7E6-41E8-8275-5911DF02B42E}"/>
    <cellStyle name="20 % - Accent4 13 3" xfId="4839" xr:uid="{A23A77FD-E73C-4BE7-AFA2-DEB3AD4DB305}"/>
    <cellStyle name="20 % - Accent4 13 3 2" xfId="4840" xr:uid="{78B248D8-EB7B-4007-81FA-C01515E09C63}"/>
    <cellStyle name="20 % - Accent4 13 3 2 2" xfId="4841" xr:uid="{5CF6A1E0-3EDF-4F23-AFDE-486952E57AAC}"/>
    <cellStyle name="20 % - Accent4 13 3 3" xfId="4842" xr:uid="{1B723352-7552-43B8-AE1D-BBC7545BC1C6}"/>
    <cellStyle name="20 % - Accent4 13 3 4" xfId="4843" xr:uid="{39DB6AB3-E408-4499-9259-29ECA6B7D4C6}"/>
    <cellStyle name="20 % - Accent4 13 3 5" xfId="4844" xr:uid="{7202F815-C78A-4DA8-8A15-F7FCA6A1D45E}"/>
    <cellStyle name="20 % - Accent4 13 4" xfId="4845" xr:uid="{797004DC-155F-4F14-9FC3-BF8E5583E226}"/>
    <cellStyle name="20 % - Accent4 13 4 2" xfId="4846" xr:uid="{99273FDF-AA0A-47A0-BA40-4F7691F5E741}"/>
    <cellStyle name="20 % - Accent4 13 4 3" xfId="4847" xr:uid="{D3BEE4F0-BC12-4079-8583-5292AB3E8FB7}"/>
    <cellStyle name="20 % - Accent4 13 5" xfId="4848" xr:uid="{EC112F8E-6570-4ED4-81B1-63460CCFE49F}"/>
    <cellStyle name="20 % - Accent4 13 5 2" xfId="4849" xr:uid="{A1C8B2EB-1C00-449F-AD37-3F86928E565F}"/>
    <cellStyle name="20 % - Accent4 13 6" xfId="4850" xr:uid="{3D5BE445-0C04-4FF1-860D-71E5582AC5A4}"/>
    <cellStyle name="20 % - Accent4 13 7" xfId="4851" xr:uid="{B6F4FF36-7AB0-4B98-AC77-21802A229660}"/>
    <cellStyle name="20 % - Accent4 13 8" xfId="4852" xr:uid="{F4967CBE-889C-4584-A7E3-1AD25721B0B4}"/>
    <cellStyle name="20 % - Accent4 14" xfId="4853" xr:uid="{D6B45BF4-9808-4913-8255-325B1E73896B}"/>
    <cellStyle name="20 % - Accent4 14 2" xfId="4854" xr:uid="{5D9B1E7C-5B09-4808-A61D-0720486947C7}"/>
    <cellStyle name="20 % - Accent4 14 2 2" xfId="4855" xr:uid="{DA6648B4-450C-4BF6-A913-7E2950BD1405}"/>
    <cellStyle name="20 % - Accent4 14 2 2 2" xfId="4856" xr:uid="{89229199-1484-45F2-B2C3-62BD27D06517}"/>
    <cellStyle name="20 % - Accent4 14 2 3" xfId="4857" xr:uid="{2DD38F42-E42C-4BF8-955E-651818890284}"/>
    <cellStyle name="20 % - Accent4 14 2 4" xfId="4858" xr:uid="{FA8553A5-55E4-40A0-BD21-68E87A28824A}"/>
    <cellStyle name="20 % - Accent4 14 2 5" xfId="4859" xr:uid="{8493DAD3-624C-48A9-B2B1-7A4698B6E36B}"/>
    <cellStyle name="20 % - Accent4 14 3" xfId="4860" xr:uid="{96128525-EEB9-4A3E-8797-DF7761A8EEB2}"/>
    <cellStyle name="20 % - Accent4 14 3 2" xfId="4861" xr:uid="{61C72A45-99EA-4830-AE9D-B7F5C60AC75C}"/>
    <cellStyle name="20 % - Accent4 14 3 2 2" xfId="4862" xr:uid="{352DAF64-F04C-4348-A664-A2772B6ED86A}"/>
    <cellStyle name="20 % - Accent4 14 3 3" xfId="4863" xr:uid="{896E84E5-B8AF-45DA-835C-5E747A6F953D}"/>
    <cellStyle name="20 % - Accent4 14 3 4" xfId="4864" xr:uid="{A66E10F5-AD24-402A-92C6-29ECD37708DD}"/>
    <cellStyle name="20 % - Accent4 14 3 5" xfId="4865" xr:uid="{EC4886C7-4311-4885-803C-EE25AFEBB391}"/>
    <cellStyle name="20 % - Accent4 14 4" xfId="4866" xr:uid="{792346E6-17D7-4322-B95F-0E97D5F6FF78}"/>
    <cellStyle name="20 % - Accent4 14 4 2" xfId="4867" xr:uid="{42CD9145-DABF-4C6E-B589-59629A40E7CE}"/>
    <cellStyle name="20 % - Accent4 14 4 3" xfId="4868" xr:uid="{793C28D2-E4BF-434A-8DB8-0322C595434C}"/>
    <cellStyle name="20 % - Accent4 14 5" xfId="4869" xr:uid="{452F57DD-C34B-4DF1-915C-3AB9DE3DF9A8}"/>
    <cellStyle name="20 % - Accent4 14 5 2" xfId="4870" xr:uid="{0B605ABD-7F4D-4A05-A76A-EFDCFD9517DF}"/>
    <cellStyle name="20 % - Accent4 14 6" xfId="4871" xr:uid="{1E6CA5A0-43E4-46DE-8AAC-2F15879BD49F}"/>
    <cellStyle name="20 % - Accent4 14 7" xfId="4872" xr:uid="{E5B4CED1-A7B0-4065-9CFD-B209CF35EF43}"/>
    <cellStyle name="20 % - Accent4 14 8" xfId="4873" xr:uid="{20882CE1-A205-41A4-AD6A-92B39FDA27EB}"/>
    <cellStyle name="20 % - Accent4 15" xfId="4874" xr:uid="{05E1F8B3-5DAE-47CC-B06D-6D4ACFEF6D04}"/>
    <cellStyle name="20 % - Accent4 15 2" xfId="4875" xr:uid="{6456F6AA-E56E-45BF-92D2-22F55F4DCAEF}"/>
    <cellStyle name="20 % - Accent4 15 2 2" xfId="4876" xr:uid="{FAA4690F-1C6F-419C-823A-9F5BE7E7CE1B}"/>
    <cellStyle name="20 % - Accent4 15 2 2 2" xfId="4877" xr:uid="{5DED2BE2-A212-4AD5-8A53-22FBE90CD562}"/>
    <cellStyle name="20 % - Accent4 15 2 3" xfId="4878" xr:uid="{1F1AD799-EAE6-4CCE-A2A5-D6746F225379}"/>
    <cellStyle name="20 % - Accent4 15 2 4" xfId="4879" xr:uid="{C8426C14-2C0C-418F-A30A-D23A684F64DD}"/>
    <cellStyle name="20 % - Accent4 15 2 5" xfId="4880" xr:uid="{7133BCA6-D78A-4034-A734-4CF02E4F23AB}"/>
    <cellStyle name="20 % - Accent4 15 3" xfId="4881" xr:uid="{CB219CB7-9285-4EAA-92C9-A1F24B33605F}"/>
    <cellStyle name="20 % - Accent4 15 3 2" xfId="4882" xr:uid="{EA7F5A7D-BF69-41E2-AC0A-019A8DC2B748}"/>
    <cellStyle name="20 % - Accent4 15 3 2 2" xfId="4883" xr:uid="{25A0ABFC-F1CE-4CAD-A03C-128729F1B06C}"/>
    <cellStyle name="20 % - Accent4 15 3 3" xfId="4884" xr:uid="{2A2915B0-9938-41E0-AC54-6C778B7E0C7D}"/>
    <cellStyle name="20 % - Accent4 15 3 4" xfId="4885" xr:uid="{D33FB236-87EA-4EBD-8B6C-36DDDCACAD0A}"/>
    <cellStyle name="20 % - Accent4 15 3 5" xfId="4886" xr:uid="{07B59DAC-9C00-4C49-A1ED-056BD539D6E3}"/>
    <cellStyle name="20 % - Accent4 15 4" xfId="4887" xr:uid="{CAA7152D-A3B7-4537-949F-19D8304412AD}"/>
    <cellStyle name="20 % - Accent4 15 4 2" xfId="4888" xr:uid="{2E09860B-4755-41A4-B778-EE59D4D518E9}"/>
    <cellStyle name="20 % - Accent4 15 4 3" xfId="4889" xr:uid="{08DE9F0B-D23F-4D0F-900C-E8868209DD69}"/>
    <cellStyle name="20 % - Accent4 15 5" xfId="4890" xr:uid="{1A9D0135-4570-4AC6-8EA3-6282334B9181}"/>
    <cellStyle name="20 % - Accent4 15 5 2" xfId="4891" xr:uid="{B5E1E2D6-C955-4EFC-842D-EA517C381FA0}"/>
    <cellStyle name="20 % - Accent4 15 6" xfId="4892" xr:uid="{7C8F6C11-A56A-4800-8124-FC90DB46A7D1}"/>
    <cellStyle name="20 % - Accent4 15 7" xfId="4893" xr:uid="{663E8028-27EF-4D88-9206-F35A625E83C7}"/>
    <cellStyle name="20 % - Accent4 15 8" xfId="4894" xr:uid="{ABC71469-0167-4847-B9B5-9D2E3549DFA9}"/>
    <cellStyle name="20 % - Accent4 16" xfId="4895" xr:uid="{2E216F08-8856-4D1C-B073-A680F2A490E4}"/>
    <cellStyle name="20 % - Accent4 16 2" xfId="4896" xr:uid="{AAE8CB70-23C2-41E1-8CDA-738B0C0A9936}"/>
    <cellStyle name="20 % - Accent4 16 2 2" xfId="4897" xr:uid="{E3C3E3D8-1C56-4D45-B13D-9DE744EA5A3C}"/>
    <cellStyle name="20 % - Accent4 16 3" xfId="4898" xr:uid="{15D91ACB-137C-42E5-B45F-8D9209F4707D}"/>
    <cellStyle name="20 % - Accent4 17" xfId="4899" xr:uid="{C1EAD138-8C7C-4EE0-AE7A-75DAB97860CA}"/>
    <cellStyle name="20 % - Accent4 17 2" xfId="4900" xr:uid="{B90AC3B3-3B4D-45F5-861B-F8198270C90C}"/>
    <cellStyle name="20 % - Accent4 18" xfId="4901" xr:uid="{5E079F07-67AD-447E-9CEA-3DCB48389E05}"/>
    <cellStyle name="20 % - Accent4 19" xfId="4902" xr:uid="{A0AD96B7-68E7-491F-A47A-3CF13AA7A6BB}"/>
    <cellStyle name="20 % - Accent4 2" xfId="1800" xr:uid="{ACECE205-287A-4940-887B-618AA2CEE975}"/>
    <cellStyle name="20 % - Accent4 2 2" xfId="2832" xr:uid="{C3377379-0E81-4C6A-B464-314ABF400D34}"/>
    <cellStyle name="20 % - Accent4 2 2 2" xfId="4904" xr:uid="{6C11A4A8-826B-4E44-9869-B855D6926B4C}"/>
    <cellStyle name="20 % - Accent4 2 2 3" xfId="4905" xr:uid="{7D8FC9F0-5A60-4287-BC5A-F28A393AC67F}"/>
    <cellStyle name="20 % - Accent4 2 2 4" xfId="4903" xr:uid="{AB3762D2-D0F9-4D61-885F-5E7F0006DC39}"/>
    <cellStyle name="20 % - Accent4 2 3" xfId="4906" xr:uid="{0FEDD097-A025-40B7-8DD1-5A31369CB2F1}"/>
    <cellStyle name="20 % - Accent4 2 3 2" xfId="4907" xr:uid="{AA8018DE-8BA9-47CA-8179-586249430AA8}"/>
    <cellStyle name="20 % - Accent4 2 4" xfId="4908" xr:uid="{6716A1E0-74A4-406C-A399-F46CBBB351F7}"/>
    <cellStyle name="20 % - Accent4 2 4 2" xfId="4909" xr:uid="{2EEF3532-DA4C-4751-89B2-712F1D0206BE}"/>
    <cellStyle name="20 % - Accent4 2 5" xfId="4910" xr:uid="{813D401E-D12A-4B76-9867-979854425ED8}"/>
    <cellStyle name="20 % - Accent4 2 6" xfId="4911" xr:uid="{3F01F6CB-D163-47BB-997E-F6F363E3510A}"/>
    <cellStyle name="20 % - Accent4 2 7" xfId="4912" xr:uid="{233254E8-5935-4E3F-B46E-D47FD6FD2446}"/>
    <cellStyle name="20 % - Accent4 2 8" xfId="3943" xr:uid="{2AA3620D-8AC4-4E1A-9AE6-E6CC7D50833B}"/>
    <cellStyle name="20 % - Accent4 3" xfId="4913" xr:uid="{953E9339-D158-4FB4-B088-2FC6E4A0F45A}"/>
    <cellStyle name="20 % - Accent4 3 2" xfId="4914" xr:uid="{5CCB862C-86F2-4ABD-A91B-57E8389596FC}"/>
    <cellStyle name="20 % - Accent4 3 2 2" xfId="4915" xr:uid="{98895E6B-BC12-4358-ADBD-7EAF81CAEBCB}"/>
    <cellStyle name="20 % - Accent4 3 2 3" xfId="4916" xr:uid="{FC4623D3-23D2-4E63-8FCB-91FB38E65390}"/>
    <cellStyle name="20 % - Accent4 3 3" xfId="4917" xr:uid="{54D41283-F4F7-41DA-B5BE-D55A17189A08}"/>
    <cellStyle name="20 % - Accent4 3 4" xfId="4918" xr:uid="{20C19C2F-8C02-4E6E-A499-F91D51D2E511}"/>
    <cellStyle name="20 % - Accent4 3 5" xfId="4919" xr:uid="{CA7EA2CB-21BA-4525-8913-29A9065A47DD}"/>
    <cellStyle name="20 % - Accent4 3 6" xfId="4920" xr:uid="{409F0538-8A57-4DB8-A82E-A543559FEA75}"/>
    <cellStyle name="20 % - Accent4 3 7" xfId="4921" xr:uid="{38474CAC-E479-4C7C-8DAB-8A0AD65F7739}"/>
    <cellStyle name="20 % - Accent4 4" xfId="4922" xr:uid="{FA2C6ADE-54DC-4EAF-B16C-AF2E0CE03C8E}"/>
    <cellStyle name="20 % - Accent4 4 2" xfId="4923" xr:uid="{CDDE4995-5EEA-43D8-B910-CFB06F96FDAE}"/>
    <cellStyle name="20 % - Accent4 4 2 2" xfId="4924" xr:uid="{6CF9DE66-653A-454B-AF91-8702DCDBA0A5}"/>
    <cellStyle name="20 % - Accent4 4 2 3" xfId="4925" xr:uid="{38B89071-A610-4984-B4E7-AEC8E1E13B79}"/>
    <cellStyle name="20 % - Accent4 4 3" xfId="4926" xr:uid="{E08C76F9-6371-4E25-821D-12B76BA19E39}"/>
    <cellStyle name="20 % - Accent4 4 4" xfId="4927" xr:uid="{520EA50A-394E-43D1-8769-19DDA7D6EB9F}"/>
    <cellStyle name="20 % - Accent4 5" xfId="4928" xr:uid="{61D270E6-C5A4-43C6-8BCC-E981A75860DC}"/>
    <cellStyle name="20 % - Accent4 5 2" xfId="4929" xr:uid="{1B5A37EA-EE8B-4487-A90D-6BF7ED2FBDA8}"/>
    <cellStyle name="20 % - Accent4 6" xfId="4930" xr:uid="{B301DFD5-2157-4B65-A5B3-065BF8DAA9A8}"/>
    <cellStyle name="20 % - Accent4 6 2" xfId="4931" xr:uid="{4ED124B8-0465-4143-BAE0-1B38DF4DA31C}"/>
    <cellStyle name="20 % - Accent4 6 3" xfId="4932" xr:uid="{99C98E1A-B235-44DC-B2A7-A3FFCD507241}"/>
    <cellStyle name="20 % - Accent4 6 3 2" xfId="4933" xr:uid="{306E433D-D3FA-4500-AA70-87D6F911B795}"/>
    <cellStyle name="20 % - Accent4 6 3 3" xfId="4934" xr:uid="{75022C12-B0EC-4900-802A-531809690157}"/>
    <cellStyle name="20 % - Accent4 7" xfId="4935" xr:uid="{9ABB614B-7DD7-4435-BE96-2A35ED189D34}"/>
    <cellStyle name="20 % - Accent4 7 10" xfId="4936" xr:uid="{6022B706-F67B-4626-A1C4-1C87A5F1C815}"/>
    <cellStyle name="20 % - Accent4 7 11" xfId="4937" xr:uid="{2D9FB421-A695-4E8B-8C4A-4EC9E62ACF8E}"/>
    <cellStyle name="20 % - Accent4 7 2" xfId="4938" xr:uid="{628FCCD9-4ACB-4F7B-A22F-C5FCE6751BB4}"/>
    <cellStyle name="20 % - Accent4 7 2 10" xfId="4939" xr:uid="{E61D7394-7C34-4C79-8431-12F76A6E5F87}"/>
    <cellStyle name="20 % - Accent4 7 2 11" xfId="4940" xr:uid="{879F0DD3-F93F-4E7A-BC4A-E6E8B18AB5C3}"/>
    <cellStyle name="20 % - Accent4 7 2 12" xfId="4941" xr:uid="{894DCC9E-8521-422D-93C6-91FE8B74B6DD}"/>
    <cellStyle name="20 % - Accent4 7 2 2" xfId="4942" xr:uid="{FEB0BFAD-B631-4F28-A0C2-D6405A33BD79}"/>
    <cellStyle name="20 % - Accent4 7 2 2 2" xfId="4943" xr:uid="{48E2C731-FBFE-4739-926B-5C103A99B761}"/>
    <cellStyle name="20 % - Accent4 7 2 2 2 2" xfId="4944" xr:uid="{A37EC029-13A5-48C8-A254-AD2FF2240BD8}"/>
    <cellStyle name="20 % - Accent4 7 2 2 3" xfId="4945" xr:uid="{E0BE1137-4690-4A1C-9B3B-11EB773FAF0A}"/>
    <cellStyle name="20 % - Accent4 7 2 2 4" xfId="4946" xr:uid="{EDFA591B-9D35-45DB-9581-DF363E41DEFA}"/>
    <cellStyle name="20 % - Accent4 7 2 2 5" xfId="4947" xr:uid="{C5E31A4B-BBBB-48CF-BD58-2099E72F24F5}"/>
    <cellStyle name="20 % - Accent4 7 2 2 6" xfId="4948" xr:uid="{4B3982B9-2D95-4FBE-B16E-2939A04F5CA7}"/>
    <cellStyle name="20 % - Accent4 7 2 2 7" xfId="4949" xr:uid="{8544CB19-23D7-4B8D-B609-A0AB4E1BD35C}"/>
    <cellStyle name="20 % - Accent4 7 2 2 8" xfId="4950" xr:uid="{5B475130-A639-4B33-A5F5-03D5D7F8A475}"/>
    <cellStyle name="20 % - Accent4 7 2 2 9" xfId="4951" xr:uid="{3CD44150-5FB4-4098-A59E-DC1FEB95BE96}"/>
    <cellStyle name="20 % - Accent4 7 2 3" xfId="4952" xr:uid="{7B8C9DDA-2CCB-40F8-B107-8B212F9DDD83}"/>
    <cellStyle name="20 % - Accent4 7 2 3 2" xfId="4953" xr:uid="{6FA00FF1-A1F8-45C8-A38C-508C7B475817}"/>
    <cellStyle name="20 % - Accent4 7 2 4" xfId="4954" xr:uid="{0E08CAE3-6BBA-4B75-8E32-C29EB1CB0289}"/>
    <cellStyle name="20 % - Accent4 7 2 4 2" xfId="4955" xr:uid="{1B59EB93-87A8-428E-A37D-A21727D8488C}"/>
    <cellStyle name="20 % - Accent4 7 2 5" xfId="4956" xr:uid="{F517A9C6-4E5A-4C46-8484-6750CAD1C1CA}"/>
    <cellStyle name="20 % - Accent4 7 2 5 2" xfId="4957" xr:uid="{6F6D093B-1182-4650-9E89-9A8DEF10FF89}"/>
    <cellStyle name="20 % - Accent4 7 2 6" xfId="4958" xr:uid="{83E17648-7E9C-48A1-A1A5-9DE3A4F2C376}"/>
    <cellStyle name="20 % - Accent4 7 2 7" xfId="4959" xr:uid="{69CF56FE-9FC9-4900-A3D3-3040468496F1}"/>
    <cellStyle name="20 % - Accent4 7 2 8" xfId="4960" xr:uid="{7580DDB5-6C74-4592-96C4-563B693B17FF}"/>
    <cellStyle name="20 % - Accent4 7 2 9" xfId="4961" xr:uid="{B2853CCF-42AA-453E-8EAF-69A456AA4653}"/>
    <cellStyle name="20 % - Accent4 7 3" xfId="4962" xr:uid="{B3C0B16A-211A-49C0-9296-AE8A005EAF96}"/>
    <cellStyle name="20 % - Accent4 7 3 10" xfId="4963" xr:uid="{B94B4FB6-B932-4B1D-AB23-313B2CA8BB74}"/>
    <cellStyle name="20 % - Accent4 7 3 2" xfId="4964" xr:uid="{D72DA6AC-B064-49B1-81C3-F5DE1C596139}"/>
    <cellStyle name="20 % - Accent4 7 3 2 2" xfId="4965" xr:uid="{DFF22181-E7C9-4368-9B68-3068B0DA589C}"/>
    <cellStyle name="20 % - Accent4 7 3 3" xfId="4966" xr:uid="{1AE20115-659F-4F1C-9C0F-B23959D1A068}"/>
    <cellStyle name="20 % - Accent4 7 3 3 2" xfId="4967" xr:uid="{87C2F297-278F-450D-BA1E-B442AEC4F3DD}"/>
    <cellStyle name="20 % - Accent4 7 3 4" xfId="4968" xr:uid="{58881012-C9CF-4E93-96AE-B634AF0891C9}"/>
    <cellStyle name="20 % - Accent4 7 3 4 2" xfId="4969" xr:uid="{78E8B1E7-1CBA-4DD5-8900-AB2AB2F9961F}"/>
    <cellStyle name="20 % - Accent4 7 3 5" xfId="4970" xr:uid="{FA7AEE80-1D6C-4B17-B3AB-63EE634DEBA1}"/>
    <cellStyle name="20 % - Accent4 7 3 6" xfId="4971" xr:uid="{1EAAF9D3-59D5-4438-82FE-9DF45E029A9D}"/>
    <cellStyle name="20 % - Accent4 7 3 7" xfId="4972" xr:uid="{3BC60AC9-AA74-41D2-8DCC-44854277FA57}"/>
    <cellStyle name="20 % - Accent4 7 3 8" xfId="4973" xr:uid="{22EC249F-9D60-47FB-8016-B72C7E2B4523}"/>
    <cellStyle name="20 % - Accent4 7 3 9" xfId="4974" xr:uid="{95FA88BB-726D-41DF-BDD9-EF7969DFBDBD}"/>
    <cellStyle name="20 % - Accent4 7 4" xfId="4975" xr:uid="{D2D85B6F-F474-4EF0-BE6C-C7B104CF8884}"/>
    <cellStyle name="20 % - Accent4 7 4 2" xfId="4976" xr:uid="{0BC21BE7-A7E8-4294-A4CE-32FDC8B7BF9E}"/>
    <cellStyle name="20 % - Accent4 7 5" xfId="4977" xr:uid="{A0AD99FE-9285-4093-91BC-3BC98A87EF88}"/>
    <cellStyle name="20 % - Accent4 7 5 2" xfId="4978" xr:uid="{383C9A7B-1058-43E8-8191-926E2113F8A7}"/>
    <cellStyle name="20 % - Accent4 7 6" xfId="4979" xr:uid="{C4D74B5D-41FF-4D0C-9E58-A2A17C5DAA89}"/>
    <cellStyle name="20 % - Accent4 7 7" xfId="4980" xr:uid="{D9ED1388-D124-460A-BF91-814AC049CC19}"/>
    <cellStyle name="20 % - Accent4 7 8" xfId="4981" xr:uid="{E5B6024B-3E9F-4AA8-96D7-3D9461A6A958}"/>
    <cellStyle name="20 % - Accent4 7 9" xfId="4982" xr:uid="{25C95128-4847-4210-9374-305AF7C35F10}"/>
    <cellStyle name="20 % - Accent4 8" xfId="4983" xr:uid="{B73D2BCC-E31B-4052-91C4-A4CEDAD45A34}"/>
    <cellStyle name="20 % - Accent4 8 10" xfId="4984" xr:uid="{D207B8BB-D734-4AFD-AD0C-B79EC210D137}"/>
    <cellStyle name="20 % - Accent4 8 2" xfId="4985" xr:uid="{D5C42F82-DDCE-4107-9498-3B72645357C9}"/>
    <cellStyle name="20 % - Accent4 8 2 10" xfId="4986" xr:uid="{237AEA3A-E88E-4582-930B-532D9CEBA00F}"/>
    <cellStyle name="20 % - Accent4 8 2 11" xfId="4987" xr:uid="{E6C4B8AB-72CD-4503-A852-C25A28640EC7}"/>
    <cellStyle name="20 % - Accent4 8 2 2" xfId="4988" xr:uid="{95CE74DD-6188-4EB9-B439-F0A1A333605A}"/>
    <cellStyle name="20 % - Accent4 8 2 2 2" xfId="4989" xr:uid="{8E14A29A-22F9-48DA-956E-59F5503A4141}"/>
    <cellStyle name="20 % - Accent4 8 2 3" xfId="4990" xr:uid="{4EDAFF28-C9EC-4DE6-891E-778A25D729ED}"/>
    <cellStyle name="20 % - Accent4 8 2 3 2" xfId="4991" xr:uid="{FB4B2242-E51A-470F-BD14-8D8C88F10109}"/>
    <cellStyle name="20 % - Accent4 8 2 4" xfId="4992" xr:uid="{8E3AD990-3D27-4D3C-B444-06DDFBE34D78}"/>
    <cellStyle name="20 % - Accent4 8 2 4 2" xfId="4993" xr:uid="{633D1ECF-6AA8-4D7F-9D26-658F3C442CCC}"/>
    <cellStyle name="20 % - Accent4 8 2 5" xfId="4994" xr:uid="{EE491604-F082-4162-941F-91688B76B986}"/>
    <cellStyle name="20 % - Accent4 8 2 6" xfId="4995" xr:uid="{AB6F0B23-2485-4592-AE3D-A071B43A29EE}"/>
    <cellStyle name="20 % - Accent4 8 2 7" xfId="4996" xr:uid="{D057F17A-23DF-4DF9-96D8-14B6191943C4}"/>
    <cellStyle name="20 % - Accent4 8 2 8" xfId="4997" xr:uid="{74487CAE-F2D9-4544-B21E-3943905535CA}"/>
    <cellStyle name="20 % - Accent4 8 2 9" xfId="4998" xr:uid="{4C77938B-0D39-4E6A-B23C-B5FBDC53E994}"/>
    <cellStyle name="20 % - Accent4 8 3" xfId="4999" xr:uid="{508B15DB-6E77-44C4-903F-E4BC5E747495}"/>
    <cellStyle name="20 % - Accent4 8 3 2" xfId="5000" xr:uid="{C2F3AC61-39EC-45E6-8910-29B037C2D51A}"/>
    <cellStyle name="20 % - Accent4 8 4" xfId="5001" xr:uid="{96A7BD6D-2021-4AE7-BC6D-39922B5CC7E8}"/>
    <cellStyle name="20 % - Accent4 8 4 2" xfId="5002" xr:uid="{766C0227-8CA2-4219-9116-C82C99ACF50E}"/>
    <cellStyle name="20 % - Accent4 8 5" xfId="5003" xr:uid="{5979416A-CFB6-4FC5-8E35-A9EBA1BCAFCD}"/>
    <cellStyle name="20 % - Accent4 8 6" xfId="5004" xr:uid="{74E29BB0-9955-4CE5-BE94-F5113EB04B8D}"/>
    <cellStyle name="20 % - Accent4 8 7" xfId="5005" xr:uid="{58DF2312-66FE-4EF7-AA3C-6E8DC5CBD4E2}"/>
    <cellStyle name="20 % - Accent4 8 8" xfId="5006" xr:uid="{76583623-B282-4478-B93D-3D74379DAF6A}"/>
    <cellStyle name="20 % - Accent4 8 9" xfId="5007" xr:uid="{5FBA8CBC-363F-4A8D-93E9-9264D767F5BC}"/>
    <cellStyle name="20 % - Accent4 9" xfId="5008" xr:uid="{36BDE05A-BCA0-45D0-8E3F-8F0A82E0C8CC}"/>
    <cellStyle name="20 % - Accent4 9 2" xfId="5009" xr:uid="{B8D7EC48-18EF-4811-8834-D8A07597C89C}"/>
    <cellStyle name="20 % - Accent4 9 2 2" xfId="5010" xr:uid="{40282499-74AD-4D03-9CAF-04AB4AD74918}"/>
    <cellStyle name="20 % - Accent4 9 3" xfId="5011" xr:uid="{863E8DF0-E030-4EF3-A6E4-FE2F4A174F87}"/>
    <cellStyle name="20 % - Accent4 9 4" xfId="5012" xr:uid="{18C990D9-5946-42CC-B5EC-0FE351DC58CC}"/>
    <cellStyle name="20 % - Accent5 10" xfId="5013" xr:uid="{97AC4010-8274-46B8-A05D-62FFE8A6BC63}"/>
    <cellStyle name="20 % - Accent5 10 2" xfId="5014" xr:uid="{F2811318-83FB-4C63-9898-1C202B8105B8}"/>
    <cellStyle name="20 % - Accent5 11" xfId="5015" xr:uid="{45062F0D-AC8B-49A4-BB93-4B0607D50ED2}"/>
    <cellStyle name="20 % - Accent5 11 2" xfId="5016" xr:uid="{554E940B-C01D-425C-8F99-DC569245311F}"/>
    <cellStyle name="20 % - Accent5 12" xfId="5017" xr:uid="{AEB89A88-68F3-4924-BDF2-BE0DB3AF8996}"/>
    <cellStyle name="20 % - Accent5 13" xfId="5018" xr:uid="{4AE2CDCA-D8E5-4DD1-A0A3-D31FBA050343}"/>
    <cellStyle name="20 % - Accent5 13 2" xfId="5019" xr:uid="{F01D73B8-5747-4347-B36F-DF8F19745A7E}"/>
    <cellStyle name="20 % - Accent5 13 2 2" xfId="5020" xr:uid="{C2AA3417-D22A-4613-B29B-29ED88F1CBF4}"/>
    <cellStyle name="20 % - Accent5 13 2 3" xfId="5021" xr:uid="{BF224F19-F19A-473C-98A0-4591E9D434CD}"/>
    <cellStyle name="20 % - Accent5 13 2 4" xfId="5022" xr:uid="{EDA93ACB-00E7-4AED-972A-DD8D4BFD02B8}"/>
    <cellStyle name="20 % - Accent5 13 3" xfId="5023" xr:uid="{A059C49A-CA26-4E51-819A-3F69763E5C94}"/>
    <cellStyle name="20 % - Accent5 13 3 2" xfId="5024" xr:uid="{F6EA8C3B-5C41-4EE3-A265-01F047EFF0CE}"/>
    <cellStyle name="20 % - Accent5 13 3 3" xfId="5025" xr:uid="{6B525408-8770-4371-8446-B2693782CC6B}"/>
    <cellStyle name="20 % - Accent5 13 4" xfId="5026" xr:uid="{628FE12C-ABA9-4C1D-8404-220EACCFB52F}"/>
    <cellStyle name="20 % - Accent5 13 5" xfId="5027" xr:uid="{3244D9DD-A994-450B-B9C3-452FC9903A14}"/>
    <cellStyle name="20 % - Accent5 13 6" xfId="5028" xr:uid="{EF382F28-5CAF-4761-8388-6CF74317A709}"/>
    <cellStyle name="20 % - Accent5 14" xfId="5029" xr:uid="{0C3976B1-BC6F-45C4-8424-E6A581283789}"/>
    <cellStyle name="20 % - Accent5 14 2" xfId="5030" xr:uid="{41176A0F-D076-4574-919C-4BD9D1BC2A35}"/>
    <cellStyle name="20 % - Accent5 14 2 2" xfId="5031" xr:uid="{CCD1608D-73FC-415F-A78A-793B3DFF9478}"/>
    <cellStyle name="20 % - Accent5 14 2 3" xfId="5032" xr:uid="{4675836F-7D1C-4845-A861-D5AF7135545D}"/>
    <cellStyle name="20 % - Accent5 14 2 4" xfId="5033" xr:uid="{B531CB35-ED4C-407C-B970-815707A33025}"/>
    <cellStyle name="20 % - Accent5 14 3" xfId="5034" xr:uid="{354614BE-247F-4FB9-A73B-ED9F502114E5}"/>
    <cellStyle name="20 % - Accent5 14 3 2" xfId="5035" xr:uid="{40CD6D2E-5DBB-4E07-AD50-5DC0D4C05D18}"/>
    <cellStyle name="20 % - Accent5 14 4" xfId="5036" xr:uid="{C86A38D2-D170-4255-B10C-7D0386DD80B3}"/>
    <cellStyle name="20 % - Accent5 14 5" xfId="5037" xr:uid="{A35304E7-C123-4785-AD5C-C3775D1445EE}"/>
    <cellStyle name="20 % - Accent5 14 6" xfId="5038" xr:uid="{FC9205E2-209A-4D21-8FFE-3EF9B9FA26FF}"/>
    <cellStyle name="20 % - Accent5 15" xfId="5039" xr:uid="{CF9FC994-2436-4E40-94D5-668EC5A90C3B}"/>
    <cellStyle name="20 % - Accent5 15 2" xfId="5040" xr:uid="{250CC6C1-AB8D-44C4-A903-73D6D7528207}"/>
    <cellStyle name="20 % - Accent5 15 3" xfId="5041" xr:uid="{6220F174-3B98-4623-B09E-7E078E9352D2}"/>
    <cellStyle name="20 % - Accent5 15 4" xfId="5042" xr:uid="{8571B82C-E1BC-4264-8AC5-CA1AE42828F1}"/>
    <cellStyle name="20 % - Accent5 16" xfId="5043" xr:uid="{96170071-982B-4990-A953-1B09751B2A74}"/>
    <cellStyle name="20 % - Accent5 16 2" xfId="5044" xr:uid="{9A209654-4748-4F56-80E8-6A6B8C6EB83E}"/>
    <cellStyle name="20 % - Accent5 17" xfId="5045" xr:uid="{3E863013-6CDE-485C-A968-BE7DD6B664BC}"/>
    <cellStyle name="20 % - Accent5 18" xfId="5046" xr:uid="{F4C38F9D-F2B0-4C63-BB87-E8B6D81E9193}"/>
    <cellStyle name="20 % - Accent5 19" xfId="5047" xr:uid="{FDA5A103-AA2C-4443-8A14-BE813FD53223}"/>
    <cellStyle name="20 % - Accent5 2" xfId="1801" xr:uid="{9997250A-118A-4531-874E-F19B0E988F7A}"/>
    <cellStyle name="20 % - Accent5 2 2" xfId="2833" xr:uid="{EE812CCE-A61A-4588-9014-BBD3922AAFBD}"/>
    <cellStyle name="20 % - Accent5 2 2 2" xfId="5049" xr:uid="{CBB93D50-B520-411F-8325-194345D07767}"/>
    <cellStyle name="20 % - Accent5 2 2 3" xfId="5050" xr:uid="{1AF54539-79B6-4F4F-B722-70D74558DF92}"/>
    <cellStyle name="20 % - Accent5 2 2 4" xfId="5048" xr:uid="{6E9EE42A-AE5B-4313-8F8B-209B9A6627CF}"/>
    <cellStyle name="20 % - Accent5 2 3" xfId="5051" xr:uid="{F922B5E6-BEA9-4063-A89C-555159656BC8}"/>
    <cellStyle name="20 % - Accent5 2 4" xfId="5052" xr:uid="{B8ECBE0F-67DA-46C0-8DFE-45276F0C6040}"/>
    <cellStyle name="20 % - Accent5 2 5" xfId="5053" xr:uid="{716DCDEA-A8B3-4651-8D1B-8F0003AF1C18}"/>
    <cellStyle name="20 % - Accent5 2 6" xfId="5054" xr:uid="{3230574A-05D3-4F84-8EE0-ABF7A6D574B7}"/>
    <cellStyle name="20 % - Accent5 2 7" xfId="5055" xr:uid="{A24ED1B3-0F20-4CFC-AFDB-812B343EA507}"/>
    <cellStyle name="20 % - Accent5 2 8" xfId="3944" xr:uid="{4B9EFC91-EEE9-4A68-815E-C6FB83FD5C22}"/>
    <cellStyle name="20 % - Accent5 3" xfId="5056" xr:uid="{FA5444D8-ACBC-4187-8711-CF60B7A38F2B}"/>
    <cellStyle name="20 % - Accent5 3 2" xfId="5057" xr:uid="{87A15209-A7F1-48A9-B926-E8BFE411F9A2}"/>
    <cellStyle name="20 % - Accent5 3 2 2" xfId="5058" xr:uid="{C7624E56-3095-4376-AA2B-060F290A69D2}"/>
    <cellStyle name="20 % - Accent5 3 2 3" xfId="5059" xr:uid="{B1F07440-C8F4-4612-9664-26D127C9B280}"/>
    <cellStyle name="20 % - Accent5 3 3" xfId="5060" xr:uid="{3782C2A1-72EB-4599-B718-142307D4A55C}"/>
    <cellStyle name="20 % - Accent5 3 4" xfId="5061" xr:uid="{DC78C716-35FE-45AB-B81D-111B83038426}"/>
    <cellStyle name="20 % - Accent5 3 5" xfId="5062" xr:uid="{E7DBDB44-7794-4855-885A-38C189AC493A}"/>
    <cellStyle name="20 % - Accent5 3 6" xfId="5063" xr:uid="{7E387E2E-1AEF-4A22-942B-F9068A6E4BB3}"/>
    <cellStyle name="20 % - Accent5 3 7" xfId="5064" xr:uid="{75142CD0-9A82-424A-B135-E2B88EE924C8}"/>
    <cellStyle name="20 % - Accent5 4" xfId="5065" xr:uid="{6CE41877-7F9D-4AC0-8679-6B4FDA5C411F}"/>
    <cellStyle name="20 % - Accent5 4 2" xfId="5066" xr:uid="{543FA2D7-CEB5-4E73-89F6-F1C5226871C3}"/>
    <cellStyle name="20 % - Accent5 4 2 2" xfId="5067" xr:uid="{9C7D6B0E-2A3E-4DF0-ABE5-4F62CD66191E}"/>
    <cellStyle name="20 % - Accent5 4 2 3" xfId="5068" xr:uid="{14D49BF8-EAEA-4CB4-B015-4C3D7F71A266}"/>
    <cellStyle name="20 % - Accent5 4 3" xfId="5069" xr:uid="{F185B2D6-4589-49C9-9BAC-8EA2D9283F9D}"/>
    <cellStyle name="20 % - Accent5 4 4" xfId="5070" xr:uid="{1D8E6130-52F4-4245-B498-72C04EFD730F}"/>
    <cellStyle name="20 % - Accent5 5" xfId="5071" xr:uid="{7C500A1B-A41D-44C8-BEEB-047D70F50A7E}"/>
    <cellStyle name="20 % - Accent5 5 2" xfId="5072" xr:uid="{A4BC04B1-7E85-4681-9026-FC73DE67E469}"/>
    <cellStyle name="20 % - Accent5 6" xfId="5073" xr:uid="{C334C2F6-C1B6-414C-A11D-6FB13F7BCF9C}"/>
    <cellStyle name="20 % - Accent5 6 10" xfId="5074" xr:uid="{CD26542C-F5F2-4B23-B77D-A798D00B8088}"/>
    <cellStyle name="20 % - Accent5 6 11" xfId="5075" xr:uid="{8BEC3F65-C6D5-43C5-B19A-520E74793092}"/>
    <cellStyle name="20 % - Accent5 6 2" xfId="5076" xr:uid="{FDA9C190-1553-4059-A66D-22184D50281A}"/>
    <cellStyle name="20 % - Accent5 6 2 10" xfId="5077" xr:uid="{91938170-22CE-489E-A7D8-EEE2955A5ED2}"/>
    <cellStyle name="20 % - Accent5 6 2 11" xfId="5078" xr:uid="{A7112864-D9B0-414C-AB34-21E37AB3D644}"/>
    <cellStyle name="20 % - Accent5 6 2 12" xfId="5079" xr:uid="{489D8F35-30C4-420F-821D-1CFDA66E81B0}"/>
    <cellStyle name="20 % - Accent5 6 2 2" xfId="5080" xr:uid="{3E422FBC-323D-4F75-82D3-0D26D090EDE9}"/>
    <cellStyle name="20 % - Accent5 6 2 2 2" xfId="5081" xr:uid="{D8C2EA64-9929-45C6-94E5-553E80B4946F}"/>
    <cellStyle name="20 % - Accent5 6 2 2 2 2" xfId="5082" xr:uid="{ECA0C935-356D-4971-AD70-254B2FD75CD2}"/>
    <cellStyle name="20 % - Accent5 6 2 2 3" xfId="5083" xr:uid="{1DFAC02C-3CD7-4A54-A52B-3392052130B6}"/>
    <cellStyle name="20 % - Accent5 6 2 2 4" xfId="5084" xr:uid="{86C9F2CA-F264-49FA-9875-7FD056071F99}"/>
    <cellStyle name="20 % - Accent5 6 2 2 5" xfId="5085" xr:uid="{629425DD-92BC-491F-9347-C5513E893C57}"/>
    <cellStyle name="20 % - Accent5 6 2 2 6" xfId="5086" xr:uid="{F80DF2E8-A782-4B6E-A82F-29C8CD58506D}"/>
    <cellStyle name="20 % - Accent5 6 2 2 7" xfId="5087" xr:uid="{E0EA93AB-86E4-4A15-B2E6-D13D5FB1677E}"/>
    <cellStyle name="20 % - Accent5 6 2 2 8" xfId="5088" xr:uid="{6B97E35C-4D66-40F1-98EE-3B3EC03ADC6D}"/>
    <cellStyle name="20 % - Accent5 6 2 2 9" xfId="5089" xr:uid="{F654F3BE-38FF-4750-8164-336FAAA1D328}"/>
    <cellStyle name="20 % - Accent5 6 2 3" xfId="5090" xr:uid="{4DBE0044-060D-4061-93DC-16AF00C7C83F}"/>
    <cellStyle name="20 % - Accent5 6 2 3 2" xfId="5091" xr:uid="{56BFE964-ABFD-4717-8613-5EF1E485FE26}"/>
    <cellStyle name="20 % - Accent5 6 2 4" xfId="5092" xr:uid="{469BD44C-1F10-472D-9CC0-6F89EB2B24D4}"/>
    <cellStyle name="20 % - Accent5 6 2 4 2" xfId="5093" xr:uid="{3EE73AFC-6F52-4FFD-8577-F864366F971F}"/>
    <cellStyle name="20 % - Accent5 6 2 5" xfId="5094" xr:uid="{48682EB7-95D8-4858-AD7E-F7FFF6DFE9FC}"/>
    <cellStyle name="20 % - Accent5 6 2 5 2" xfId="5095" xr:uid="{7AF2E785-C1F1-4AD2-888D-1F72ED5E6F01}"/>
    <cellStyle name="20 % - Accent5 6 2 6" xfId="5096" xr:uid="{797B67FA-115B-4D86-92B0-FC585077BB9B}"/>
    <cellStyle name="20 % - Accent5 6 2 7" xfId="5097" xr:uid="{2F5A8D7D-FAA8-4F5A-A16A-81332CA88E00}"/>
    <cellStyle name="20 % - Accent5 6 2 8" xfId="5098" xr:uid="{5162A9DE-B2F8-432A-A0D4-C37C79B60F17}"/>
    <cellStyle name="20 % - Accent5 6 2 9" xfId="5099" xr:uid="{073CB087-48B6-4FA6-A0EC-4EC29184D624}"/>
    <cellStyle name="20 % - Accent5 6 3" xfId="5100" xr:uid="{DCD4D109-1F8B-493C-B903-82BCF2342A9F}"/>
    <cellStyle name="20 % - Accent5 6 3 10" xfId="5101" xr:uid="{D4A71700-E23E-4D63-B3A5-2730D405D33E}"/>
    <cellStyle name="20 % - Accent5 6 3 2" xfId="5102" xr:uid="{7F19AFF2-B5D1-44D6-80E8-99D70646E9A9}"/>
    <cellStyle name="20 % - Accent5 6 3 2 2" xfId="5103" xr:uid="{68A25E9F-A6E1-4619-A41D-A45D750B3487}"/>
    <cellStyle name="20 % - Accent5 6 3 3" xfId="5104" xr:uid="{D9E334B8-4A81-4E83-89C2-A58039E63BDC}"/>
    <cellStyle name="20 % - Accent5 6 3 3 2" xfId="5105" xr:uid="{1F08825B-6C72-4C30-9ACA-F6A4239E9515}"/>
    <cellStyle name="20 % - Accent5 6 3 4" xfId="5106" xr:uid="{CEA945C2-AC07-4393-9B93-12EB45A427CB}"/>
    <cellStyle name="20 % - Accent5 6 3 4 2" xfId="5107" xr:uid="{1A058E3C-E135-43DC-85A0-CB8DD2015A12}"/>
    <cellStyle name="20 % - Accent5 6 3 5" xfId="5108" xr:uid="{F0B4B240-7809-4A3E-81B6-93BAC1FAAF16}"/>
    <cellStyle name="20 % - Accent5 6 3 6" xfId="5109" xr:uid="{3958F275-0453-44AE-BBB4-0CF73C7B36F7}"/>
    <cellStyle name="20 % - Accent5 6 3 7" xfId="5110" xr:uid="{BBAFA87E-313C-4497-A90E-FA54DC8A3DC4}"/>
    <cellStyle name="20 % - Accent5 6 3 8" xfId="5111" xr:uid="{D6C08888-FC8A-4E74-9AA1-218E8D55DBB8}"/>
    <cellStyle name="20 % - Accent5 6 3 9" xfId="5112" xr:uid="{6E4B8A78-CD5F-4AFF-BD87-187A51C95CEE}"/>
    <cellStyle name="20 % - Accent5 6 4" xfId="5113" xr:uid="{466910C3-343F-435B-9967-1743439D0177}"/>
    <cellStyle name="20 % - Accent5 6 4 2" xfId="5114" xr:uid="{DB213F67-696A-4A86-8532-80414805CA4B}"/>
    <cellStyle name="20 % - Accent5 6 5" xfId="5115" xr:uid="{5A462FC4-F9A9-4D3B-B579-3CEDF107E2F6}"/>
    <cellStyle name="20 % - Accent5 6 5 2" xfId="5116" xr:uid="{A4B8E7FA-ED34-4892-ACCE-96B5845FFA99}"/>
    <cellStyle name="20 % - Accent5 6 6" xfId="5117" xr:uid="{C2706219-6780-4D00-AD8A-3D34A5C9BB5B}"/>
    <cellStyle name="20 % - Accent5 6 7" xfId="5118" xr:uid="{5457C4FE-E3FB-47EA-A1A9-0049CBAEEB06}"/>
    <cellStyle name="20 % - Accent5 6 8" xfId="5119" xr:uid="{E7FD9721-F16E-4783-955D-CE01D786E08D}"/>
    <cellStyle name="20 % - Accent5 6 9" xfId="5120" xr:uid="{79877698-EF9D-4484-A26B-AC0DD2982FA7}"/>
    <cellStyle name="20 % - Accent5 7" xfId="5121" xr:uid="{334EBC39-5559-403D-A20B-30D9B6B32F55}"/>
    <cellStyle name="20 % - Accent5 7 10" xfId="5122" xr:uid="{AD4E509A-FB99-4EE7-A02E-D88FB596F5A4}"/>
    <cellStyle name="20 % - Accent5 7 2" xfId="5123" xr:uid="{C9BC58B1-B11C-42A2-8D3D-B96A7FF955B8}"/>
    <cellStyle name="20 % - Accent5 7 2 10" xfId="5124" xr:uid="{41A13362-A946-491E-A0D1-03A6FDFA7489}"/>
    <cellStyle name="20 % - Accent5 7 2 11" xfId="5125" xr:uid="{BC04750D-17F1-426C-9DE6-F5FAE3AC9BA3}"/>
    <cellStyle name="20 % - Accent5 7 2 2" xfId="5126" xr:uid="{4D44B7C4-43CE-4954-AE75-9116929104D7}"/>
    <cellStyle name="20 % - Accent5 7 2 2 2" xfId="5127" xr:uid="{A18274CF-30DF-40CE-8506-2F1EC943AB95}"/>
    <cellStyle name="20 % - Accent5 7 2 3" xfId="5128" xr:uid="{F9B27762-72DB-4F7E-899A-A3AD540636BE}"/>
    <cellStyle name="20 % - Accent5 7 2 3 2" xfId="5129" xr:uid="{8F3CEBB7-FD6B-4673-8D39-06F7AA30A58A}"/>
    <cellStyle name="20 % - Accent5 7 2 4" xfId="5130" xr:uid="{D955D99C-29D5-4524-AE4D-F4922C3B09CD}"/>
    <cellStyle name="20 % - Accent5 7 2 4 2" xfId="5131" xr:uid="{842B8EE8-073D-4300-9641-14281DAAF7B7}"/>
    <cellStyle name="20 % - Accent5 7 2 5" xfId="5132" xr:uid="{F89A74F4-DCD2-4850-8AFB-CCA1A8C2E826}"/>
    <cellStyle name="20 % - Accent5 7 2 6" xfId="5133" xr:uid="{1EA8052C-73BC-4CBC-A503-0D78C78C7615}"/>
    <cellStyle name="20 % - Accent5 7 2 7" xfId="5134" xr:uid="{DF2EEF57-A5F3-44C0-B657-58A591D24FBE}"/>
    <cellStyle name="20 % - Accent5 7 2 8" xfId="5135" xr:uid="{6ADFEF23-6717-4244-B3EB-E21DCCFD6F3A}"/>
    <cellStyle name="20 % - Accent5 7 2 9" xfId="5136" xr:uid="{FBE33B33-6F4F-4513-9FAD-78167D59B7A7}"/>
    <cellStyle name="20 % - Accent5 7 3" xfId="5137" xr:uid="{F1372E92-ADF7-4207-8877-EEA3E11AB5C0}"/>
    <cellStyle name="20 % - Accent5 7 3 2" xfId="5138" xr:uid="{331FD5A0-C6A4-4FE0-9D4A-D3CD4846B460}"/>
    <cellStyle name="20 % - Accent5 7 4" xfId="5139" xr:uid="{51D0A764-B454-44FF-8AE0-654048AAC2A7}"/>
    <cellStyle name="20 % - Accent5 7 4 2" xfId="5140" xr:uid="{1A8CF841-97A7-4987-9F86-CB81340416EE}"/>
    <cellStyle name="20 % - Accent5 7 5" xfId="5141" xr:uid="{2D22A799-8E74-47D1-A8E3-790FF0E84B23}"/>
    <cellStyle name="20 % - Accent5 7 6" xfId="5142" xr:uid="{300DCC43-A0DF-495D-8D85-2E259B106917}"/>
    <cellStyle name="20 % - Accent5 7 7" xfId="5143" xr:uid="{6DF465F3-5C62-4625-9318-0D1386EBB2B6}"/>
    <cellStyle name="20 % - Accent5 7 8" xfId="5144" xr:uid="{CE5E895C-6671-49D9-8A6B-746FB57B3AE2}"/>
    <cellStyle name="20 % - Accent5 7 9" xfId="5145" xr:uid="{030D2CF7-26F3-4569-B6E6-3FF2D9F2382F}"/>
    <cellStyle name="20 % - Accent5 8" xfId="5146" xr:uid="{9A40B3E5-B61D-4473-B6A0-611F2C62CEEB}"/>
    <cellStyle name="20 % - Accent5 8 2" xfId="5147" xr:uid="{ACFF774C-0F8D-4666-9CBB-5238AF1FCA45}"/>
    <cellStyle name="20 % - Accent5 8 2 2" xfId="5148" xr:uid="{75A9DA2D-B0F7-438D-A61C-B5116753E5F9}"/>
    <cellStyle name="20 % - Accent5 8 3" xfId="5149" xr:uid="{56426928-D3B8-45AF-AB94-A307DA65EAFF}"/>
    <cellStyle name="20 % - Accent5 8 4" xfId="5150" xr:uid="{F650653C-AFAC-46D8-ACBB-C1B13E7F76F8}"/>
    <cellStyle name="20 % - Accent5 9" xfId="5151" xr:uid="{D4D71112-5193-4910-BF22-43BB67DDF9B3}"/>
    <cellStyle name="20 % - Accent5 9 2" xfId="5152" xr:uid="{08AD6677-5240-4B8D-B912-302A354C2A5F}"/>
    <cellStyle name="20 % - Accent5 9 2 2" xfId="5153" xr:uid="{C3183CB0-F44A-473B-92BD-16E5753C9911}"/>
    <cellStyle name="20 % - Accent6 10" xfId="5154" xr:uid="{C052D5AB-A9D8-4164-BBD2-7D1D7FE60E00}"/>
    <cellStyle name="20 % - Accent6 10 2" xfId="5155" xr:uid="{53C39387-1872-4C00-8821-BEF95D24BFB5}"/>
    <cellStyle name="20 % - Accent6 10 2 2" xfId="5156" xr:uid="{6EAB50A7-200E-4B83-912A-35B0D89B44F1}"/>
    <cellStyle name="20 % - Accent6 11" xfId="5157" xr:uid="{A18237F9-451E-44AC-959A-DAED511807FC}"/>
    <cellStyle name="20 % - Accent6 11 2" xfId="5158" xr:uid="{D633767C-4D78-46A9-897B-4B255861F064}"/>
    <cellStyle name="20 % - Accent6 11 2 2" xfId="5159" xr:uid="{AF57764C-FEE0-4108-875C-73983B79F50B}"/>
    <cellStyle name="20 % - Accent6 11 2 3" xfId="5160" xr:uid="{420B93D0-99CC-44CF-BD6C-73B9123EE774}"/>
    <cellStyle name="20 % - Accent6 11 3" xfId="5161" xr:uid="{7F3174BC-7315-425D-A391-C1A9895510A0}"/>
    <cellStyle name="20 % - Accent6 11 4" xfId="5162" xr:uid="{AB328255-A58C-44A2-AE54-AC683070C0E8}"/>
    <cellStyle name="20 % - Accent6 11 5" xfId="5163" xr:uid="{D6174A35-A925-493A-AD8B-AC3DA7D04047}"/>
    <cellStyle name="20 % - Accent6 12" xfId="5164" xr:uid="{CA3BE9F1-DFBE-4DB0-A3E3-95B548E5BC22}"/>
    <cellStyle name="20 % - Accent6 12 2" xfId="5165" xr:uid="{DB51F1D4-44E7-4768-9191-AB8E53D70D46}"/>
    <cellStyle name="20 % - Accent6 12 3" xfId="5166" xr:uid="{848FC717-DA23-4F63-9C6D-899EE60123E2}"/>
    <cellStyle name="20 % - Accent6 12 4" xfId="5167" xr:uid="{23585914-8C43-48B8-ABCD-895E8BC88754}"/>
    <cellStyle name="20 % - Accent6 13" xfId="5168" xr:uid="{941BCCFF-D3B0-4BC5-AE94-684C71F31FF3}"/>
    <cellStyle name="20 % - Accent6 13 2" xfId="5169" xr:uid="{72E9B46B-1E50-4D37-96AD-1F1E25F29E7A}"/>
    <cellStyle name="20 % - Accent6 13 2 2" xfId="5170" xr:uid="{EC4C46E3-967C-4CB8-BECE-F456BAE529F1}"/>
    <cellStyle name="20 % - Accent6 13 2 2 2" xfId="5171" xr:uid="{80A676F1-24A2-422C-927A-3321A6F78BC3}"/>
    <cellStyle name="20 % - Accent6 13 2 3" xfId="5172" xr:uid="{D287F3E1-D87D-4B2F-8A90-D4C55C569606}"/>
    <cellStyle name="20 % - Accent6 13 2 4" xfId="5173" xr:uid="{E78C2F58-1E5F-44AE-B211-162109552CCC}"/>
    <cellStyle name="20 % - Accent6 13 2 5" xfId="5174" xr:uid="{521E20D7-7A48-4211-988F-25D299FC781F}"/>
    <cellStyle name="20 % - Accent6 13 3" xfId="5175" xr:uid="{E0E93D95-9B20-4BC6-874C-B034AD79092C}"/>
    <cellStyle name="20 % - Accent6 13 3 2" xfId="5176" xr:uid="{DD831948-EFF0-4951-9882-866997607C43}"/>
    <cellStyle name="20 % - Accent6 13 3 2 2" xfId="5177" xr:uid="{E4B1C84F-D50C-4A31-B75A-6903BA3C48F8}"/>
    <cellStyle name="20 % - Accent6 13 3 3" xfId="5178" xr:uid="{90629553-3979-46AE-B5CE-8468278606BF}"/>
    <cellStyle name="20 % - Accent6 13 3 4" xfId="5179" xr:uid="{B75DBE94-AF95-4C0D-AD35-29DD34E9A4D6}"/>
    <cellStyle name="20 % - Accent6 13 3 5" xfId="5180" xr:uid="{83DD11C2-DA21-4A9A-AAD1-2236ACA2C706}"/>
    <cellStyle name="20 % - Accent6 13 4" xfId="5181" xr:uid="{FA5F0AB4-89EA-4E7B-8004-C9EADA9EF4F2}"/>
    <cellStyle name="20 % - Accent6 13 4 2" xfId="5182" xr:uid="{A86E10C6-7088-462D-A90E-099FB34115EC}"/>
    <cellStyle name="20 % - Accent6 13 4 3" xfId="5183" xr:uid="{B20485EE-E9ED-4422-BCC3-B1407BCB7750}"/>
    <cellStyle name="20 % - Accent6 13 5" xfId="5184" xr:uid="{52770FB2-4397-4299-99C2-A74324576855}"/>
    <cellStyle name="20 % - Accent6 13 5 2" xfId="5185" xr:uid="{CE708421-707E-4008-BD14-B9A94C319787}"/>
    <cellStyle name="20 % - Accent6 13 6" xfId="5186" xr:uid="{F3F6B246-1FA3-48F5-A050-BAE1894206CD}"/>
    <cellStyle name="20 % - Accent6 13 7" xfId="5187" xr:uid="{081097A8-8D81-4A5A-8E81-D44A050FFECB}"/>
    <cellStyle name="20 % - Accent6 13 8" xfId="5188" xr:uid="{A15A3B79-AB65-4E95-BCC7-5E8A059DA1E8}"/>
    <cellStyle name="20 % - Accent6 14" xfId="5189" xr:uid="{8FC576C1-B11C-489F-B328-1E4CED796C68}"/>
    <cellStyle name="20 % - Accent6 14 2" xfId="5190" xr:uid="{FDB37C26-1024-4003-AFD0-8C073FA1686B}"/>
    <cellStyle name="20 % - Accent6 14 2 2" xfId="5191" xr:uid="{7E1947CE-B33A-4D4C-AC02-C2E9C65CB0D9}"/>
    <cellStyle name="20 % - Accent6 14 2 2 2" xfId="5192" xr:uid="{8A548563-086B-4BD4-9D05-34712228EB43}"/>
    <cellStyle name="20 % - Accent6 14 2 3" xfId="5193" xr:uid="{924CCE6E-5E00-428B-98C4-B44390B81D64}"/>
    <cellStyle name="20 % - Accent6 14 2 4" xfId="5194" xr:uid="{0AAF543A-9E2A-46D3-9EAB-0B3E3204B9E7}"/>
    <cellStyle name="20 % - Accent6 14 2 5" xfId="5195" xr:uid="{0F89D58C-D249-42B2-B949-E1FB04279EC0}"/>
    <cellStyle name="20 % - Accent6 14 3" xfId="5196" xr:uid="{109C253E-C17B-40C1-A9DC-439D3945475A}"/>
    <cellStyle name="20 % - Accent6 14 3 2" xfId="5197" xr:uid="{D39FD9DF-85A0-4A2C-841B-16329E897A65}"/>
    <cellStyle name="20 % - Accent6 14 3 2 2" xfId="5198" xr:uid="{4B3289F6-5E54-462C-B48E-0C498DAC7EC9}"/>
    <cellStyle name="20 % - Accent6 14 3 3" xfId="5199" xr:uid="{2B466F4A-475C-482F-B5EC-EB518E448ABB}"/>
    <cellStyle name="20 % - Accent6 14 3 4" xfId="5200" xr:uid="{25706DD4-3218-4D61-AE32-DAC048B77E2E}"/>
    <cellStyle name="20 % - Accent6 14 3 5" xfId="5201" xr:uid="{B841BBD1-2E5E-42B1-814C-92F70105BD6F}"/>
    <cellStyle name="20 % - Accent6 14 4" xfId="5202" xr:uid="{05E62C70-8220-4ECC-A433-9DBAF47C400C}"/>
    <cellStyle name="20 % - Accent6 14 4 2" xfId="5203" xr:uid="{3E39D5CE-CF9F-43EF-81F6-A6BEA245F1D2}"/>
    <cellStyle name="20 % - Accent6 14 4 3" xfId="5204" xr:uid="{86E8B01D-8BCC-4DB3-A895-C4FB0D288B62}"/>
    <cellStyle name="20 % - Accent6 14 5" xfId="5205" xr:uid="{0DD52B94-2D32-4E89-A116-04D652F3CA60}"/>
    <cellStyle name="20 % - Accent6 14 5 2" xfId="5206" xr:uid="{7603367E-EC44-4D91-B175-88084D5BD3C2}"/>
    <cellStyle name="20 % - Accent6 14 6" xfId="5207" xr:uid="{B873F739-8016-4467-8E5E-75F45E13F73A}"/>
    <cellStyle name="20 % - Accent6 14 7" xfId="5208" xr:uid="{20413B2D-FAA3-49AD-B4CE-170EB93D5FCB}"/>
    <cellStyle name="20 % - Accent6 14 8" xfId="5209" xr:uid="{5A026E42-47AC-4146-8555-C8ECA763BF8B}"/>
    <cellStyle name="20 % - Accent6 15" xfId="5210" xr:uid="{FB24CBC0-5A63-4868-8667-84589D94E0CE}"/>
    <cellStyle name="20 % - Accent6 15 2" xfId="5211" xr:uid="{843476D7-F8D1-4FAF-9F94-886D0CF33BBB}"/>
    <cellStyle name="20 % - Accent6 15 2 2" xfId="5212" xr:uid="{A90ED14C-FF3F-446F-808D-A8A37E614703}"/>
    <cellStyle name="20 % - Accent6 15 2 2 2" xfId="5213" xr:uid="{6DBB8C1D-2940-4E82-8E2B-7B6AB9CB9AB5}"/>
    <cellStyle name="20 % - Accent6 15 2 3" xfId="5214" xr:uid="{0CE54A98-0A75-4DB1-8556-E64421AFE80C}"/>
    <cellStyle name="20 % - Accent6 15 2 4" xfId="5215" xr:uid="{B06B2BC2-4CEA-4962-9064-6A6F5B46FFF4}"/>
    <cellStyle name="20 % - Accent6 15 2 5" xfId="5216" xr:uid="{6632339B-5F33-4072-9545-12D1C5C3DE85}"/>
    <cellStyle name="20 % - Accent6 15 3" xfId="5217" xr:uid="{A89D2360-E679-4A9A-B293-A55A86C2FB76}"/>
    <cellStyle name="20 % - Accent6 15 3 2" xfId="5218" xr:uid="{4345056E-A09E-4602-93A5-27461FAD0351}"/>
    <cellStyle name="20 % - Accent6 15 3 2 2" xfId="5219" xr:uid="{21D846DE-3B90-48B1-99A2-B2C19A67A675}"/>
    <cellStyle name="20 % - Accent6 15 3 3" xfId="5220" xr:uid="{B96FE75D-CB33-4670-86D6-E3817AFF570E}"/>
    <cellStyle name="20 % - Accent6 15 3 4" xfId="5221" xr:uid="{E218D113-BAD3-4736-9F5E-8F5E6E7DEFC8}"/>
    <cellStyle name="20 % - Accent6 15 3 5" xfId="5222" xr:uid="{38033523-D67F-44DF-AB47-9F42D4DF4D77}"/>
    <cellStyle name="20 % - Accent6 15 4" xfId="5223" xr:uid="{D53F24A9-D8D6-4251-BC2E-1BA7E41FCC05}"/>
    <cellStyle name="20 % - Accent6 15 4 2" xfId="5224" xr:uid="{CA794B8E-3BFC-4D59-A50F-F7DF015A0BE5}"/>
    <cellStyle name="20 % - Accent6 15 4 3" xfId="5225" xr:uid="{664808EC-A71E-4927-83BE-5D98A5F4CC82}"/>
    <cellStyle name="20 % - Accent6 15 5" xfId="5226" xr:uid="{F905EBCE-6013-4C69-A17C-55A9C550F81D}"/>
    <cellStyle name="20 % - Accent6 15 5 2" xfId="5227" xr:uid="{FEE6F5AA-D80A-4005-9FF2-9B77D59B97DD}"/>
    <cellStyle name="20 % - Accent6 15 6" xfId="5228" xr:uid="{21785A32-65C9-42B1-A5CC-A7A44824E881}"/>
    <cellStyle name="20 % - Accent6 15 7" xfId="5229" xr:uid="{B533B04C-A585-407D-A285-133344415C55}"/>
    <cellStyle name="20 % - Accent6 15 8" xfId="5230" xr:uid="{3DB81BE5-C2FD-4279-AE10-09E4A7AA0506}"/>
    <cellStyle name="20 % - Accent6 16" xfId="5231" xr:uid="{0388EE64-D892-4AD8-A9D6-38BC436F377E}"/>
    <cellStyle name="20 % - Accent6 16 2" xfId="5232" xr:uid="{5A9E4BB9-ADE3-4AA5-9D03-E370479C9D9D}"/>
    <cellStyle name="20 % - Accent6 16 2 2" xfId="5233" xr:uid="{DF6B8B5D-5B15-4018-BEA0-79FAF047A135}"/>
    <cellStyle name="20 % - Accent6 16 3" xfId="5234" xr:uid="{5268D03F-D529-4B72-9BAA-AC03B5C5BCD6}"/>
    <cellStyle name="20 % - Accent6 17" xfId="5235" xr:uid="{F71719DB-0D11-455B-95C8-7373CE82E21C}"/>
    <cellStyle name="20 % - Accent6 17 2" xfId="5236" xr:uid="{89A87179-958B-4491-B3EF-34F0B9353CDB}"/>
    <cellStyle name="20 % - Accent6 18" xfId="5237" xr:uid="{942FE82A-65DA-4064-9F46-98FD31F612AC}"/>
    <cellStyle name="20 % - Accent6 19" xfId="5238" xr:uid="{4B866E59-5361-4845-8A98-C987BF23A807}"/>
    <cellStyle name="20 % - Accent6 2" xfId="1802" xr:uid="{77000A1A-BD9B-4850-AB7C-1F9B3F661AD4}"/>
    <cellStyle name="20 % - Accent6 2 2" xfId="2834" xr:uid="{2EE95238-B0A9-4332-844A-D5273F433AFA}"/>
    <cellStyle name="20 % - Accent6 2 2 2" xfId="5240" xr:uid="{56D27DE0-6F65-44C3-8C1B-8E106265D73D}"/>
    <cellStyle name="20 % - Accent6 2 2 3" xfId="5241" xr:uid="{24975B6D-1B7A-476A-BC37-7B1E965E513F}"/>
    <cellStyle name="20 % - Accent6 2 2 4" xfId="5239" xr:uid="{D1CFC01A-70C8-461D-9E6A-DA997D70610B}"/>
    <cellStyle name="20 % - Accent6 2 3" xfId="5242" xr:uid="{D8BA3F6D-0D77-457B-9DD8-76B92C70D4A2}"/>
    <cellStyle name="20 % - Accent6 2 3 2" xfId="5243" xr:uid="{2068AE93-04A9-4241-BA80-86BF89588757}"/>
    <cellStyle name="20 % - Accent6 2 3 2 2" xfId="5244" xr:uid="{0B11368B-252C-4250-81C3-ECA6C86D7262}"/>
    <cellStyle name="20 % - Accent6 2 3 3" xfId="5245" xr:uid="{43500C5F-B1EB-43A2-9F77-94AF43A55F88}"/>
    <cellStyle name="20 % - Accent6 2 4" xfId="5246" xr:uid="{14CB45CD-96B6-47FA-B3DC-AAC8249C1F97}"/>
    <cellStyle name="20 % - Accent6 2 4 2" xfId="5247" xr:uid="{370F2FF1-8941-4EC5-B151-D1FD6A0245A6}"/>
    <cellStyle name="20 % - Accent6 2 5" xfId="5248" xr:uid="{085F988B-E848-422F-AD4D-7A981EE0C9B6}"/>
    <cellStyle name="20 % - Accent6 2 6" xfId="5249" xr:uid="{8E65D541-5D6C-4A6E-B0A4-320EC5292AB5}"/>
    <cellStyle name="20 % - Accent6 2 7" xfId="5250" xr:uid="{A0FDC926-8712-4861-BF0E-6CF4AD01E920}"/>
    <cellStyle name="20 % - Accent6 2 8" xfId="3945" xr:uid="{A3183417-6848-481B-B65B-A7DD5064AE25}"/>
    <cellStyle name="20 % - Accent6 3" xfId="5251" xr:uid="{9D257A56-AC72-4019-AFD2-5707FD3B65C3}"/>
    <cellStyle name="20 % - Accent6 3 2" xfId="5252" xr:uid="{7B38C0E9-3790-4E2E-8D5B-AB7C823A5748}"/>
    <cellStyle name="20 % - Accent6 3 2 2" xfId="5253" xr:uid="{A5314748-307F-4FE1-8196-DC3FBEB4EA31}"/>
    <cellStyle name="20 % - Accent6 3 2 3" xfId="5254" xr:uid="{469A6AA4-BA9C-4BFD-8612-BD2CC122A842}"/>
    <cellStyle name="20 % - Accent6 3 3" xfId="5255" xr:uid="{89CDCED2-AD13-40E8-B422-266EF29AA8A9}"/>
    <cellStyle name="20 % - Accent6 3 4" xfId="5256" xr:uid="{8E69B6AC-98D8-40EE-865F-E84F99B97668}"/>
    <cellStyle name="20 % - Accent6 3 5" xfId="5257" xr:uid="{841CB51D-563D-4251-94AF-5D6EA02B07FA}"/>
    <cellStyle name="20 % - Accent6 3 6" xfId="5258" xr:uid="{A7F3A381-3C62-4442-B4DF-B79A9B72DD33}"/>
    <cellStyle name="20 % - Accent6 3 7" xfId="5259" xr:uid="{15C8B400-AC8E-4F74-AAFF-816EC377A0B7}"/>
    <cellStyle name="20 % - Accent6 4" xfId="5260" xr:uid="{994520CF-7F96-4F1D-A63F-37C0CE9780F6}"/>
    <cellStyle name="20 % - Accent6 4 2" xfId="5261" xr:uid="{BAB59B4F-94EE-43BE-A4B4-309EC4C8137E}"/>
    <cellStyle name="20 % - Accent6 4 2 2" xfId="5262" xr:uid="{C5FE4999-445E-416C-AD67-636BD7CEBA09}"/>
    <cellStyle name="20 % - Accent6 4 2 3" xfId="5263" xr:uid="{3B8E4698-33D6-496C-A393-D0578F5C5A74}"/>
    <cellStyle name="20 % - Accent6 4 3" xfId="5264" xr:uid="{01E2B6AA-C156-4867-86AF-3724B7661632}"/>
    <cellStyle name="20 % - Accent6 4 4" xfId="5265" xr:uid="{880CD1C0-9EF3-464C-B3E6-437A54FBAF65}"/>
    <cellStyle name="20 % - Accent6 5" xfId="5266" xr:uid="{6E63E4E1-B04F-4AC3-A027-E4A49810299C}"/>
    <cellStyle name="20 % - Accent6 5 2" xfId="5267" xr:uid="{C3EC2BE9-863E-4D46-B9DA-4BB9557E8D4D}"/>
    <cellStyle name="20 % - Accent6 6" xfId="5268" xr:uid="{CDF142A0-0683-4F19-9A50-63E9AB571270}"/>
    <cellStyle name="20 % - Accent6 6 2" xfId="5269" xr:uid="{80FB7F59-B425-4CA5-94B0-B8C174320528}"/>
    <cellStyle name="20 % - Accent6 6 3" xfId="5270" xr:uid="{FA9FD678-97AC-484B-AF30-A6DEA38DDA55}"/>
    <cellStyle name="20 % - Accent6 6 3 2" xfId="5271" xr:uid="{54D9C2E1-4AA0-4CCE-A71C-0ECD58CBADC6}"/>
    <cellStyle name="20 % - Accent6 6 3 3" xfId="5272" xr:uid="{A04BA382-4058-4C18-8001-D4E5980175F3}"/>
    <cellStyle name="20 % - Accent6 6 3 4" xfId="5273" xr:uid="{66FE13FF-D437-4264-AF66-81125DC9FF39}"/>
    <cellStyle name="20 % - Accent6 7" xfId="5274" xr:uid="{5B89D91C-BF65-4E40-8291-F12BA96AF5ED}"/>
    <cellStyle name="20 % - Accent6 7 10" xfId="5275" xr:uid="{75EF245D-0115-49FB-AACE-F9A6CED71FA2}"/>
    <cellStyle name="20 % - Accent6 7 11" xfId="5276" xr:uid="{65C9B701-D465-4421-BBAD-30036FCDC425}"/>
    <cellStyle name="20 % - Accent6 7 2" xfId="5277" xr:uid="{4CDE3545-EDB3-4C2C-8DC1-EF3271B098C8}"/>
    <cellStyle name="20 % - Accent6 7 2 10" xfId="5278" xr:uid="{D4750552-85EF-41D1-A877-E1AB7C205245}"/>
    <cellStyle name="20 % - Accent6 7 2 11" xfId="5279" xr:uid="{E588D208-7EBA-4BDE-83F1-5E45A039D729}"/>
    <cellStyle name="20 % - Accent6 7 2 12" xfId="5280" xr:uid="{7CA5A2A9-993D-46A3-9D71-151120CD0AF0}"/>
    <cellStyle name="20 % - Accent6 7 2 2" xfId="5281" xr:uid="{422C6F38-73AD-44DC-948E-E5358F7AB7FC}"/>
    <cellStyle name="20 % - Accent6 7 2 2 2" xfId="5282" xr:uid="{8C76F471-4BCE-45BD-98E1-C8E1E605C672}"/>
    <cellStyle name="20 % - Accent6 7 2 2 2 2" xfId="5283" xr:uid="{E52400AB-FC22-417D-9BA3-91485098FF92}"/>
    <cellStyle name="20 % - Accent6 7 2 2 3" xfId="5284" xr:uid="{CE352B8B-67FC-4D86-8CBD-43410BBF4168}"/>
    <cellStyle name="20 % - Accent6 7 2 2 4" xfId="5285" xr:uid="{33DA2DD7-B3E4-4410-91FA-8CCCF0DCEBB6}"/>
    <cellStyle name="20 % - Accent6 7 2 2 5" xfId="5286" xr:uid="{55C0A4A3-3BE4-45AA-A703-FCD0B39CC859}"/>
    <cellStyle name="20 % - Accent6 7 2 2 6" xfId="5287" xr:uid="{135AD369-BB93-49BE-8F07-61417983BBAA}"/>
    <cellStyle name="20 % - Accent6 7 2 2 7" xfId="5288" xr:uid="{35D720F9-A2A9-4467-B5EF-BE7F6B08C134}"/>
    <cellStyle name="20 % - Accent6 7 2 2 8" xfId="5289" xr:uid="{77AC1B40-B6AF-4B35-813F-59E3F69AC6F6}"/>
    <cellStyle name="20 % - Accent6 7 2 2 9" xfId="5290" xr:uid="{E6101464-CEEE-4F77-AD83-F42BAF9CA2D2}"/>
    <cellStyle name="20 % - Accent6 7 2 3" xfId="5291" xr:uid="{90A23B33-1482-43D7-BFBB-EFD55CB395AF}"/>
    <cellStyle name="20 % - Accent6 7 2 3 2" xfId="5292" xr:uid="{ACD89390-90F2-488D-BD4C-9A86E6E0FCF6}"/>
    <cellStyle name="20 % - Accent6 7 2 4" xfId="5293" xr:uid="{A5F3D458-B56B-495F-BA66-D75E6792D3E6}"/>
    <cellStyle name="20 % - Accent6 7 2 4 2" xfId="5294" xr:uid="{BA71964E-5EE0-470A-9293-B6780A3BC92B}"/>
    <cellStyle name="20 % - Accent6 7 2 5" xfId="5295" xr:uid="{5CEB27F5-0D4D-432E-A7AD-9A5DE9EA64C4}"/>
    <cellStyle name="20 % - Accent6 7 2 5 2" xfId="5296" xr:uid="{6D867D59-B231-427D-8067-CA471AEB2BDF}"/>
    <cellStyle name="20 % - Accent6 7 2 6" xfId="5297" xr:uid="{C5E9C7DE-1BFE-45A7-AF7F-62CD52ED023B}"/>
    <cellStyle name="20 % - Accent6 7 2 7" xfId="5298" xr:uid="{D7F1F2EB-24AD-4351-BFD4-53A72F967162}"/>
    <cellStyle name="20 % - Accent6 7 2 8" xfId="5299" xr:uid="{C04DC414-5601-4E54-9546-0B25DCBC6839}"/>
    <cellStyle name="20 % - Accent6 7 2 9" xfId="5300" xr:uid="{D54FCB3C-6AD4-424F-8813-43C5BEC043F6}"/>
    <cellStyle name="20 % - Accent6 7 3" xfId="5301" xr:uid="{2974E67C-D558-4A41-BFE8-9D612C210E71}"/>
    <cellStyle name="20 % - Accent6 7 3 10" xfId="5302" xr:uid="{7F8D588A-8257-40A1-9818-241AC64BA186}"/>
    <cellStyle name="20 % - Accent6 7 3 2" xfId="5303" xr:uid="{36711E00-1C98-4A19-BF35-7DDB064E3E0F}"/>
    <cellStyle name="20 % - Accent6 7 3 2 2" xfId="5304" xr:uid="{33A7EB79-E371-472D-B623-A5A75E221A54}"/>
    <cellStyle name="20 % - Accent6 7 3 3" xfId="5305" xr:uid="{9D7C6A48-5F2E-4FB1-A62C-9DC8DD89E3D6}"/>
    <cellStyle name="20 % - Accent6 7 3 3 2" xfId="5306" xr:uid="{AB10B4B7-27FC-4A92-87BA-DABDDC24A7B9}"/>
    <cellStyle name="20 % - Accent6 7 3 4" xfId="5307" xr:uid="{CE69D8C2-D6FE-478C-A392-8DCF90F6F621}"/>
    <cellStyle name="20 % - Accent6 7 3 4 2" xfId="5308" xr:uid="{4DE35144-A6AA-4139-8A24-4E18797F8126}"/>
    <cellStyle name="20 % - Accent6 7 3 5" xfId="5309" xr:uid="{DE14CCEB-A856-46F3-9F40-6CC25A5D0E41}"/>
    <cellStyle name="20 % - Accent6 7 3 6" xfId="5310" xr:uid="{1E608357-3EC0-4019-8E54-78B17B21721D}"/>
    <cellStyle name="20 % - Accent6 7 3 7" xfId="5311" xr:uid="{BA2FAA48-1461-46E5-B9EA-1D69C25FA19E}"/>
    <cellStyle name="20 % - Accent6 7 3 8" xfId="5312" xr:uid="{B614D540-1530-463B-A46D-D43E7A46A751}"/>
    <cellStyle name="20 % - Accent6 7 3 9" xfId="5313" xr:uid="{9A3296A2-E833-4378-9EC3-E79272F5A3F3}"/>
    <cellStyle name="20 % - Accent6 7 4" xfId="5314" xr:uid="{B436944C-1AF0-4FB7-B33C-D5B4D425E25C}"/>
    <cellStyle name="20 % - Accent6 7 4 2" xfId="5315" xr:uid="{AE913B2F-BA02-45FC-A565-0DFDFF8B55AC}"/>
    <cellStyle name="20 % - Accent6 7 5" xfId="5316" xr:uid="{86EDD5CD-3FEB-493B-A4A3-C1627A601192}"/>
    <cellStyle name="20 % - Accent6 7 5 2" xfId="5317" xr:uid="{627B083C-2197-4D04-A038-1E2B0378BA7A}"/>
    <cellStyle name="20 % - Accent6 7 6" xfId="5318" xr:uid="{DF789926-7F8C-4F71-9EB8-09EF951CCC89}"/>
    <cellStyle name="20 % - Accent6 7 7" xfId="5319" xr:uid="{195650A2-03E4-47D1-9CA0-0181DAC17147}"/>
    <cellStyle name="20 % - Accent6 7 8" xfId="5320" xr:uid="{44EF613F-BCC4-42B4-B294-990A24BF5A83}"/>
    <cellStyle name="20 % - Accent6 7 9" xfId="5321" xr:uid="{17EEE4E4-4D4E-41E7-BE1A-6315AF233667}"/>
    <cellStyle name="20 % - Accent6 8" xfId="5322" xr:uid="{A55B21D1-426E-4A14-AEBA-5F6FE0F76A1E}"/>
    <cellStyle name="20 % - Accent6 8 10" xfId="5323" xr:uid="{B4C5C2E7-34C9-4ED7-8DD1-8E09C457542E}"/>
    <cellStyle name="20 % - Accent6 8 2" xfId="5324" xr:uid="{7A4CCB4D-F977-42EE-8B54-498EE89CC9B6}"/>
    <cellStyle name="20 % - Accent6 8 2 10" xfId="5325" xr:uid="{1E281DD6-C8DB-4E72-99B4-7382656E83B4}"/>
    <cellStyle name="20 % - Accent6 8 2 11" xfId="5326" xr:uid="{0173F518-8D39-46FD-A98B-3A9806ACE56F}"/>
    <cellStyle name="20 % - Accent6 8 2 2" xfId="5327" xr:uid="{A617323E-FA28-498D-B358-0CF4958A63B6}"/>
    <cellStyle name="20 % - Accent6 8 2 2 2" xfId="5328" xr:uid="{95781DCF-F340-49AC-AD33-07A4CD65AFC2}"/>
    <cellStyle name="20 % - Accent6 8 2 3" xfId="5329" xr:uid="{FA63AD47-ABBD-43D1-A52C-31486AEC2A1C}"/>
    <cellStyle name="20 % - Accent6 8 2 3 2" xfId="5330" xr:uid="{1B738EA0-88BB-4D4E-83B7-1B7D423BAA31}"/>
    <cellStyle name="20 % - Accent6 8 2 4" xfId="5331" xr:uid="{3562F4E4-51E7-4717-84A6-BE26AD206408}"/>
    <cellStyle name="20 % - Accent6 8 2 4 2" xfId="5332" xr:uid="{58BC1E58-03FB-4F56-B88C-3456AF7A4DBF}"/>
    <cellStyle name="20 % - Accent6 8 2 5" xfId="5333" xr:uid="{02059D7D-31BE-44C5-BB26-845D0864CFA4}"/>
    <cellStyle name="20 % - Accent6 8 2 6" xfId="5334" xr:uid="{E3FE91C1-4CC0-4506-8145-1B55CEC4A4F6}"/>
    <cellStyle name="20 % - Accent6 8 2 7" xfId="5335" xr:uid="{0D996F84-2907-41A7-B265-A393B457ACE9}"/>
    <cellStyle name="20 % - Accent6 8 2 8" xfId="5336" xr:uid="{01463440-34E2-4F05-B78C-60716B05F57A}"/>
    <cellStyle name="20 % - Accent6 8 2 9" xfId="5337" xr:uid="{BFB3AC49-117C-4F4F-BB95-96655BFEF900}"/>
    <cellStyle name="20 % - Accent6 8 3" xfId="5338" xr:uid="{24891CEE-1225-4DAF-9DC2-3D2766B32065}"/>
    <cellStyle name="20 % - Accent6 8 3 2" xfId="5339" xr:uid="{330C0893-0FA7-47F3-817E-EC4F8A89C87B}"/>
    <cellStyle name="20 % - Accent6 8 4" xfId="5340" xr:uid="{A65244C6-C659-4E9D-B40C-F389C1A4131F}"/>
    <cellStyle name="20 % - Accent6 8 4 2" xfId="5341" xr:uid="{0CAF301B-9E9D-4FC6-A3B4-E3E77AF32E58}"/>
    <cellStyle name="20 % - Accent6 8 5" xfId="5342" xr:uid="{D8EFDB41-4B9A-43EB-A29D-9537C4D53A17}"/>
    <cellStyle name="20 % - Accent6 8 6" xfId="5343" xr:uid="{002FB216-C2F0-48F4-9D53-FB5FD4171A6E}"/>
    <cellStyle name="20 % - Accent6 8 7" xfId="5344" xr:uid="{0F7509C2-DF0E-4DC4-8658-AFFD8D89CA64}"/>
    <cellStyle name="20 % - Accent6 8 8" xfId="5345" xr:uid="{83B397FD-4C47-4FE8-88D1-F75BBB94B7CD}"/>
    <cellStyle name="20 % - Accent6 8 9" xfId="5346" xr:uid="{5C31DAD4-54E2-45E3-B3C5-F10BAB587DBE}"/>
    <cellStyle name="20 % - Accent6 9" xfId="5347" xr:uid="{EABC64D8-3361-4575-9E61-D60310C651D9}"/>
    <cellStyle name="20 % - Accent6 9 2" xfId="5348" xr:uid="{823BC7AC-A65F-4053-B03F-D8974FBAB389}"/>
    <cellStyle name="20 % - Accent6 9 2 2" xfId="5349" xr:uid="{386F45E7-BED6-44F1-847A-62C6355F15BC}"/>
    <cellStyle name="20 % - Accent6 9 3" xfId="5350" xr:uid="{745DB342-3D6D-4E3B-B47D-EB2A25DADB11}"/>
    <cellStyle name="20 % - Accent6 9 4" xfId="5351" xr:uid="{A22AF7A0-0CD6-4CA7-BCED-072925302F1B}"/>
    <cellStyle name="20% - 1. jelölőszín" xfId="5352" xr:uid="{7A0471D0-4E40-45B7-933F-D54D61E58F0A}"/>
    <cellStyle name="20% - 2. jelölőszín" xfId="5353" xr:uid="{062F7D47-C101-4374-8F3E-9E681DC2B5BB}"/>
    <cellStyle name="20% - 3. jelölőszín" xfId="5354" xr:uid="{4E51AE61-8EC8-46F9-A7E3-8836B7244801}"/>
    <cellStyle name="20% - 4. jelölőszín" xfId="5355" xr:uid="{12B05018-2D72-4CE5-B531-9D84738E3E11}"/>
    <cellStyle name="20% - 5. jelölőszín" xfId="5356" xr:uid="{9B8D637C-AB46-4FD6-ABD4-E9FC023A6B64}"/>
    <cellStyle name="20% - 6. jelölőszín" xfId="5357" xr:uid="{02C2406F-6880-44BB-A3A9-60267E077AA3}"/>
    <cellStyle name="20% - Accent1" xfId="1815" xr:uid="{2F5B496D-13E8-41B6-97D2-85EDCF27DC19}"/>
    <cellStyle name="20% - Accent1 2" xfId="27" xr:uid="{00000000-0005-0000-0000-00001B000000}"/>
    <cellStyle name="20% - Accent1 2 2" xfId="28" xr:uid="{00000000-0005-0000-0000-00001C000000}"/>
    <cellStyle name="20% - Accent1 2 2 2" xfId="5360" xr:uid="{5D7767F2-4BD2-47E3-B139-488282A971AA}"/>
    <cellStyle name="20% - Accent1 2 3" xfId="5361" xr:uid="{0C9FB62E-7F03-4089-842E-942F30EDF8BD}"/>
    <cellStyle name="20% - Accent1 2 4" xfId="5359" xr:uid="{AE918C13-B8C0-49FA-A009-18C4B6921038}"/>
    <cellStyle name="20% - Accent1 2 5" xfId="2811" xr:uid="{3E710216-04EB-4091-8A63-9872EB903A8E}"/>
    <cellStyle name="20% - Accent1 3" xfId="29" xr:uid="{00000000-0005-0000-0000-00001D000000}"/>
    <cellStyle name="20% - Accent1 3 2" xfId="30" xr:uid="{00000000-0005-0000-0000-00001E000000}"/>
    <cellStyle name="20% - Accent1 3 3" xfId="5362" xr:uid="{CAED7050-F0C6-44B5-8B34-08C1DB2791F8}"/>
    <cellStyle name="20% - Accent1 4" xfId="5363" xr:uid="{4B80940A-040A-4491-8D9B-CDA2EADF06F5}"/>
    <cellStyle name="20% - Accent1 5" xfId="5358" xr:uid="{FE8CC928-E462-4DBE-BCFB-D75CB166C23E}"/>
    <cellStyle name="20% - Accent2" xfId="1816" xr:uid="{EAFA007C-AA45-45F8-913D-FB715553498E}"/>
    <cellStyle name="20% - Accent2 2" xfId="31" xr:uid="{00000000-0005-0000-0000-00001F000000}"/>
    <cellStyle name="20% - Accent2 2 2" xfId="32" xr:uid="{00000000-0005-0000-0000-000020000000}"/>
    <cellStyle name="20% - Accent2 2 2 2" xfId="5366" xr:uid="{271E3E10-5716-482C-B4E5-818BA595B285}"/>
    <cellStyle name="20% - Accent2 2 3" xfId="5367" xr:uid="{957D5B41-E4EC-4CD0-8740-81B06134892F}"/>
    <cellStyle name="20% - Accent2 2 4" xfId="5365" xr:uid="{9CD34EB5-0062-4E4E-8401-A8ACB75F78F6}"/>
    <cellStyle name="20% - Accent2 2 5" xfId="2812" xr:uid="{8C943AE9-6FE5-4B8A-A588-B6B1340DEBC0}"/>
    <cellStyle name="20% - Accent2 3" xfId="33" xr:uid="{00000000-0005-0000-0000-000021000000}"/>
    <cellStyle name="20% - Accent2 3 2" xfId="34" xr:uid="{00000000-0005-0000-0000-000022000000}"/>
    <cellStyle name="20% - Accent2 3 3" xfId="5368" xr:uid="{E474AEE7-E6DF-4A40-A361-02DC398D67FD}"/>
    <cellStyle name="20% - Accent2 4" xfId="5369" xr:uid="{018DD1B9-C16E-43E6-8F17-04ACFD57A326}"/>
    <cellStyle name="20% - Accent2 5" xfId="5364" xr:uid="{2B250279-4303-49A7-A8CC-96382A36FA69}"/>
    <cellStyle name="20% - Accent3" xfId="1817" xr:uid="{2E223836-AA3B-48E4-B2C8-10DEB13235A1}"/>
    <cellStyle name="20% - Accent3 2" xfId="35" xr:uid="{00000000-0005-0000-0000-000023000000}"/>
    <cellStyle name="20% - Accent3 2 2" xfId="36" xr:uid="{00000000-0005-0000-0000-000024000000}"/>
    <cellStyle name="20% - Accent3 2 2 2" xfId="5372" xr:uid="{31E2425F-5247-4915-BB51-46B6B22FBF34}"/>
    <cellStyle name="20% - Accent3 2 3" xfId="5373" xr:uid="{7C57EF9F-8C1E-40D3-9078-BB652B915B6A}"/>
    <cellStyle name="20% - Accent3 2 4" xfId="5371" xr:uid="{E1C2EB5E-C00C-44A2-A8F7-57DF8FC47A11}"/>
    <cellStyle name="20% - Accent3 2 5" xfId="2813" xr:uid="{83EDF532-352B-48C1-ADB1-EA21E9F38029}"/>
    <cellStyle name="20% - Accent3 3" xfId="37" xr:uid="{00000000-0005-0000-0000-000025000000}"/>
    <cellStyle name="20% - Accent3 3 2" xfId="38" xr:uid="{00000000-0005-0000-0000-000026000000}"/>
    <cellStyle name="20% - Accent3 3 3" xfId="5374" xr:uid="{76A8E7FB-1E25-47AC-AFC2-4CC90B382283}"/>
    <cellStyle name="20% - Accent3 4" xfId="5375" xr:uid="{44078932-CAED-465E-B316-1EA793AAFF7D}"/>
    <cellStyle name="20% - Accent3 5" xfId="5370" xr:uid="{73578218-717A-4505-A0F0-AE6886197C10}"/>
    <cellStyle name="20% - Accent4" xfId="1818" xr:uid="{45F27629-2BAE-4716-86F4-9F0DE3DF65A5}"/>
    <cellStyle name="20% - Accent4 2" xfId="39" xr:uid="{00000000-0005-0000-0000-000027000000}"/>
    <cellStyle name="20% - Accent4 2 2" xfId="40" xr:uid="{00000000-0005-0000-0000-000028000000}"/>
    <cellStyle name="20% - Accent4 2 2 2" xfId="5378" xr:uid="{A332C5E2-3E6E-49F4-9139-8DF4BAD50F81}"/>
    <cellStyle name="20% - Accent4 2 3" xfId="5379" xr:uid="{ECB5CB1D-FCF5-4962-8EB2-548EBB6C84A4}"/>
    <cellStyle name="20% - Accent4 2 4" xfId="5377" xr:uid="{BA6F3C32-D602-40AD-B8BA-B5E9BB40D245}"/>
    <cellStyle name="20% - Accent4 2 5" xfId="2814" xr:uid="{B3A43F83-F03B-4361-A36C-8AF678DECA84}"/>
    <cellStyle name="20% - Accent4 3" xfId="41" xr:uid="{00000000-0005-0000-0000-000029000000}"/>
    <cellStyle name="20% - Accent4 3 2" xfId="42" xr:uid="{00000000-0005-0000-0000-00002A000000}"/>
    <cellStyle name="20% - Accent4 3 3" xfId="5380" xr:uid="{596182E4-4333-4731-AB7C-2CAD77E09BF2}"/>
    <cellStyle name="20% - Accent4 4" xfId="5381" xr:uid="{09C0DF8C-D920-4223-B4CF-5934CB6B1EB0}"/>
    <cellStyle name="20% - Accent4 5" xfId="5376" xr:uid="{3EA3ED1B-B2C6-4C3F-812A-5079076AC495}"/>
    <cellStyle name="20% - Accent5" xfId="1819" xr:uid="{0EECB2A9-A455-4529-A927-409B9E4765B9}"/>
    <cellStyle name="20% - Accent5 2" xfId="43" xr:uid="{00000000-0005-0000-0000-00002B000000}"/>
    <cellStyle name="20% - Accent5 2 2" xfId="44" xr:uid="{00000000-0005-0000-0000-00002C000000}"/>
    <cellStyle name="20% - Accent5 2 2 2" xfId="5384" xr:uid="{75F25055-9533-4D40-95B5-71FC1C1F3285}"/>
    <cellStyle name="20% - Accent5 2 3" xfId="5385" xr:uid="{F3B00870-B0D3-4524-92C3-70877D6DA035}"/>
    <cellStyle name="20% - Accent5 2 4" xfId="5383" xr:uid="{7EC6AC70-361A-4BB0-9BA6-FF23702D5191}"/>
    <cellStyle name="20% - Accent5 2 5" xfId="2815" xr:uid="{8F8DA214-1760-4BF3-B49B-70EBF128EAD1}"/>
    <cellStyle name="20% - Accent5 3" xfId="45" xr:uid="{00000000-0005-0000-0000-00002D000000}"/>
    <cellStyle name="20% - Accent5 3 2" xfId="46" xr:uid="{00000000-0005-0000-0000-00002E000000}"/>
    <cellStyle name="20% - Accent5 3 3" xfId="5386" xr:uid="{F0F2CBB4-198F-4BF0-917A-FD2C1C189293}"/>
    <cellStyle name="20% - Accent5 4" xfId="5387" xr:uid="{8C362CDE-D521-4CD3-87BD-916CE889D48C}"/>
    <cellStyle name="20% - Accent5 5" xfId="5382" xr:uid="{2972F5B9-18C8-4A64-BCC8-B921575269E8}"/>
    <cellStyle name="20% - Accent6" xfId="1820" xr:uid="{2FBCA055-179B-4B10-98A2-B66EE8EC0CC5}"/>
    <cellStyle name="20% - Accent6 2" xfId="47" xr:uid="{00000000-0005-0000-0000-00002F000000}"/>
    <cellStyle name="20% - Accent6 2 2" xfId="48" xr:uid="{00000000-0005-0000-0000-000030000000}"/>
    <cellStyle name="20% - Accent6 2 2 2" xfId="5390" xr:uid="{9D98243E-9ADF-4C31-9A55-0699C7FA87E0}"/>
    <cellStyle name="20% - Accent6 2 3" xfId="5391" xr:uid="{5141BC1E-31E5-4ABE-A311-0C1A947473BE}"/>
    <cellStyle name="20% - Accent6 2 4" xfId="5389" xr:uid="{D2A88266-8B32-411A-9DEE-860EBB02FFA3}"/>
    <cellStyle name="20% - Accent6 2 5" xfId="2816" xr:uid="{A8EEF320-2482-4E3C-96E7-DA684548CD47}"/>
    <cellStyle name="20% - Accent6 3" xfId="49" xr:uid="{00000000-0005-0000-0000-000031000000}"/>
    <cellStyle name="20% - Accent6 3 2" xfId="50" xr:uid="{00000000-0005-0000-0000-000032000000}"/>
    <cellStyle name="20% - Accent6 3 3" xfId="5392" xr:uid="{87790B32-BC94-47F4-B27E-D9735FCC27FC}"/>
    <cellStyle name="20% - Accent6 4" xfId="5393" xr:uid="{D939883E-500E-4E46-8643-8C55F5D7DD4E}"/>
    <cellStyle name="20% - Accent6 5" xfId="5388" xr:uid="{AB4043D8-9BF7-49DE-839C-16B547419B79}"/>
    <cellStyle name="20% - akcent 1" xfId="5394" xr:uid="{5E4325CE-1EA8-42C6-A663-DCF246F466D6}"/>
    <cellStyle name="20% - akcent 2" xfId="5395" xr:uid="{37194992-E152-4F1D-93C5-E7FF4E5DECC2}"/>
    <cellStyle name="20% - akcent 3" xfId="5396" xr:uid="{AE4B0074-CD94-4136-9210-FAE4E053DFCB}"/>
    <cellStyle name="20% - akcent 4" xfId="5397" xr:uid="{3A0BF416-1E1B-4A6E-89E4-FABAE65D2DD3}"/>
    <cellStyle name="20% - akcent 5" xfId="5398" xr:uid="{58DDB150-CC74-4601-A9E1-834B296B44E7}"/>
    <cellStyle name="20% - akcent 6" xfId="5399" xr:uid="{328A1FD4-469D-49B1-A208-11C771EDBA11}"/>
    <cellStyle name="20% - Akzent1" xfId="5400" xr:uid="{8BA3352D-D9A5-4E7A-9155-05786B364323}"/>
    <cellStyle name="20% - Akzent1 2" xfId="5401" xr:uid="{813469FC-9550-4B99-841E-440C4078FF33}"/>
    <cellStyle name="20% - Akzent1 2 2" xfId="5402" xr:uid="{301EAF58-82F9-4622-B26B-72A9037962C2}"/>
    <cellStyle name="20% - Akzent1 2 2 2" xfId="5403" xr:uid="{27252478-DCDD-452C-B60A-2E0D096D76AB}"/>
    <cellStyle name="20% - Akzent1 2 3" xfId="5404" xr:uid="{3C70FC8F-1777-4C33-9810-6F1E6C19C667}"/>
    <cellStyle name="20% - Akzent1 3" xfId="5405" xr:uid="{840B948D-31D3-425D-AFA1-E1834D24FE33}"/>
    <cellStyle name="20% - Akzent1 3 2" xfId="5406" xr:uid="{A59CB8BD-AC01-41EC-BC9A-349CDAA98ABD}"/>
    <cellStyle name="20% - Akzent1 3 2 2" xfId="5407" xr:uid="{3D96DC03-0E84-45C5-9FAA-A75703795B54}"/>
    <cellStyle name="20% - Akzent1 3 3" xfId="5408" xr:uid="{F6194AC8-43E1-4BFD-A66B-D06578550078}"/>
    <cellStyle name="20% - Akzent1 4" xfId="5409" xr:uid="{D2ECD9E7-17B6-4D6D-BBDD-D09E1BE9F112}"/>
    <cellStyle name="20% - Akzent1 4 2" xfId="5410" xr:uid="{FF79DB72-4D8A-4A9E-A40C-5725A06A1DA4}"/>
    <cellStyle name="20% - Akzent1 4 2 2" xfId="5411" xr:uid="{0AC7BBC9-61A5-424D-A454-8701C626AC76}"/>
    <cellStyle name="20% - Akzent1 4 3" xfId="5412" xr:uid="{6B46BB35-95E9-4DC8-97A5-46BED7A54752}"/>
    <cellStyle name="20% - Akzent1 5" xfId="5413" xr:uid="{DD84B36F-53F2-4801-9B0D-3E1E3262AB3C}"/>
    <cellStyle name="20% - Akzent1 5 2" xfId="5414" xr:uid="{4DC3BB20-E4F3-440D-B23F-10926081F480}"/>
    <cellStyle name="20% - Akzent1 5 2 2" xfId="5415" xr:uid="{CB34EDCE-3C4F-483B-8CAC-846EBAA29437}"/>
    <cellStyle name="20% - Akzent1 5 3" xfId="5416" xr:uid="{8B0604C3-06B8-4010-8EFB-EE16C58C7CC0}"/>
    <cellStyle name="20% - Akzent1 6" xfId="5417" xr:uid="{5BD04E28-18AF-49EF-9ADC-667744773C1D}"/>
    <cellStyle name="20% - Akzent1 6 2" xfId="5418" xr:uid="{1F37AE9B-43BA-4A0C-8257-EBC0A53289FE}"/>
    <cellStyle name="20% - Akzent1 6 2 2" xfId="5419" xr:uid="{D3C7F48D-BD94-4244-9201-AF7BEC2F2B2C}"/>
    <cellStyle name="20% - Akzent1 6 3" xfId="5420" xr:uid="{F3449B39-92DC-4CA7-99A5-DB70CB3271AD}"/>
    <cellStyle name="20% - Akzent1 7" xfId="5421" xr:uid="{A3ACE25C-2BDF-4353-A587-EF587FE48548}"/>
    <cellStyle name="20% - Akzent1 8" xfId="5422" xr:uid="{0DCF14FD-E137-412F-A42A-C74F7E5476E6}"/>
    <cellStyle name="20% - Akzent1 8 2" xfId="5423" xr:uid="{5E426823-9A45-429D-8AC6-ADFF60F281AE}"/>
    <cellStyle name="20% - Akzent1 9" xfId="5424" xr:uid="{4193EBDC-97A8-4092-A485-7838928AA7CB}"/>
    <cellStyle name="20% - Akzent1_XY Diagramm 1 jg.ms" xfId="5425" xr:uid="{6A97D16C-D3BC-4CC4-A8E9-B341692895D3}"/>
    <cellStyle name="20% - Akzent2" xfId="5426" xr:uid="{6ED7AA0B-541F-4AA4-857E-CEC6ABC4F261}"/>
    <cellStyle name="20% - Akzent2 2" xfId="5427" xr:uid="{160BB79B-7FC6-4070-AAEC-CAFA80FC49E8}"/>
    <cellStyle name="20% - Akzent2 2 2" xfId="5428" xr:uid="{D3C770DC-0152-4C94-9FAF-6188FC7D41B9}"/>
    <cellStyle name="20% - Akzent2 2 2 2" xfId="5429" xr:uid="{AF5C6B9C-AFC2-4E0C-9D2E-1BDB6D6E72DF}"/>
    <cellStyle name="20% - Akzent2 2 3" xfId="5430" xr:uid="{DEA9E025-8F3A-4231-AE0F-B59A0979BBFD}"/>
    <cellStyle name="20% - Akzent2 3" xfId="5431" xr:uid="{0C9BFF1F-C854-412C-A1A0-E4EC5638A780}"/>
    <cellStyle name="20% - Akzent2 3 2" xfId="5432" xr:uid="{A7BCA74F-4E2A-4711-BAE1-8A9C384C901A}"/>
    <cellStyle name="20% - Akzent2 3 2 2" xfId="5433" xr:uid="{149D8F7E-EBC2-4F1B-8811-0CE272BEE487}"/>
    <cellStyle name="20% - Akzent2 3 3" xfId="5434" xr:uid="{E5D7ECA7-B94D-46EA-A982-EE1F48CD64A7}"/>
    <cellStyle name="20% - Akzent2 4" xfId="5435" xr:uid="{C7770380-B747-4D88-BB99-9C7D1CDA0A5C}"/>
    <cellStyle name="20% - Akzent2 4 2" xfId="5436" xr:uid="{EA141A99-7A31-49DE-A9EB-E0F9E33CD343}"/>
    <cellStyle name="20% - Akzent2 4 2 2" xfId="5437" xr:uid="{C303EE41-E040-4840-849F-DD4D2A53E366}"/>
    <cellStyle name="20% - Akzent2 4 3" xfId="5438" xr:uid="{0843A288-2B7A-4AD5-97C2-7962DDA7DC47}"/>
    <cellStyle name="20% - Akzent2 5" xfId="5439" xr:uid="{36522E94-3F90-4EB1-864E-94667EBA0145}"/>
    <cellStyle name="20% - Akzent2 5 2" xfId="5440" xr:uid="{5704DADF-A81F-4CFD-88D2-AB7081042C9F}"/>
    <cellStyle name="20% - Akzent2 5 2 2" xfId="5441" xr:uid="{C1BFE3A4-DDB3-4402-9239-E5632A502507}"/>
    <cellStyle name="20% - Akzent2 5 3" xfId="5442" xr:uid="{DBF74FD0-8F4E-4C08-B176-74F70785A3EA}"/>
    <cellStyle name="20% - Akzent2 6" xfId="5443" xr:uid="{83CA03B1-630B-427B-A5D8-06B90B8F741F}"/>
    <cellStyle name="20% - Akzent2 6 2" xfId="5444" xr:uid="{19D150DA-401C-45E8-8CBD-FF5830BE3939}"/>
    <cellStyle name="20% - Akzent2 6 2 2" xfId="5445" xr:uid="{7DF122DA-6777-472C-BDA9-379DC294287B}"/>
    <cellStyle name="20% - Akzent2 6 3" xfId="5446" xr:uid="{EFB06B0F-6493-4123-85B4-C8629ECBF918}"/>
    <cellStyle name="20% - Akzent2 7" xfId="5447" xr:uid="{D3770533-88A0-4B10-8989-E0B44A904021}"/>
    <cellStyle name="20% - Akzent2 8" xfId="5448" xr:uid="{E4CD2301-147D-4B75-B650-FD803A212DBF}"/>
    <cellStyle name="20% - Akzent2 8 2" xfId="5449" xr:uid="{A3D26C1C-5A88-40F5-A035-2E3790F9841D}"/>
    <cellStyle name="20% - Akzent2 9" xfId="5450" xr:uid="{B15500B5-2AE8-4C2A-8908-565C5E851386}"/>
    <cellStyle name="20% - Akzent2_XY Diagramm 1 jg.ms" xfId="5451" xr:uid="{0B36C096-7917-4BAC-BE4C-BED2A73C5A84}"/>
    <cellStyle name="20% - Akzent3" xfId="5452" xr:uid="{E100E03A-7143-42D7-9B68-713ED58D6D0E}"/>
    <cellStyle name="20% - Akzent3 2" xfId="5453" xr:uid="{3CF4B2CB-E59B-4FC7-AECA-0CC15BF52F47}"/>
    <cellStyle name="20% - Akzent3 2 2" xfId="5454" xr:uid="{A4567040-B9F5-483C-BCD0-DC9989E89091}"/>
    <cellStyle name="20% - Akzent3 2 2 2" xfId="5455" xr:uid="{5E5A8DCF-4726-40E2-BF0B-0C55595D36B0}"/>
    <cellStyle name="20% - Akzent3 2 3" xfId="5456" xr:uid="{1B6E4DCE-47B5-48F4-99D4-0185A62D5C66}"/>
    <cellStyle name="20% - Akzent3 3" xfId="5457" xr:uid="{21541ABB-133E-4EE0-9323-3AD701D46324}"/>
    <cellStyle name="20% - Akzent3 3 2" xfId="5458" xr:uid="{87244E22-E79F-4694-A601-7413CBE3295B}"/>
    <cellStyle name="20% - Akzent3 3 2 2" xfId="5459" xr:uid="{A97A5F11-5E86-41E0-AC31-FCC223606459}"/>
    <cellStyle name="20% - Akzent3 3 3" xfId="5460" xr:uid="{236FDA65-EF2C-4D36-9B29-6860530A9901}"/>
    <cellStyle name="20% - Akzent3 4" xfId="5461" xr:uid="{68D7C607-78F2-4F1A-9D35-1154E126908B}"/>
    <cellStyle name="20% - Akzent3 4 2" xfId="5462" xr:uid="{C07915E5-F41B-4812-91AC-157ED1D9ED16}"/>
    <cellStyle name="20% - Akzent3 4 2 2" xfId="5463" xr:uid="{83412010-2630-4EBD-8355-7A8E8FF4821A}"/>
    <cellStyle name="20% - Akzent3 4 3" xfId="5464" xr:uid="{E2449FEE-1FA3-457C-ADEE-B2FA16DFC4FA}"/>
    <cellStyle name="20% - Akzent3 5" xfId="5465" xr:uid="{19B1D693-C8C7-442E-BC2E-FC2CE5335659}"/>
    <cellStyle name="20% - Akzent3 5 2" xfId="5466" xr:uid="{93DAC21A-52BB-48A1-A27D-A7563D77D0BC}"/>
    <cellStyle name="20% - Akzent3 5 2 2" xfId="5467" xr:uid="{A24C51C2-6DEF-4929-A07D-03924AB7AADD}"/>
    <cellStyle name="20% - Akzent3 5 3" xfId="5468" xr:uid="{3DE7598E-3E8A-47F1-B34E-89DAE125F4D5}"/>
    <cellStyle name="20% - Akzent3 6" xfId="5469" xr:uid="{EDEFD212-9494-4E23-9B0C-A25C3739F9BC}"/>
    <cellStyle name="20% - Akzent3 6 2" xfId="5470" xr:uid="{1228E285-FC8F-4C0B-ACF0-707C82428390}"/>
    <cellStyle name="20% - Akzent3 6 2 2" xfId="5471" xr:uid="{EB2AE32C-6E04-4A22-87FE-2892891CD436}"/>
    <cellStyle name="20% - Akzent3 6 3" xfId="5472" xr:uid="{BD118774-72FC-4D25-A5CE-28E6F955412E}"/>
    <cellStyle name="20% - Akzent3 7" xfId="5473" xr:uid="{A9BA1991-EB64-452A-8072-D234D2368A6C}"/>
    <cellStyle name="20% - Akzent3 8" xfId="5474" xr:uid="{660C249F-BB6D-486E-AD8A-0FC3774F969F}"/>
    <cellStyle name="20% - Akzent3 8 2" xfId="5475" xr:uid="{C51779B5-A208-4B0C-B396-85CA5BC016DC}"/>
    <cellStyle name="20% - Akzent3 9" xfId="5476" xr:uid="{C1FBB2F6-94E6-44E2-B328-0D642C912431}"/>
    <cellStyle name="20% - Akzent3_XY Diagramm 1 jg.ms" xfId="5477" xr:uid="{1919D8F4-6F07-45B1-9777-7EAF9A8A36C0}"/>
    <cellStyle name="20% - Akzent4" xfId="5478" xr:uid="{0B7F60A7-B6DF-46A8-9BA6-818A07EC3EF6}"/>
    <cellStyle name="20% - Akzent4 2" xfId="5479" xr:uid="{F68C2C21-CDDE-4494-87EA-2B641D79254B}"/>
    <cellStyle name="20% - Akzent4 2 2" xfId="5480" xr:uid="{4D98041E-1E7D-4156-9E87-7CF91D3BDFEF}"/>
    <cellStyle name="20% - Akzent4 2 2 2" xfId="5481" xr:uid="{97D1D55A-B3CA-4668-A6A1-B45B05569408}"/>
    <cellStyle name="20% - Akzent4 2 3" xfId="5482" xr:uid="{3626C33B-5090-4F9F-8FB5-016A0749C1CB}"/>
    <cellStyle name="20% - Akzent4 3" xfId="5483" xr:uid="{2A11E0A2-A86C-4904-B638-F6E2DC196883}"/>
    <cellStyle name="20% - Akzent4 3 2" xfId="5484" xr:uid="{43C1DE7D-926A-4927-8757-6F1C1C706A0D}"/>
    <cellStyle name="20% - Akzent4 3 2 2" xfId="5485" xr:uid="{897229F9-BF2F-4BC0-9C01-6085AEDED903}"/>
    <cellStyle name="20% - Akzent4 3 3" xfId="5486" xr:uid="{59B3C9E2-4944-46D3-9ECC-54AD7C81F300}"/>
    <cellStyle name="20% - Akzent4 4" xfId="5487" xr:uid="{929BB5CB-E18B-42EB-A284-35CEAD8C007C}"/>
    <cellStyle name="20% - Akzent4 4 2" xfId="5488" xr:uid="{EFC17E11-308B-46CB-AFD2-11F3F85A4B2B}"/>
    <cellStyle name="20% - Akzent4 4 2 2" xfId="5489" xr:uid="{C964149C-379B-41CE-87E3-E5765EF087D5}"/>
    <cellStyle name="20% - Akzent4 4 3" xfId="5490" xr:uid="{ED406725-3EBB-413D-A97D-D7C81733E365}"/>
    <cellStyle name="20% - Akzent4 5" xfId="5491" xr:uid="{1B99402E-F6FB-43D2-BCD4-C82F8F95152C}"/>
    <cellStyle name="20% - Akzent4 5 2" xfId="5492" xr:uid="{68881A30-9BF2-4D99-B47B-74B7050B79F2}"/>
    <cellStyle name="20% - Akzent4 5 2 2" xfId="5493" xr:uid="{F931ED21-CEC6-4300-A1C2-BF021A557C93}"/>
    <cellStyle name="20% - Akzent4 5 3" xfId="5494" xr:uid="{CA9770D2-4D99-4856-A4CA-47DDEA484E06}"/>
    <cellStyle name="20% - Akzent4 6" xfId="5495" xr:uid="{6F94860F-D846-411E-B16C-DEDECEA0CBFB}"/>
    <cellStyle name="20% - Akzent4 6 2" xfId="5496" xr:uid="{46BD9C83-E7D1-4F1C-BDBA-10615D113DAD}"/>
    <cellStyle name="20% - Akzent4 6 2 2" xfId="5497" xr:uid="{78E7B726-FE04-4445-8950-7C59B2595A30}"/>
    <cellStyle name="20% - Akzent4 6 3" xfId="5498" xr:uid="{ADE34474-9DEC-439E-AA4C-6B95CD5D9598}"/>
    <cellStyle name="20% - Akzent4 7" xfId="5499" xr:uid="{408E9F9E-E25D-418E-804A-78E602D087E1}"/>
    <cellStyle name="20% - Akzent4 8" xfId="5500" xr:uid="{DB8F5D25-D92F-47DF-8215-0273F7F42F0B}"/>
    <cellStyle name="20% - Akzent4 8 2" xfId="5501" xr:uid="{761C9987-5227-4EC6-9F6A-4B70AC1E641F}"/>
    <cellStyle name="20% - Akzent4 9" xfId="5502" xr:uid="{192D93D4-8402-474A-9064-7A18AE657C5A}"/>
    <cellStyle name="20% - Akzent4_XY Diagramm 1 jg.ms" xfId="5503" xr:uid="{C518CDFD-AF89-4099-97D0-91BB3B97727F}"/>
    <cellStyle name="20% - Akzent5" xfId="5504" xr:uid="{04EA82AD-AA6B-41A0-9DF2-676C2AD8732D}"/>
    <cellStyle name="20% - Akzent5 2" xfId="5505" xr:uid="{981CB9AD-DE8D-459D-A877-78AEF99B76E7}"/>
    <cellStyle name="20% - Akzent5 2 2" xfId="5506" xr:uid="{C6BCE68A-A243-4B3A-BFAF-3C72618D7237}"/>
    <cellStyle name="20% - Akzent5 2 2 2" xfId="5507" xr:uid="{E7DA3FD9-A07E-4FD7-892A-951E7C48DF48}"/>
    <cellStyle name="20% - Akzent5 2 3" xfId="5508" xr:uid="{2F36CC7D-2B58-4649-80B1-6653DBEEBB5D}"/>
    <cellStyle name="20% - Akzent5 3" xfId="5509" xr:uid="{1D9B96D8-88F4-4830-9554-45190AB271FB}"/>
    <cellStyle name="20% - Akzent5 3 2" xfId="5510" xr:uid="{8ACAE651-9B11-4FAB-8610-FE96C3EF7F2E}"/>
    <cellStyle name="20% - Akzent5 3 2 2" xfId="5511" xr:uid="{A08B8A41-A105-40E8-A063-DECE53F5F01F}"/>
    <cellStyle name="20% - Akzent5 3 3" xfId="5512" xr:uid="{B49D8C25-C42C-4F06-A8AD-FA129A7344C8}"/>
    <cellStyle name="20% - Akzent5 4" xfId="5513" xr:uid="{64417FEF-6EAB-4FD8-8A49-BADF599CE406}"/>
    <cellStyle name="20% - Akzent5 4 2" xfId="5514" xr:uid="{47DEBB55-D3F8-4DB6-AFEA-25492166CE95}"/>
    <cellStyle name="20% - Akzent5 4 2 2" xfId="5515" xr:uid="{7A5CB821-17A0-4AD4-8F02-44B8A7977D36}"/>
    <cellStyle name="20% - Akzent5 4 3" xfId="5516" xr:uid="{F1DDC1C9-6473-460C-98CC-F78D6E2C6D26}"/>
    <cellStyle name="20% - Akzent5 5" xfId="5517" xr:uid="{46850D23-0AE5-422A-936A-1822D64B9FC7}"/>
    <cellStyle name="20% - Akzent5 5 2" xfId="5518" xr:uid="{F0E829BD-D810-4F69-9B99-F02383016C1B}"/>
    <cellStyle name="20% - Akzent5 5 2 2" xfId="5519" xr:uid="{89F52B66-E15E-4C6D-9DC8-3E73D4673768}"/>
    <cellStyle name="20% - Akzent5 5 3" xfId="5520" xr:uid="{7D62044A-D6DD-4CA2-B9F0-61095240A9A2}"/>
    <cellStyle name="20% - Akzent5 6" xfId="5521" xr:uid="{C7213EBC-F2E4-4C19-B318-219196988AEC}"/>
    <cellStyle name="20% - Akzent5 6 2" xfId="5522" xr:uid="{DF7BFED6-BD48-45F8-8AA6-BD63459B5275}"/>
    <cellStyle name="20% - Akzent5 6 2 2" xfId="5523" xr:uid="{A08375FB-AFAA-42AD-B8A9-CE51F51A3BEE}"/>
    <cellStyle name="20% - Akzent5 6 3" xfId="5524" xr:uid="{7528ED0F-8A11-4293-82F3-BB9204A6EC8F}"/>
    <cellStyle name="20% - Akzent5 7" xfId="5525" xr:uid="{B9B0C125-BD12-4C67-BF77-271D4918775B}"/>
    <cellStyle name="20% - Akzent5 8" xfId="5526" xr:uid="{6BE2EA8C-73F5-4768-A61F-2F9FCC22AABF}"/>
    <cellStyle name="20% - Akzent5 8 2" xfId="5527" xr:uid="{9A062C85-07AD-487A-8F5B-2A3B65EA56A0}"/>
    <cellStyle name="20% - Akzent5 9" xfId="5528" xr:uid="{45FD9DCB-FB1B-4466-86A0-ADF3A2C5E4F2}"/>
    <cellStyle name="20% - Akzent5_XY Diagramm 1 jg.ms" xfId="5529" xr:uid="{A35082F3-40E9-4A49-A644-045522DB0A5B}"/>
    <cellStyle name="20% - Akzent6" xfId="5530" xr:uid="{B072BEE7-7BB8-4650-A51C-99D15840EA79}"/>
    <cellStyle name="20% - Akzent6 2" xfId="5531" xr:uid="{CD33FF3F-7023-4F29-A439-02BC7BB03F3D}"/>
    <cellStyle name="20% - Akzent6 2 2" xfId="5532" xr:uid="{204FC109-C9C2-4AC1-A604-52593BE889A3}"/>
    <cellStyle name="20% - Akzent6 2 2 2" xfId="5533" xr:uid="{7C7B7A29-CFBB-47C4-8D7B-713D76B59B99}"/>
    <cellStyle name="20% - Akzent6 2 3" xfId="5534" xr:uid="{2B39C3A9-5CDA-42D4-BF96-31B7455F911F}"/>
    <cellStyle name="20% - Akzent6 3" xfId="5535" xr:uid="{AAFB0B4C-9D1A-4AB9-A6BF-8D40AC910D19}"/>
    <cellStyle name="20% - Akzent6 3 2" xfId="5536" xr:uid="{E2ED116F-464A-4C42-8D6D-BA554462598B}"/>
    <cellStyle name="20% - Akzent6 3 2 2" xfId="5537" xr:uid="{C90BA248-D157-434B-AC0F-646E4DA8CD58}"/>
    <cellStyle name="20% - Akzent6 3 3" xfId="5538" xr:uid="{BB54DC82-0A32-44C7-958C-8FA6BFA2F54A}"/>
    <cellStyle name="20% - Akzent6 4" xfId="5539" xr:uid="{A02B3F42-DBB7-4BB9-BC98-1B3C4D775074}"/>
    <cellStyle name="20% - Akzent6 4 2" xfId="5540" xr:uid="{E3CC01AD-2C29-4B09-A46C-6382AD4C1FBA}"/>
    <cellStyle name="20% - Akzent6 4 2 2" xfId="5541" xr:uid="{544D8A54-BA60-43D2-8BFB-DAB42FC70292}"/>
    <cellStyle name="20% - Akzent6 4 3" xfId="5542" xr:uid="{64537EE8-A694-41DE-8E49-CD90724E85BD}"/>
    <cellStyle name="20% - Akzent6 5" xfId="5543" xr:uid="{1B1BC23E-E08A-402E-BDC2-0C54E763D92E}"/>
    <cellStyle name="20% - Akzent6 5 2" xfId="5544" xr:uid="{588CF407-E51B-49E9-BFDC-646959871F91}"/>
    <cellStyle name="20% - Akzent6 5 2 2" xfId="5545" xr:uid="{E75C2AE9-8D8A-4028-A072-5AD0E0CF44A5}"/>
    <cellStyle name="20% - Akzent6 5 3" xfId="5546" xr:uid="{958E5E57-6094-4C5A-9E0A-E8B91FEB2354}"/>
    <cellStyle name="20% - Akzent6 6" xfId="5547" xr:uid="{4DBC2189-AD41-4101-940B-E8B4274D42AD}"/>
    <cellStyle name="20% - Akzent6 6 2" xfId="5548" xr:uid="{91FDEC33-E2A1-45A3-B453-BAC8E231AE8A}"/>
    <cellStyle name="20% - Akzent6 6 2 2" xfId="5549" xr:uid="{CE77B839-6E32-4774-AE4B-399C635755A3}"/>
    <cellStyle name="20% - Akzent6 6 3" xfId="5550" xr:uid="{F8C93956-20C5-4B32-AC8A-026F87302400}"/>
    <cellStyle name="20% - Akzent6 7" xfId="5551" xr:uid="{E4ED6181-D83C-4F31-A58F-C656C4A70919}"/>
    <cellStyle name="20% - Akzent6 8" xfId="5552" xr:uid="{79323887-084B-49C4-BF5B-2D679B22921B}"/>
    <cellStyle name="20% - Akzent6 8 2" xfId="5553" xr:uid="{CF214360-1311-4C34-BAED-8D6B13AD145F}"/>
    <cellStyle name="20% - Akzent6 9" xfId="5554" xr:uid="{B90100BB-E6A0-420D-BB2F-CCD3B057C578}"/>
    <cellStyle name="20% - Akzent6_XY Diagramm 1 jg.ms" xfId="5555" xr:uid="{D14A9295-9B87-40CB-84A7-E43BDF0477A3}"/>
    <cellStyle name="20% - Colore 1" xfId="1821" xr:uid="{31458C7E-F7E8-4F9E-81C9-ED22DA53DD27}"/>
    <cellStyle name="20% - Colore 1 2" xfId="2817" xr:uid="{3C8993ED-0DB0-40D6-962D-D17E4932038B}"/>
    <cellStyle name="20% - Colore 2" xfId="1822" xr:uid="{2E9F7AC3-79C7-4363-A35D-DA71AAC01D5F}"/>
    <cellStyle name="20% - Colore 2 2" xfId="2818" xr:uid="{F277207E-6A69-4B1C-9509-3C0F262427F9}"/>
    <cellStyle name="20% - Colore 3" xfId="1823" xr:uid="{659A57A7-6797-43C5-84A9-F10A338E2D3F}"/>
    <cellStyle name="20% - Colore 3 2" xfId="2819" xr:uid="{84D12008-15AE-4EE6-87FF-269A3C42DF1E}"/>
    <cellStyle name="20% - Colore 4" xfId="1824" xr:uid="{86356B42-AB18-4748-867D-3BF7D80B1187}"/>
    <cellStyle name="20% - Colore 4 2" xfId="2820" xr:uid="{FA7FA32D-32BA-4557-A7E0-D9E46D3306D2}"/>
    <cellStyle name="20% - Colore 5" xfId="1825" xr:uid="{A9C1D66E-861A-406E-993F-AA78491423CD}"/>
    <cellStyle name="20% - Colore 5 2" xfId="2821" xr:uid="{70F6B137-4E2C-4D10-9178-AD1E18D2EB20}"/>
    <cellStyle name="20% - Colore 6" xfId="1826" xr:uid="{743C52A8-4729-4334-B544-96A6D2C610BA}"/>
    <cellStyle name="20% - Colore 6 2" xfId="2822" xr:uid="{4114C81D-836C-457E-847E-4DC94C0D6DA8}"/>
    <cellStyle name="20% - Cor1" xfId="5556" xr:uid="{AA67DC1A-BF4B-4EC4-A695-7B93A1B13C8C}"/>
    <cellStyle name="20% - Cor1 2" xfId="5557" xr:uid="{9CB75FC5-FBEF-484F-8383-C05938976CB4}"/>
    <cellStyle name="20% - Cor1 2 2" xfId="5558" xr:uid="{41005A21-5B84-4033-ACA4-7D6851EED315}"/>
    <cellStyle name="20% - Cor1 3" xfId="5559" xr:uid="{153CB2D8-535B-4BD0-8EC3-BB01DFD1D352}"/>
    <cellStyle name="20% - Cor2" xfId="5560" xr:uid="{9C265536-4830-43F7-A28D-69840F4CC60D}"/>
    <cellStyle name="20% - Cor2 2" xfId="5561" xr:uid="{82067C6B-E65E-4984-8730-A9E583FA88D8}"/>
    <cellStyle name="20% - Cor2 2 2" xfId="5562" xr:uid="{72322B13-6211-4504-98D6-DC66155E61B7}"/>
    <cellStyle name="20% - Cor2 3" xfId="5563" xr:uid="{AD87DA17-B0AF-455B-9379-7C0D23D1A5DC}"/>
    <cellStyle name="20% - Cor3" xfId="5564" xr:uid="{B783F505-EAF3-4A1F-A107-0698155C84C8}"/>
    <cellStyle name="20% - Cor3 2" xfId="5565" xr:uid="{47C920DA-C765-48B2-8019-2FC033BAAE74}"/>
    <cellStyle name="20% - Cor3 2 2" xfId="5566" xr:uid="{0B3DA6A6-D03D-49D9-B8A1-09AADD804152}"/>
    <cellStyle name="20% - Cor3 3" xfId="5567" xr:uid="{B065F91E-AA64-4B37-B773-0B91BA276919}"/>
    <cellStyle name="20% - Cor4" xfId="5568" xr:uid="{7736AA4F-9F45-45FA-8365-3E70E4B270C5}"/>
    <cellStyle name="20% - Cor4 2" xfId="5569" xr:uid="{E9A821FC-D9D3-42A6-9E28-A4E9A19589AD}"/>
    <cellStyle name="20% - Cor4 2 2" xfId="5570" xr:uid="{61E1A519-CA16-4131-9426-91812307F188}"/>
    <cellStyle name="20% - Cor4 3" xfId="5571" xr:uid="{E0D8BDF8-7417-4973-977E-3CE898661B0E}"/>
    <cellStyle name="20% - Cor5" xfId="5572" xr:uid="{CDC6AB00-38B2-4BA6-B955-1453228CD1D0}"/>
    <cellStyle name="20% - Cor5 2" xfId="5573" xr:uid="{5B1A19E4-812F-42F2-A192-6E2469AFAA7C}"/>
    <cellStyle name="20% - Cor5 2 2" xfId="5574" xr:uid="{526039EE-3F30-45CC-94C1-DE44AA72DB46}"/>
    <cellStyle name="20% - Cor5 3" xfId="5575" xr:uid="{80355C07-B323-4D73-BF52-DA08BC574BD6}"/>
    <cellStyle name="20% - Cor6" xfId="5576" xr:uid="{839AB50E-D688-49F4-A0E8-1BD18A54799C}"/>
    <cellStyle name="20% - Cor6 2" xfId="5577" xr:uid="{9A392079-4632-4171-946E-EF6267B3ACBB}"/>
    <cellStyle name="20% - Cor6 2 2" xfId="5578" xr:uid="{42650762-595A-4D33-96AC-0D865FCAD62F}"/>
    <cellStyle name="20% - Cor6 3" xfId="5579" xr:uid="{3E677377-4580-4536-A672-90B8C6926301}"/>
    <cellStyle name="20% - Énfasis1" xfId="1809" xr:uid="{EF772B70-B35B-41BB-A2F5-94C215F86EC1}"/>
    <cellStyle name="20% - Énfasis1 2" xfId="2823" xr:uid="{DEC0ECFE-E3FC-4DBB-9106-BBA629CA7B5C}"/>
    <cellStyle name="20% - Énfasis2" xfId="1810" xr:uid="{809FD24E-7BB1-43BC-9DBC-6ACA527C5B9D}"/>
    <cellStyle name="20% - Énfasis2 2" xfId="2824" xr:uid="{53695737-CB08-4E6F-B47F-6912EAAA782F}"/>
    <cellStyle name="20% - Énfasis3" xfId="1811" xr:uid="{6493B824-773A-4EFF-ADFE-4FD7623ED4BB}"/>
    <cellStyle name="20% - Énfasis3 2" xfId="2825" xr:uid="{8C893ADC-8E9F-4AF9-A2F0-3E031FD59060}"/>
    <cellStyle name="20% - Énfasis4" xfId="1812" xr:uid="{1885D031-1C47-421D-A8FD-B2349DE964D6}"/>
    <cellStyle name="20% - Énfasis4 2" xfId="2826" xr:uid="{2BA3D853-2441-4E0A-B172-5A9CED369CB2}"/>
    <cellStyle name="20% - Énfasis5" xfId="1813" xr:uid="{D85691CF-0A98-4DC4-AC9C-B2A8AC59F15C}"/>
    <cellStyle name="20% - Énfasis5 2" xfId="2827" xr:uid="{8B20850D-4848-4428-9B06-87BC73E06F18}"/>
    <cellStyle name="20% - Énfasis6" xfId="1814" xr:uid="{91D89D58-218B-4445-9273-D5259D363A64}"/>
    <cellStyle name="20% - Énfasis6 2" xfId="2828" xr:uid="{DAB1A1EB-74A5-4F96-9323-EE8027C0A25C}"/>
    <cellStyle name="2mitP" xfId="5580" xr:uid="{FF167E05-729A-49C4-BD0A-51D1139117F4}"/>
    <cellStyle name="2ohneP" xfId="5581" xr:uid="{289E6ACC-6C47-4E6E-9F0D-AA06783618AC}"/>
    <cellStyle name="2x indented GHG Textfiels" xfId="51" xr:uid="{00000000-0005-0000-0000-000033000000}"/>
    <cellStyle name="2x indented GHG Textfiels 2" xfId="52" xr:uid="{00000000-0005-0000-0000-000034000000}"/>
    <cellStyle name="2x indented GHG Textfiels 2 2" xfId="53" xr:uid="{00000000-0005-0000-0000-000035000000}"/>
    <cellStyle name="2x indented GHG Textfiels 2 2 2" xfId="54" xr:uid="{00000000-0005-0000-0000-000036000000}"/>
    <cellStyle name="2x indented GHG Textfiels 2 2 2 2" xfId="5583" xr:uid="{533F7E8F-0CA2-4C12-A656-2AA727CA2C04}"/>
    <cellStyle name="2x indented GHG Textfiels 2 2 3" xfId="5582" xr:uid="{F4525816-B7A3-4993-A7C0-95E06885F618}"/>
    <cellStyle name="2x indented GHG Textfiels 2 3" xfId="55" xr:uid="{00000000-0005-0000-0000-000037000000}"/>
    <cellStyle name="2x indented GHG Textfiels 2 4" xfId="4109" xr:uid="{6EBE4915-7035-4D29-A214-DD0B9B197DEC}"/>
    <cellStyle name="2x indented GHG Textfiels 3" xfId="56" xr:uid="{00000000-0005-0000-0000-000038000000}"/>
    <cellStyle name="2x indented GHG Textfiels 3 2" xfId="57" xr:uid="{00000000-0005-0000-0000-000039000000}"/>
    <cellStyle name="2x indented GHG Textfiels 3 2 2" xfId="58" xr:uid="{00000000-0005-0000-0000-00003A000000}"/>
    <cellStyle name="2x indented GHG Textfiels 3 2 2 2" xfId="59" xr:uid="{00000000-0005-0000-0000-00003B000000}"/>
    <cellStyle name="2x indented GHG Textfiels 3 2 2 2 2" xfId="60" xr:uid="{00000000-0005-0000-0000-00003C000000}"/>
    <cellStyle name="2x indented GHG Textfiels 3 2 2 2 3" xfId="5587" xr:uid="{E4EB0F1E-99B8-4A95-A6F7-DFE56D280F8F}"/>
    <cellStyle name="2x indented GHG Textfiels 3 2 2 3" xfId="61" xr:uid="{00000000-0005-0000-0000-00003D000000}"/>
    <cellStyle name="2x indented GHG Textfiels 3 2 2 4" xfId="5586" xr:uid="{CBDFFDE0-275A-4FCF-BFB0-59D50DD7A3F0}"/>
    <cellStyle name="2x indented GHG Textfiels 3 2 3" xfId="62" xr:uid="{00000000-0005-0000-0000-00003E000000}"/>
    <cellStyle name="2x indented GHG Textfiels 3 2 3 2" xfId="63" xr:uid="{00000000-0005-0000-0000-00003F000000}"/>
    <cellStyle name="2x indented GHG Textfiels 3 2 4" xfId="64" xr:uid="{00000000-0005-0000-0000-000040000000}"/>
    <cellStyle name="2x indented GHG Textfiels 3 2 5" xfId="5585" xr:uid="{19B4C44B-257F-4F18-BF04-FD630B29E310}"/>
    <cellStyle name="2x indented GHG Textfiels 3 3" xfId="65" xr:uid="{00000000-0005-0000-0000-000041000000}"/>
    <cellStyle name="2x indented GHG Textfiels 3 3 2" xfId="66" xr:uid="{00000000-0005-0000-0000-000042000000}"/>
    <cellStyle name="2x indented GHG Textfiels 3 3 2 2" xfId="67" xr:uid="{00000000-0005-0000-0000-000043000000}"/>
    <cellStyle name="2x indented GHG Textfiels 3 3 2 2 2" xfId="68" xr:uid="{00000000-0005-0000-0000-000044000000}"/>
    <cellStyle name="2x indented GHG Textfiels 3 3 2 2 3" xfId="5590" xr:uid="{E16FCE07-C23A-4105-873A-88E9C3AC2210}"/>
    <cellStyle name="2x indented GHG Textfiels 3 3 2 3" xfId="69" xr:uid="{00000000-0005-0000-0000-000045000000}"/>
    <cellStyle name="2x indented GHG Textfiels 3 3 2 4" xfId="5589" xr:uid="{81F58EEA-990B-406D-AF4B-5CF402D87D4A}"/>
    <cellStyle name="2x indented GHG Textfiels 3 3 3" xfId="70" xr:uid="{00000000-0005-0000-0000-000046000000}"/>
    <cellStyle name="2x indented GHG Textfiels 3 3 3 2" xfId="71" xr:uid="{00000000-0005-0000-0000-000047000000}"/>
    <cellStyle name="2x indented GHG Textfiels 3 3 3 2 2" xfId="72" xr:uid="{00000000-0005-0000-0000-000048000000}"/>
    <cellStyle name="2x indented GHG Textfiels 3 3 3 2 3" xfId="5592" xr:uid="{57036F3B-0D7F-49C3-AABD-9E7988951953}"/>
    <cellStyle name="2x indented GHG Textfiels 3 3 3 3" xfId="73" xr:uid="{00000000-0005-0000-0000-000049000000}"/>
    <cellStyle name="2x indented GHG Textfiels 3 3 3 4" xfId="5591" xr:uid="{21783B2C-71CB-4A5A-B616-25014BFE10C5}"/>
    <cellStyle name="2x indented GHG Textfiels 3 3 4" xfId="74" xr:uid="{00000000-0005-0000-0000-00004A000000}"/>
    <cellStyle name="2x indented GHG Textfiels 3 3 4 2" xfId="75" xr:uid="{00000000-0005-0000-0000-00004B000000}"/>
    <cellStyle name="2x indented GHG Textfiels 3 3 4 2 2" xfId="76" xr:uid="{00000000-0005-0000-0000-00004C000000}"/>
    <cellStyle name="2x indented GHG Textfiels 3 3 4 2 3" xfId="5594" xr:uid="{C41E750D-71B5-431E-B419-18A13D787736}"/>
    <cellStyle name="2x indented GHG Textfiels 3 3 4 3" xfId="77" xr:uid="{00000000-0005-0000-0000-00004D000000}"/>
    <cellStyle name="2x indented GHG Textfiels 3 3 4 4" xfId="5593" xr:uid="{D3AB8272-2D9F-496D-B2BD-B2447915A2DD}"/>
    <cellStyle name="2x indented GHG Textfiels 3 3 5" xfId="78" xr:uid="{00000000-0005-0000-0000-00004E000000}"/>
    <cellStyle name="2x indented GHG Textfiels 3 3 5 2" xfId="5595" xr:uid="{E1E49DA7-1EA3-4D7B-B3E4-88FD7B055F21}"/>
    <cellStyle name="2x indented GHG Textfiels 3 3 6" xfId="5588" xr:uid="{C0C98195-20ED-43D6-9E8B-6EB000A6F739}"/>
    <cellStyle name="2x indented GHG Textfiels 3 4" xfId="79" xr:uid="{00000000-0005-0000-0000-00004F000000}"/>
    <cellStyle name="2x indented GHG Textfiels 3 4 2" xfId="5596" xr:uid="{B96F5D51-754F-46CD-9652-F84349140023}"/>
    <cellStyle name="2x indented GHG Textfiels 3 5" xfId="5584" xr:uid="{77B3F481-1078-4468-A1CE-1D337A7AA8E3}"/>
    <cellStyle name="2x indented GHG Textfiels 4" xfId="80" xr:uid="{00000000-0005-0000-0000-000050000000}"/>
    <cellStyle name="2x indented GHG Textfiels 5" xfId="3946" xr:uid="{8A4885AA-B2D8-4B0E-A7D8-EF9806B85B7E}"/>
    <cellStyle name="3mitP" xfId="5597" xr:uid="{641B8320-1214-4484-A69A-BF1BABA6C1B9}"/>
    <cellStyle name="3mitP 2" xfId="5598" xr:uid="{9BC778B9-8CC2-41B5-ADE3-A5ABF7BA6A51}"/>
    <cellStyle name="3ohneP" xfId="5599" xr:uid="{1176DDB2-65FE-4643-AB73-6E7C1D6011B7}"/>
    <cellStyle name="3ohneP 2" xfId="5600" xr:uid="{0CB7461B-DB9A-415B-A63F-A854D3B2D015}"/>
    <cellStyle name="40 % - Accent1" xfId="1833" xr:uid="{E53EA62A-C607-47AF-A36F-FA99F531BA31}"/>
    <cellStyle name="40 % - Accent1 2" xfId="2835" xr:uid="{565A6741-0588-4766-A4A7-5F055AD3BAE1}"/>
    <cellStyle name="40 % - Accent1 2 2" xfId="3782" xr:uid="{507204E0-D8E8-449B-AC7F-E7F994B1A8F9}"/>
    <cellStyle name="40 % - Accent2" xfId="1834" xr:uid="{2C301B5A-4191-4696-ACB0-D0B879BD68AF}"/>
    <cellStyle name="40 % - Accent2 2" xfId="2836" xr:uid="{2B06ABF3-EA6B-402D-B61E-EA4D415A938A}"/>
    <cellStyle name="40 % - Accent2 2 2" xfId="3783" xr:uid="{14F91C59-C200-4C87-9FEF-34790B724F22}"/>
    <cellStyle name="40 % - Accent3" xfId="1835" xr:uid="{43552A0D-6333-498F-BA74-6E868DFEC5AF}"/>
    <cellStyle name="40 % - Accent3 2" xfId="2837" xr:uid="{76AC5BF2-7227-42FC-9469-8DEE6E9B01EF}"/>
    <cellStyle name="40 % - Accent3 2 2" xfId="3784" xr:uid="{9A784669-26D4-433E-A06D-9A49D5F6620D}"/>
    <cellStyle name="40 % - Accent4" xfId="1836" xr:uid="{D7E93D33-3169-4CE9-95B7-8B4F93ABF496}"/>
    <cellStyle name="40 % - Accent4 2" xfId="2838" xr:uid="{523422A7-9AC8-48AA-AA56-898BFB48FCA7}"/>
    <cellStyle name="40 % - Accent4 2 2" xfId="3785" xr:uid="{2D1D00F0-E0CB-4678-B4D0-46AB841BD4F1}"/>
    <cellStyle name="40 % - Accent5" xfId="1837" xr:uid="{D2B484BA-21E2-4565-B9B1-73B0814D555F}"/>
    <cellStyle name="40 % - Accent5 2" xfId="2839" xr:uid="{D4E20050-7A34-46CB-A44A-89D3D7EF1ED9}"/>
    <cellStyle name="40 % - Accent5 2 2" xfId="3786" xr:uid="{16874583-B6B0-4942-9572-0742BEE4A6FB}"/>
    <cellStyle name="40 % - Accent6" xfId="1838" xr:uid="{BC6593BE-0240-4352-973B-7838D3F8F920}"/>
    <cellStyle name="40 % - Accent6 2" xfId="2840" xr:uid="{0FC543FA-D840-4E46-96E9-340C9D12DE8B}"/>
    <cellStyle name="40 % - Accent6 2 2" xfId="3787" xr:uid="{723B1572-4E39-4146-A3B9-DA024F79F6D3}"/>
    <cellStyle name="40 % - Akzent1" xfId="5601" xr:uid="{62766CC2-4FF6-487B-9A1B-4C5FF991768D}"/>
    <cellStyle name="40 % - Akzent1 2" xfId="81" xr:uid="{00000000-0005-0000-0000-000051000000}"/>
    <cellStyle name="40 % - Akzent1 2 2" xfId="82" xr:uid="{00000000-0005-0000-0000-000052000000}"/>
    <cellStyle name="40 % - Akzent1 2 3" xfId="5602" xr:uid="{F536F0D5-0184-477E-AC44-6E4B104D197A}"/>
    <cellStyle name="40 % - Akzent1 3" xfId="83" xr:uid="{00000000-0005-0000-0000-000053000000}"/>
    <cellStyle name="40 % - Akzent1 3 2" xfId="84" xr:uid="{00000000-0005-0000-0000-000054000000}"/>
    <cellStyle name="40 % - Akzent1 3 3" xfId="5603" xr:uid="{5157400B-3C51-4CEB-B6E4-9C926786C267}"/>
    <cellStyle name="40 % - Akzent2" xfId="5604" xr:uid="{70C2FC6F-4DEE-4674-8C27-DF5FC1CEE0B5}"/>
    <cellStyle name="40 % - Akzent2 2" xfId="85" xr:uid="{00000000-0005-0000-0000-000055000000}"/>
    <cellStyle name="40 % - Akzent2 2 2" xfId="86" xr:uid="{00000000-0005-0000-0000-000056000000}"/>
    <cellStyle name="40 % - Akzent2 2 3" xfId="5605" xr:uid="{595AD834-B648-43DA-A444-6CC9DEAF9037}"/>
    <cellStyle name="40 % - Akzent2 3" xfId="87" xr:uid="{00000000-0005-0000-0000-000057000000}"/>
    <cellStyle name="40 % - Akzent2 3 2" xfId="88" xr:uid="{00000000-0005-0000-0000-000058000000}"/>
    <cellStyle name="40 % - Akzent2 3 3" xfId="5606" xr:uid="{3C99678E-6BE2-4434-8960-07FEFDCC0D8B}"/>
    <cellStyle name="40 % - Akzent3" xfId="5607" xr:uid="{235B33BE-A58C-4759-81EB-BD8EA75E6672}"/>
    <cellStyle name="40 % - Akzent3 2" xfId="89" xr:uid="{00000000-0005-0000-0000-000059000000}"/>
    <cellStyle name="40 % - Akzent3 2 2" xfId="90" xr:uid="{00000000-0005-0000-0000-00005A000000}"/>
    <cellStyle name="40 % - Akzent3 2 3" xfId="5608" xr:uid="{4031D70C-183C-42D5-A810-C074ECEF13D2}"/>
    <cellStyle name="40 % - Akzent3 3" xfId="91" xr:uid="{00000000-0005-0000-0000-00005B000000}"/>
    <cellStyle name="40 % - Akzent3 3 2" xfId="92" xr:uid="{00000000-0005-0000-0000-00005C000000}"/>
    <cellStyle name="40 % - Akzent3 3 3" xfId="5609" xr:uid="{94964E32-CE6D-4937-B34F-73BF4559C813}"/>
    <cellStyle name="40 % - Akzent4" xfId="5610" xr:uid="{5E37A4C2-5E23-4B7E-8B49-7945617973F4}"/>
    <cellStyle name="40 % - Akzent4 2" xfId="93" xr:uid="{00000000-0005-0000-0000-00005D000000}"/>
    <cellStyle name="40 % - Akzent4 2 2" xfId="94" xr:uid="{00000000-0005-0000-0000-00005E000000}"/>
    <cellStyle name="40 % - Akzent4 2 3" xfId="5611" xr:uid="{F4B9019B-A906-4C0A-8054-6CF2C9078CBB}"/>
    <cellStyle name="40 % - Akzent4 3" xfId="95" xr:uid="{00000000-0005-0000-0000-00005F000000}"/>
    <cellStyle name="40 % - Akzent4 3 2" xfId="96" xr:uid="{00000000-0005-0000-0000-000060000000}"/>
    <cellStyle name="40 % - Akzent4 3 3" xfId="5612" xr:uid="{3A61F301-BFCA-4FAA-BC41-7CFDDA807BF3}"/>
    <cellStyle name="40 % - Akzent5" xfId="5613" xr:uid="{48693DF7-7832-42E6-BC90-A1CF612F8A60}"/>
    <cellStyle name="40 % - Akzent5 2" xfId="97" xr:uid="{00000000-0005-0000-0000-000061000000}"/>
    <cellStyle name="40 % - Akzent5 2 2" xfId="98" xr:uid="{00000000-0005-0000-0000-000062000000}"/>
    <cellStyle name="40 % - Akzent5 2 3" xfId="5614" xr:uid="{25C4894A-44D8-4288-97EA-E1BEA82A783B}"/>
    <cellStyle name="40 % - Akzent5 3" xfId="99" xr:uid="{00000000-0005-0000-0000-000063000000}"/>
    <cellStyle name="40 % - Akzent5 3 2" xfId="100" xr:uid="{00000000-0005-0000-0000-000064000000}"/>
    <cellStyle name="40 % - Akzent5 3 3" xfId="5615" xr:uid="{74E0872E-5CA0-4995-AD3B-7C071C701F43}"/>
    <cellStyle name="40 % - Akzent6" xfId="5616" xr:uid="{7856F8B6-3880-4E6A-A19D-0442A9436C68}"/>
    <cellStyle name="40 % - Akzent6 2" xfId="101" xr:uid="{00000000-0005-0000-0000-000065000000}"/>
    <cellStyle name="40 % - Akzent6 2 2" xfId="102" xr:uid="{00000000-0005-0000-0000-000066000000}"/>
    <cellStyle name="40 % - Akzent6 2 3" xfId="5617" xr:uid="{11ABA8AD-14AE-4FB8-9141-37A6A3A1AE22}"/>
    <cellStyle name="40 % - Akzent6 3" xfId="103" xr:uid="{00000000-0005-0000-0000-000067000000}"/>
    <cellStyle name="40 % - Akzent6 3 2" xfId="104" xr:uid="{00000000-0005-0000-0000-000068000000}"/>
    <cellStyle name="40 % - Akzent6 3 3" xfId="5618" xr:uid="{DBAFE9DE-7631-44D8-BE62-5D9C87BA44C6}"/>
    <cellStyle name="40 % - Accent1 10" xfId="5619" xr:uid="{A812E64A-9D6D-4932-AE3B-1FAB3F682987}"/>
    <cellStyle name="40 % - Accent1 10 2" xfId="5620" xr:uid="{D7FF6162-8DB2-48EA-B602-8AE201ECAF73}"/>
    <cellStyle name="40 % - Accent1 10 2 2" xfId="5621" xr:uid="{38330C60-F76E-4BB8-87C7-0D8F8E65486C}"/>
    <cellStyle name="40 % - Accent1 11" xfId="5622" xr:uid="{BF4A585B-BD31-4D32-920E-8AFABE33CBED}"/>
    <cellStyle name="40 % - Accent1 11 2" xfId="5623" xr:uid="{91078C59-0EFC-4DDE-AAC0-DDDD4B2C9F1B}"/>
    <cellStyle name="40 % - Accent1 11 2 2" xfId="5624" xr:uid="{0C45E8D2-D1F3-4F1C-8FD4-B0EF0BBA3E16}"/>
    <cellStyle name="40 % - Accent1 11 2 3" xfId="5625" xr:uid="{63D60B61-817D-4802-AB8A-2A353B731B04}"/>
    <cellStyle name="40 % - Accent1 11 3" xfId="5626" xr:uid="{5EB5D35F-FE04-4CAC-AA21-BD4C006ED1B7}"/>
    <cellStyle name="40 % - Accent1 11 4" xfId="5627" xr:uid="{DFA12A8A-3D89-4FEC-B12B-42C47192DEAF}"/>
    <cellStyle name="40 % - Accent1 11 5" xfId="5628" xr:uid="{271F63AA-2FEF-4AA8-B883-B87E9ED553F2}"/>
    <cellStyle name="40 % - Accent1 12" xfId="5629" xr:uid="{7BECF4D2-35B2-4FED-A56D-5FC0ED4FEB8A}"/>
    <cellStyle name="40 % - Accent1 12 2" xfId="5630" xr:uid="{4BCE618E-F42C-4EEA-B0A3-61C76298C106}"/>
    <cellStyle name="40 % - Accent1 12 3" xfId="5631" xr:uid="{9530E1DF-B827-4F6B-A06A-C5AF64938A2C}"/>
    <cellStyle name="40 % - Accent1 12 4" xfId="5632" xr:uid="{FD0C96D7-A8E6-4124-B426-F4802EDA3ADC}"/>
    <cellStyle name="40 % - Accent1 13" xfId="5633" xr:uid="{BA407758-7A7E-445F-BC27-91CC02DB89E1}"/>
    <cellStyle name="40 % - Accent1 13 2" xfId="5634" xr:uid="{55FFEEF6-6673-4F6E-9C72-15066F95AB36}"/>
    <cellStyle name="40 % - Accent1 13 2 2" xfId="5635" xr:uid="{CD0D91F0-E1E9-4F44-A4B2-58A1ED8B06C0}"/>
    <cellStyle name="40 % - Accent1 13 2 2 2" xfId="5636" xr:uid="{5F89CC63-5979-4B1C-927A-ECB15C94BF32}"/>
    <cellStyle name="40 % - Accent1 13 2 3" xfId="5637" xr:uid="{EB4CF27C-3FF1-47F7-A324-726AE5D5252F}"/>
    <cellStyle name="40 % - Accent1 13 2 4" xfId="5638" xr:uid="{591C3593-4A4F-4919-A322-F64719C693DA}"/>
    <cellStyle name="40 % - Accent1 13 2 5" xfId="5639" xr:uid="{AD7BD689-06BA-4309-AAB1-DD7D0D649035}"/>
    <cellStyle name="40 % - Accent1 13 3" xfId="5640" xr:uid="{E3E39B19-6669-4B34-B1B8-89575E6CC4CF}"/>
    <cellStyle name="40 % - Accent1 13 3 2" xfId="5641" xr:uid="{45EE297F-F6DB-4667-8F94-D796D4930082}"/>
    <cellStyle name="40 % - Accent1 13 3 2 2" xfId="5642" xr:uid="{38333F2F-A0FC-4985-945B-9F690AFD60F8}"/>
    <cellStyle name="40 % - Accent1 13 3 3" xfId="5643" xr:uid="{13850B9C-1E44-4E9E-B2AB-C49F92D0A56E}"/>
    <cellStyle name="40 % - Accent1 13 3 4" xfId="5644" xr:uid="{9FE5671B-2102-440E-BA64-7F07B79A30BD}"/>
    <cellStyle name="40 % - Accent1 13 3 5" xfId="5645" xr:uid="{5828BC3E-7ECD-42AB-BCC2-F296CF5F5255}"/>
    <cellStyle name="40 % - Accent1 13 4" xfId="5646" xr:uid="{7B4DE576-B52D-480E-AB66-EAB3459B68CB}"/>
    <cellStyle name="40 % - Accent1 13 4 2" xfId="5647" xr:uid="{AD184CF1-6E5C-4233-8FF4-1FE68F1B0F32}"/>
    <cellStyle name="40 % - Accent1 13 4 3" xfId="5648" xr:uid="{417F9BCA-6365-4935-A5D6-7A0D7F75FA9D}"/>
    <cellStyle name="40 % - Accent1 13 5" xfId="5649" xr:uid="{93CB9E9D-64B3-42FA-AA33-36F48E084F01}"/>
    <cellStyle name="40 % - Accent1 13 5 2" xfId="5650" xr:uid="{65B66B94-AF4B-4812-8355-917D48A6F379}"/>
    <cellStyle name="40 % - Accent1 13 6" xfId="5651" xr:uid="{EF3AD9EA-8A3A-4035-A784-60AB0F4C914C}"/>
    <cellStyle name="40 % - Accent1 13 7" xfId="5652" xr:uid="{9BA00399-DE9B-4E82-B537-2314E823C0EF}"/>
    <cellStyle name="40 % - Accent1 13 8" xfId="5653" xr:uid="{721371D6-7518-47C9-9927-31289E5FCB51}"/>
    <cellStyle name="40 % - Accent1 14" xfId="5654" xr:uid="{FEEFE8C5-F000-4EF0-B3AD-25F8064145D9}"/>
    <cellStyle name="40 % - Accent1 14 2" xfId="5655" xr:uid="{C9DACEBA-5B5B-4B20-8287-07F3A68A7E60}"/>
    <cellStyle name="40 % - Accent1 14 2 2" xfId="5656" xr:uid="{2E1F8672-7E5B-4D15-AEEA-A5EF16D892E8}"/>
    <cellStyle name="40 % - Accent1 14 2 2 2" xfId="5657" xr:uid="{E66A7B4E-7CF0-458E-8864-1E2E4118DADA}"/>
    <cellStyle name="40 % - Accent1 14 2 3" xfId="5658" xr:uid="{238A07D4-ECB7-4D9B-AC1B-32C2ABF303D4}"/>
    <cellStyle name="40 % - Accent1 14 2 4" xfId="5659" xr:uid="{C5DC4E60-4C5F-4CD4-8D51-C084B6B0859A}"/>
    <cellStyle name="40 % - Accent1 14 2 5" xfId="5660" xr:uid="{56F7C8FB-B28C-4B18-AE81-FB3FDE984679}"/>
    <cellStyle name="40 % - Accent1 14 3" xfId="5661" xr:uid="{D22CDF6D-21DF-4BE1-8159-5100DE15CA19}"/>
    <cellStyle name="40 % - Accent1 14 3 2" xfId="5662" xr:uid="{50E4226F-DF7A-4DED-8038-DE7718C03BF6}"/>
    <cellStyle name="40 % - Accent1 14 3 2 2" xfId="5663" xr:uid="{ED018181-72C9-46FA-A520-28603D22F977}"/>
    <cellStyle name="40 % - Accent1 14 3 3" xfId="5664" xr:uid="{44699647-4917-43B8-879E-2A818E2E1B80}"/>
    <cellStyle name="40 % - Accent1 14 3 4" xfId="5665" xr:uid="{C017FA33-C268-4800-833F-36B53B2B2FA9}"/>
    <cellStyle name="40 % - Accent1 14 3 5" xfId="5666" xr:uid="{1692C90E-8680-49E9-9695-9F71787B2038}"/>
    <cellStyle name="40 % - Accent1 14 4" xfId="5667" xr:uid="{93D1D526-124B-49AC-98E2-D76FE62917F0}"/>
    <cellStyle name="40 % - Accent1 14 4 2" xfId="5668" xr:uid="{A506E8DC-07DE-4D7C-9968-B570B667E8EB}"/>
    <cellStyle name="40 % - Accent1 14 4 3" xfId="5669" xr:uid="{ACE6B4CD-3929-494A-8355-45F9F487BEFF}"/>
    <cellStyle name="40 % - Accent1 14 5" xfId="5670" xr:uid="{D670A01D-0410-43A0-9026-78B4BAF6C367}"/>
    <cellStyle name="40 % - Accent1 14 5 2" xfId="5671" xr:uid="{CB50EDDB-B52B-49B9-80AF-ACB54FCD4366}"/>
    <cellStyle name="40 % - Accent1 14 6" xfId="5672" xr:uid="{528A807E-6F33-4175-903C-C8F187A158BE}"/>
    <cellStyle name="40 % - Accent1 14 7" xfId="5673" xr:uid="{87234350-9F9D-4DEA-A926-50176F3F2E26}"/>
    <cellStyle name="40 % - Accent1 14 8" xfId="5674" xr:uid="{1240FD0F-DFF9-48CF-B4E6-8A0ED35B8B81}"/>
    <cellStyle name="40 % - Accent1 15" xfId="5675" xr:uid="{D551B2B1-5AB2-42FA-807B-F6740720287D}"/>
    <cellStyle name="40 % - Accent1 15 2" xfId="5676" xr:uid="{EDD05ED1-06FB-4AE3-855F-AF54D427F171}"/>
    <cellStyle name="40 % - Accent1 15 2 2" xfId="5677" xr:uid="{401426E6-7328-43F7-A989-5B8656C83BBF}"/>
    <cellStyle name="40 % - Accent1 15 2 2 2" xfId="5678" xr:uid="{56FF48B0-3971-4F4F-B487-BAADC35FC0DD}"/>
    <cellStyle name="40 % - Accent1 15 2 3" xfId="5679" xr:uid="{A9988B10-1F80-4A67-BE63-55DD0630BC74}"/>
    <cellStyle name="40 % - Accent1 15 2 4" xfId="5680" xr:uid="{14D2804A-0641-430C-84BF-E260AC392DD3}"/>
    <cellStyle name="40 % - Accent1 15 2 5" xfId="5681" xr:uid="{9C39EA83-17BC-4F8A-B8A3-61BEDD027D6D}"/>
    <cellStyle name="40 % - Accent1 15 3" xfId="5682" xr:uid="{BC92BA7C-1E73-4A51-BBED-3AC7453A67DE}"/>
    <cellStyle name="40 % - Accent1 15 3 2" xfId="5683" xr:uid="{FC0755FB-D276-48D7-838B-54EB0B0002D1}"/>
    <cellStyle name="40 % - Accent1 15 3 2 2" xfId="5684" xr:uid="{C4449E2C-3EFE-439A-8C1B-BD95B4E4E70F}"/>
    <cellStyle name="40 % - Accent1 15 3 3" xfId="5685" xr:uid="{03DCF371-C577-46F0-A664-B81FE3F2949E}"/>
    <cellStyle name="40 % - Accent1 15 3 4" xfId="5686" xr:uid="{773BF424-EA43-4BE2-A36F-0035FEBD7157}"/>
    <cellStyle name="40 % - Accent1 15 3 5" xfId="5687" xr:uid="{429302C4-CDAF-4798-A59E-8DF49F79B79F}"/>
    <cellStyle name="40 % - Accent1 15 4" xfId="5688" xr:uid="{45EFF864-B5C0-4980-A2E8-7506E07249E6}"/>
    <cellStyle name="40 % - Accent1 15 4 2" xfId="5689" xr:uid="{88E19634-B6A6-418C-A657-1633456A0257}"/>
    <cellStyle name="40 % - Accent1 15 4 3" xfId="5690" xr:uid="{E0E70F35-CA85-4BB2-A8E7-33C924AAAFF4}"/>
    <cellStyle name="40 % - Accent1 15 5" xfId="5691" xr:uid="{439AE820-0F0B-4E49-9518-3E939C819958}"/>
    <cellStyle name="40 % - Accent1 15 5 2" xfId="5692" xr:uid="{8AD70764-E82C-42CC-9E5C-3E36C15F0EF3}"/>
    <cellStyle name="40 % - Accent1 15 6" xfId="5693" xr:uid="{CB61C66A-6019-43E0-B6FE-980EE9F49A7C}"/>
    <cellStyle name="40 % - Accent1 15 7" xfId="5694" xr:uid="{30B146C1-AC03-4F70-B0CF-A5BCE814AEE4}"/>
    <cellStyle name="40 % - Accent1 15 8" xfId="5695" xr:uid="{6CFED936-A268-4D0D-BDD2-6408901E822E}"/>
    <cellStyle name="40 % - Accent1 16" xfId="5696" xr:uid="{15099068-B452-4602-AEC4-18B5AF6FDD52}"/>
    <cellStyle name="40 % - Accent1 16 2" xfId="5697" xr:uid="{34C7E10A-33D1-447A-9602-855661BED791}"/>
    <cellStyle name="40 % - Accent1 16 2 2" xfId="5698" xr:uid="{DDEFC1CE-1AB6-4148-934D-106509E81AAF}"/>
    <cellStyle name="40 % - Accent1 16 3" xfId="5699" xr:uid="{E55273AB-D031-47FA-906E-E3B079D2E352}"/>
    <cellStyle name="40 % - Accent1 17" xfId="5700" xr:uid="{58DAD241-ACC8-497D-8CCB-A93496EC4EF5}"/>
    <cellStyle name="40 % - Accent1 17 2" xfId="5701" xr:uid="{3AD1C9DA-13C2-4741-BD0F-FDEB5E68FF63}"/>
    <cellStyle name="40 % - Accent1 18" xfId="5702" xr:uid="{E03A1A91-B2F7-4F01-84CC-149996191AD0}"/>
    <cellStyle name="40 % - Accent1 19" xfId="5703" xr:uid="{BB332ACC-0B85-4783-9D7D-7FF52044DFEB}"/>
    <cellStyle name="40 % - Accent1 2" xfId="1827" xr:uid="{57CC6BB0-457E-48F1-992F-9A736440679B}"/>
    <cellStyle name="40 % - Accent1 2 2" xfId="2859" xr:uid="{61EA4E47-6569-4106-B4EA-222CB5EF695C}"/>
    <cellStyle name="40 % - Accent1 2 2 2" xfId="5705" xr:uid="{960753B1-F133-4478-8F77-3DC2BCA7E380}"/>
    <cellStyle name="40 % - Accent1 2 2 3" xfId="5706" xr:uid="{D750AD0F-2EDC-4B15-967A-035A87A52BD6}"/>
    <cellStyle name="40 % - Accent1 2 2 4" xfId="5704" xr:uid="{5CA56E57-5169-4AE2-A622-6C748D41367E}"/>
    <cellStyle name="40 % - Accent1 2 3" xfId="5707" xr:uid="{C78B6E91-5A62-4B28-BB8D-B0335C3085B5}"/>
    <cellStyle name="40 % - Accent1 2 3 2" xfId="5708" xr:uid="{5555901D-55F6-4245-B6E0-42530E34FC3D}"/>
    <cellStyle name="40 % - Accent1 2 4" xfId="5709" xr:uid="{A6D17212-C233-4861-A203-6C0AD29125CF}"/>
    <cellStyle name="40 % - Accent1 2 4 2" xfId="5710" xr:uid="{F4AEB33B-E86B-41D8-B78B-E6914A790B73}"/>
    <cellStyle name="40 % - Accent1 2 5" xfId="5711" xr:uid="{D055B58A-5498-48DA-AAF2-8A7EE4A65F45}"/>
    <cellStyle name="40 % - Accent1 2 6" xfId="5712" xr:uid="{B91D77B1-141A-43AF-83FC-B866B2017D0C}"/>
    <cellStyle name="40 % - Accent1 2 7" xfId="5713" xr:uid="{AC9CBD11-1144-4213-8B5B-FEDC5DD26AE2}"/>
    <cellStyle name="40 % - Accent1 2 8" xfId="3947" xr:uid="{A5F82A2E-52E2-4FD8-8650-F3EADCBD200B}"/>
    <cellStyle name="40 % - Accent1 3" xfId="5714" xr:uid="{2A03BAFB-09E1-4B99-B41F-1565F70649A8}"/>
    <cellStyle name="40 % - Accent1 3 2" xfId="5715" xr:uid="{5E75BCEA-BE01-4163-939D-64FEEC2E8D53}"/>
    <cellStyle name="40 % - Accent1 3 2 2" xfId="5716" xr:uid="{049D6A1C-A907-4F01-A488-42CB7BE8FDD6}"/>
    <cellStyle name="40 % - Accent1 3 2 3" xfId="5717" xr:uid="{1E888B1A-15CA-4316-AB72-AD1B655F0418}"/>
    <cellStyle name="40 % - Accent1 3 3" xfId="5718" xr:uid="{45CFC7E6-40B0-4F5F-A3E9-46180368371B}"/>
    <cellStyle name="40 % - Accent1 3 4" xfId="5719" xr:uid="{DB16B78D-FBD8-49C4-9C50-692D66D775FE}"/>
    <cellStyle name="40 % - Accent1 3 5" xfId="5720" xr:uid="{8EE47D71-B1F2-4182-BFD8-8EA42F63C7EB}"/>
    <cellStyle name="40 % - Accent1 3 6" xfId="5721" xr:uid="{1FDD8BD5-7CE3-47E4-A8FF-12B75986EFEA}"/>
    <cellStyle name="40 % - Accent1 3 7" xfId="5722" xr:uid="{D83F64DC-AAB5-417C-B51C-DA0BC51C1BD6}"/>
    <cellStyle name="40 % - Accent1 4" xfId="5723" xr:uid="{0359AC75-3B57-4CA6-ADE6-3633687BCBD7}"/>
    <cellStyle name="40 % - Accent1 4 2" xfId="5724" xr:uid="{3F2FD8AC-5153-4887-A32E-C3E3FC2BBD3B}"/>
    <cellStyle name="40 % - Accent1 4 2 2" xfId="5725" xr:uid="{2D2FF6B8-19F3-4C06-95BD-B6869D2C6BE3}"/>
    <cellStyle name="40 % - Accent1 4 2 3" xfId="5726" xr:uid="{6968CA8B-9827-4DE3-9FB3-B8E9B905B4A1}"/>
    <cellStyle name="40 % - Accent1 4 3" xfId="5727" xr:uid="{776DD8A1-FE57-41A8-B9C4-935222A3A3FC}"/>
    <cellStyle name="40 % - Accent1 4 4" xfId="5728" xr:uid="{2E6047C8-FD29-447A-956B-0DDE281DBF38}"/>
    <cellStyle name="40 % - Accent1 5" xfId="5729" xr:uid="{9303570F-2DB5-4818-9995-0EF39925D3EE}"/>
    <cellStyle name="40 % - Accent1 5 2" xfId="5730" xr:uid="{73779DBB-AC7F-4CF7-A011-61B07B93C8AE}"/>
    <cellStyle name="40 % - Accent1 6" xfId="5731" xr:uid="{1C997608-B38F-4313-9757-97977E1DC527}"/>
    <cellStyle name="40 % - Accent1 6 2" xfId="5732" xr:uid="{6D38644C-63BA-4AF7-A475-FC8A0928F56A}"/>
    <cellStyle name="40 % - Accent1 6 3" xfId="5733" xr:uid="{C4980F2A-1C9B-454D-ACDD-8781B17316B5}"/>
    <cellStyle name="40 % - Accent1 6 3 2" xfId="5734" xr:uid="{7E7F78CB-EFB1-422D-B455-090A15371C70}"/>
    <cellStyle name="40 % - Accent1 6 3 3" xfId="5735" xr:uid="{83AF43D0-DA63-4DBF-A6EC-6D5A7F5A6228}"/>
    <cellStyle name="40 % - Accent1 6 3 4" xfId="5736" xr:uid="{6BD0C537-8729-4CEC-880F-94BDA4C1F772}"/>
    <cellStyle name="40 % - Accent1 6 4" xfId="5737" xr:uid="{C45C1CFA-0B70-4A96-8612-14528BAB9C88}"/>
    <cellStyle name="40 % - Accent1 6 4 2" xfId="5738" xr:uid="{A57687D6-E0A3-43B7-A22D-16058B3DF512}"/>
    <cellStyle name="40 % - Accent1 6 5" xfId="5739" xr:uid="{B71F70BB-895A-4811-BD22-DCC8BD8978D6}"/>
    <cellStyle name="40 % - Accent1 7" xfId="5740" xr:uid="{3C3737C9-5A2D-4CF3-840C-DCD4BCD377E0}"/>
    <cellStyle name="40 % - Accent1 7 10" xfId="5741" xr:uid="{151823FC-B38A-46B7-B74F-040F3D30CDA6}"/>
    <cellStyle name="40 % - Accent1 7 11" xfId="5742" xr:uid="{6A0BDAB7-DFE5-4EBA-86EC-CA9CAB6B3648}"/>
    <cellStyle name="40 % - Accent1 7 2" xfId="5743" xr:uid="{7CE82BFA-7E41-4290-AA72-604FE12553B0}"/>
    <cellStyle name="40 % - Accent1 7 2 10" xfId="5744" xr:uid="{891F32FB-45AA-4FC9-B23E-AC8C7C0ADEE8}"/>
    <cellStyle name="40 % - Accent1 7 2 11" xfId="5745" xr:uid="{39BD224E-7F9C-4ED4-BF72-9FD157E69BE1}"/>
    <cellStyle name="40 % - Accent1 7 2 12" xfId="5746" xr:uid="{BA6A9706-CF29-48E1-993A-CE396A9049AB}"/>
    <cellStyle name="40 % - Accent1 7 2 2" xfId="5747" xr:uid="{F8C7AB2E-6E03-4C93-B61C-A57311E59061}"/>
    <cellStyle name="40 % - Accent1 7 2 2 2" xfId="5748" xr:uid="{4DBCE4CD-9320-4214-A42A-F1373307A58C}"/>
    <cellStyle name="40 % - Accent1 7 2 2 2 2" xfId="5749" xr:uid="{5E38B88B-5F28-491C-ACC2-364611F7E474}"/>
    <cellStyle name="40 % - Accent1 7 2 2 3" xfId="5750" xr:uid="{52A8AE71-2E9C-492C-9C60-EAA6347988CC}"/>
    <cellStyle name="40 % - Accent1 7 2 2 4" xfId="5751" xr:uid="{0E20E93D-8458-4F14-84EB-60DFB4101BF4}"/>
    <cellStyle name="40 % - Accent1 7 2 2 5" xfId="5752" xr:uid="{D9A0BEE7-85C5-4787-BDEE-FBA30B74EFFD}"/>
    <cellStyle name="40 % - Accent1 7 2 2 6" xfId="5753" xr:uid="{3F513885-6A3F-4FB7-BB0A-745BDCF7EE46}"/>
    <cellStyle name="40 % - Accent1 7 2 2 7" xfId="5754" xr:uid="{C86B01EB-A4EE-4510-A58E-AF0276173A71}"/>
    <cellStyle name="40 % - Accent1 7 2 2 8" xfId="5755" xr:uid="{EFE3355A-B6CF-4D5C-8557-336162811B47}"/>
    <cellStyle name="40 % - Accent1 7 2 2 9" xfId="5756" xr:uid="{2F005ECE-E429-419C-8C13-84B5C51C3F84}"/>
    <cellStyle name="40 % - Accent1 7 2 3" xfId="5757" xr:uid="{897CB539-4541-4AF1-8564-EF30C8EE548F}"/>
    <cellStyle name="40 % - Accent1 7 2 3 2" xfId="5758" xr:uid="{E81B770E-A9FE-4CCB-894A-ED87C37BE5B0}"/>
    <cellStyle name="40 % - Accent1 7 2 4" xfId="5759" xr:uid="{D5C30112-7F22-4E93-B846-3C38A877FA7E}"/>
    <cellStyle name="40 % - Accent1 7 2 4 2" xfId="5760" xr:uid="{D8959C74-9F75-4BC0-98ED-19EE0D87C753}"/>
    <cellStyle name="40 % - Accent1 7 2 5" xfId="5761" xr:uid="{B4C4DAE5-9CAD-46B0-86AD-D8C44E293E4B}"/>
    <cellStyle name="40 % - Accent1 7 2 5 2" xfId="5762" xr:uid="{0E9C03EF-6F46-4DAB-B3E4-E2057E83D172}"/>
    <cellStyle name="40 % - Accent1 7 2 6" xfId="5763" xr:uid="{598567DB-4D1C-4312-9916-64DABAE61A2C}"/>
    <cellStyle name="40 % - Accent1 7 2 7" xfId="5764" xr:uid="{0A5011B5-1461-4A2A-84C7-627039E62B54}"/>
    <cellStyle name="40 % - Accent1 7 2 8" xfId="5765" xr:uid="{338338C0-921B-4C34-B726-6099CFE900D3}"/>
    <cellStyle name="40 % - Accent1 7 2 9" xfId="5766" xr:uid="{05C4EEE7-223A-4247-A18A-0D6C044ABF7E}"/>
    <cellStyle name="40 % - Accent1 7 3" xfId="5767" xr:uid="{9944AE1C-F4F1-48AE-A39C-C79740F876FB}"/>
    <cellStyle name="40 % - Accent1 7 3 10" xfId="5768" xr:uid="{CF310B6E-2671-4459-8A29-7205DF2F1A88}"/>
    <cellStyle name="40 % - Accent1 7 3 2" xfId="5769" xr:uid="{0A719DC6-D45D-450F-B880-91C3B3F63388}"/>
    <cellStyle name="40 % - Accent1 7 3 2 2" xfId="5770" xr:uid="{EFD949CE-7DD1-4BBE-8645-5B1A42002CBE}"/>
    <cellStyle name="40 % - Accent1 7 3 3" xfId="5771" xr:uid="{15F80BFB-F4BA-44EC-B316-4871D7794106}"/>
    <cellStyle name="40 % - Accent1 7 3 3 2" xfId="5772" xr:uid="{090C14F1-FA65-4826-AFCA-62EF16B5F380}"/>
    <cellStyle name="40 % - Accent1 7 3 4" xfId="5773" xr:uid="{204C5EF9-79AA-4560-8CA4-FB29288B467C}"/>
    <cellStyle name="40 % - Accent1 7 3 4 2" xfId="5774" xr:uid="{D537AAA1-BC31-4E30-8F44-A0506BB35DE7}"/>
    <cellStyle name="40 % - Accent1 7 3 5" xfId="5775" xr:uid="{97FCC666-7C4D-49E2-B8FE-85CAFDDF1B0B}"/>
    <cellStyle name="40 % - Accent1 7 3 6" xfId="5776" xr:uid="{49F797AF-96BF-4E7B-B96F-BFFAFDCE473F}"/>
    <cellStyle name="40 % - Accent1 7 3 7" xfId="5777" xr:uid="{C828F346-17E2-4073-8A33-F3F6A390C337}"/>
    <cellStyle name="40 % - Accent1 7 3 8" xfId="5778" xr:uid="{391D0FD0-C0D7-42A5-950B-FB98BCE79023}"/>
    <cellStyle name="40 % - Accent1 7 3 9" xfId="5779" xr:uid="{87F463F3-C213-40EE-B37A-C533A20A0946}"/>
    <cellStyle name="40 % - Accent1 7 4" xfId="5780" xr:uid="{2B0AC638-262A-41E3-8158-4115E27A4F72}"/>
    <cellStyle name="40 % - Accent1 7 4 2" xfId="5781" xr:uid="{A25E8542-E790-4245-8775-AD690D41121D}"/>
    <cellStyle name="40 % - Accent1 7 5" xfId="5782" xr:uid="{49803C02-6D68-4C58-A592-E72B40DC7C32}"/>
    <cellStyle name="40 % - Accent1 7 5 2" xfId="5783" xr:uid="{AF370756-3DC4-4277-BEDD-83D7807931CD}"/>
    <cellStyle name="40 % - Accent1 7 6" xfId="5784" xr:uid="{CF83B657-F22F-442A-B04C-D4CE68543031}"/>
    <cellStyle name="40 % - Accent1 7 7" xfId="5785" xr:uid="{B1FBD0E3-32C6-4651-9066-7F68FF68FE91}"/>
    <cellStyle name="40 % - Accent1 7 8" xfId="5786" xr:uid="{8FC9A5B2-C06A-4B2D-9BF3-AEDB08C621DF}"/>
    <cellStyle name="40 % - Accent1 7 9" xfId="5787" xr:uid="{49CC601A-72B9-4898-9D8B-41485F79DA21}"/>
    <cellStyle name="40 % - Accent1 8" xfId="5788" xr:uid="{650729F6-9CC0-4499-8215-8C5D3341EBE1}"/>
    <cellStyle name="40 % - Accent1 8 10" xfId="5789" xr:uid="{6225F5E5-BCA0-4952-AF07-95535FDC6339}"/>
    <cellStyle name="40 % - Accent1 8 2" xfId="5790" xr:uid="{E93C226F-CFB5-41F9-8565-8148DD368AA5}"/>
    <cellStyle name="40 % - Accent1 8 2 10" xfId="5791" xr:uid="{99E26028-52A4-4303-A942-FBCFACBA9F08}"/>
    <cellStyle name="40 % - Accent1 8 2 11" xfId="5792" xr:uid="{7876FF1A-6DF1-4D19-97EE-62EE73C71B1A}"/>
    <cellStyle name="40 % - Accent1 8 2 2" xfId="5793" xr:uid="{C52A87AB-8897-4B22-92D3-70864AEF7F06}"/>
    <cellStyle name="40 % - Accent1 8 2 2 2" xfId="5794" xr:uid="{96DED7AC-62CF-42E1-B551-C4492B4FA3A4}"/>
    <cellStyle name="40 % - Accent1 8 2 3" xfId="5795" xr:uid="{958A57F2-2D9A-401A-94F6-5BA5202A622F}"/>
    <cellStyle name="40 % - Accent1 8 2 3 2" xfId="5796" xr:uid="{4B6A3134-BD5C-4C86-945F-9E3EA3827479}"/>
    <cellStyle name="40 % - Accent1 8 2 4" xfId="5797" xr:uid="{D3A79C94-C48B-4691-934B-631958211D31}"/>
    <cellStyle name="40 % - Accent1 8 2 4 2" xfId="5798" xr:uid="{A5314073-1363-4A7C-9FD8-D83F591E2170}"/>
    <cellStyle name="40 % - Accent1 8 2 5" xfId="5799" xr:uid="{C60441D4-3D4C-4A9B-A504-59670A46A2B2}"/>
    <cellStyle name="40 % - Accent1 8 2 6" xfId="5800" xr:uid="{47020EB3-A04C-4CCC-AADA-EF1DE988508B}"/>
    <cellStyle name="40 % - Accent1 8 2 7" xfId="5801" xr:uid="{54D4410A-2C5B-4AE3-B15A-24869398C3ED}"/>
    <cellStyle name="40 % - Accent1 8 2 8" xfId="5802" xr:uid="{ECB8F512-594E-4323-8CF7-464D47817A84}"/>
    <cellStyle name="40 % - Accent1 8 2 9" xfId="5803" xr:uid="{1BAF8FE7-76E3-400D-84EE-D9AE74D65AB8}"/>
    <cellStyle name="40 % - Accent1 8 3" xfId="5804" xr:uid="{51738B48-72B3-4990-940A-F84BA878ABFA}"/>
    <cellStyle name="40 % - Accent1 8 3 2" xfId="5805" xr:uid="{A4D41D69-8D62-40C4-9E6D-0BE5D9AA552E}"/>
    <cellStyle name="40 % - Accent1 8 4" xfId="5806" xr:uid="{A48DD7C8-B545-4B8B-A8F1-2563BE66C82E}"/>
    <cellStyle name="40 % - Accent1 8 4 2" xfId="5807" xr:uid="{5B17F4E1-AF34-442F-AAE2-4B7F8169AB4A}"/>
    <cellStyle name="40 % - Accent1 8 5" xfId="5808" xr:uid="{2732DC68-1656-46AB-9892-94AF0CD00DEB}"/>
    <cellStyle name="40 % - Accent1 8 6" xfId="5809" xr:uid="{9CF0B9D2-956A-400F-9BC5-F6AD126151C8}"/>
    <cellStyle name="40 % - Accent1 8 7" xfId="5810" xr:uid="{1845B174-2B8E-492E-90B0-B501794759F8}"/>
    <cellStyle name="40 % - Accent1 8 8" xfId="5811" xr:uid="{B8FF355C-A270-4D2E-81D4-C503E27D551D}"/>
    <cellStyle name="40 % - Accent1 8 9" xfId="5812" xr:uid="{DBA4C01A-3FEE-49F5-A3CB-BEE50D134113}"/>
    <cellStyle name="40 % - Accent1 9" xfId="5813" xr:uid="{4A45BF1C-DB2C-4940-BFC9-91CE9E5132AB}"/>
    <cellStyle name="40 % - Accent1 9 2" xfId="5814" xr:uid="{3457F3E4-D843-49AB-9066-2B6D162262AB}"/>
    <cellStyle name="40 % - Accent1 9 2 2" xfId="5815" xr:uid="{EF5A4E17-114F-4E56-B14D-5E77A42ECAAB}"/>
    <cellStyle name="40 % - Accent1 9 3" xfId="5816" xr:uid="{660B28E5-DDFB-4F27-8B01-828A5ECDDED2}"/>
    <cellStyle name="40 % - Accent1 9 4" xfId="5817" xr:uid="{E0B65AE9-CFDC-4B18-A175-7A010725BD59}"/>
    <cellStyle name="40 % - Accent2 10" xfId="5818" xr:uid="{4114850B-652C-44AC-B47B-BDAFC031829E}"/>
    <cellStyle name="40 % - Accent2 10 2" xfId="5819" xr:uid="{6157FF60-5CBC-457B-95D5-2822C9D0E836}"/>
    <cellStyle name="40 % - Accent2 11" xfId="5820" xr:uid="{1FB7CF2B-C67F-4D17-B2E3-0A2727041905}"/>
    <cellStyle name="40 % - Accent2 11 2" xfId="5821" xr:uid="{E1443772-0CC6-48AD-B42B-15256FA3D568}"/>
    <cellStyle name="40 % - Accent2 12" xfId="5822" xr:uid="{AA75E5A6-83C7-4DDB-BF3E-FAD847A1A605}"/>
    <cellStyle name="40 % - Accent2 13" xfId="5823" xr:uid="{9E0D3FDC-5D19-4F74-A1CD-5B8C2B2E89D5}"/>
    <cellStyle name="40 % - Accent2 13 2" xfId="5824" xr:uid="{AD07A6A0-9C26-4A5E-B84A-114CDC14A8E3}"/>
    <cellStyle name="40 % - Accent2 13 2 2" xfId="5825" xr:uid="{86120400-F911-48EF-BAA7-CE32A0776118}"/>
    <cellStyle name="40 % - Accent2 13 2 3" xfId="5826" xr:uid="{67CCE91D-C2EC-4760-80C8-99798BFD0E91}"/>
    <cellStyle name="40 % - Accent2 13 2 4" xfId="5827" xr:uid="{E428D107-85FC-468F-9141-FFE75EA2FE24}"/>
    <cellStyle name="40 % - Accent2 13 3" xfId="5828" xr:uid="{145257FC-E47D-42F5-AFF3-B8782EA55A05}"/>
    <cellStyle name="40 % - Accent2 13 3 2" xfId="5829" xr:uid="{08818C6D-F7EC-4338-8F59-0070146BE461}"/>
    <cellStyle name="40 % - Accent2 13 3 3" xfId="5830" xr:uid="{90053EB7-D096-48B3-83B1-6A95834A3362}"/>
    <cellStyle name="40 % - Accent2 13 4" xfId="5831" xr:uid="{36168018-C0F0-4B2E-A2C1-1192F1ABFC4A}"/>
    <cellStyle name="40 % - Accent2 13 5" xfId="5832" xr:uid="{87758A01-A38E-433F-A477-6A397FDE7A0D}"/>
    <cellStyle name="40 % - Accent2 13 6" xfId="5833" xr:uid="{2D73E784-587E-4E6B-A691-C487E11412BD}"/>
    <cellStyle name="40 % - Accent2 14" xfId="5834" xr:uid="{8353D117-F2A0-42A8-9AE5-3CEA9253D314}"/>
    <cellStyle name="40 % - Accent2 14 2" xfId="5835" xr:uid="{0B6E9603-A4D9-4C6F-A7FE-73446ACFAF57}"/>
    <cellStyle name="40 % - Accent2 14 2 2" xfId="5836" xr:uid="{D0C64EC7-DB12-48BF-B099-82A349F1FC8E}"/>
    <cellStyle name="40 % - Accent2 14 2 3" xfId="5837" xr:uid="{237A659D-D928-4D1E-BF2D-B34558B9B14E}"/>
    <cellStyle name="40 % - Accent2 14 2 4" xfId="5838" xr:uid="{A3094F78-C4AB-41DB-9CAB-A6F4F32078EA}"/>
    <cellStyle name="40 % - Accent2 14 3" xfId="5839" xr:uid="{9C645B04-79F3-4CB1-BC86-16945BC34EAE}"/>
    <cellStyle name="40 % - Accent2 14 3 2" xfId="5840" xr:uid="{7F9B15F1-4080-4BB8-98FD-04FE092DB879}"/>
    <cellStyle name="40 % - Accent2 14 4" xfId="5841" xr:uid="{7659FE5F-4535-445A-A934-C42BFA42DC06}"/>
    <cellStyle name="40 % - Accent2 14 5" xfId="5842" xr:uid="{748EE872-9856-44E9-A131-EB56572FE9B5}"/>
    <cellStyle name="40 % - Accent2 14 6" xfId="5843" xr:uid="{EA96CE89-1B6B-4869-8EAB-0B28E6F096CD}"/>
    <cellStyle name="40 % - Accent2 15" xfId="5844" xr:uid="{832C76D5-C0E1-4039-9821-FBA3EB8B481E}"/>
    <cellStyle name="40 % - Accent2 15 2" xfId="5845" xr:uid="{9683298A-954D-4FAF-A57A-998C9BDDD11F}"/>
    <cellStyle name="40 % - Accent2 15 3" xfId="5846" xr:uid="{FC8E70F8-8E88-49FA-BFD1-A48DADF73BB9}"/>
    <cellStyle name="40 % - Accent2 15 4" xfId="5847" xr:uid="{1E82B85A-B569-4572-9AC4-B5242872861D}"/>
    <cellStyle name="40 % - Accent2 16" xfId="5848" xr:uid="{6C1B780D-E60E-4C9A-9AD8-1181262E0AD8}"/>
    <cellStyle name="40 % - Accent2 16 2" xfId="5849" xr:uid="{E1D5EF76-FD73-4F8D-92F7-E918008CC578}"/>
    <cellStyle name="40 % - Accent2 17" xfId="5850" xr:uid="{8A8587C2-1589-4EF0-9890-CD72743D325F}"/>
    <cellStyle name="40 % - Accent2 18" xfId="5851" xr:uid="{9D1F078B-D645-4AF9-8D18-BEB9B99A90D2}"/>
    <cellStyle name="40 % - Accent2 19" xfId="5852" xr:uid="{D7F5AAE8-757F-4047-BB33-0FF6B43209CE}"/>
    <cellStyle name="40 % - Accent2 2" xfId="1828" xr:uid="{2371A42A-6959-4469-B2FF-D90E1E797541}"/>
    <cellStyle name="40 % - Accent2 2 2" xfId="2860" xr:uid="{2EA370CD-50D9-494E-8A08-162FDB2EDD4E}"/>
    <cellStyle name="40 % - Accent2 2 2 2" xfId="5854" xr:uid="{CF6BC9C2-01FD-4A8C-B8EF-AD1A510C7B3B}"/>
    <cellStyle name="40 % - Accent2 2 2 3" xfId="5855" xr:uid="{FDFA8752-1FE5-4483-AA68-0E986F30B1A6}"/>
    <cellStyle name="40 % - Accent2 2 2 4" xfId="5853" xr:uid="{3550183F-104B-4A09-8813-BB37FD7258CD}"/>
    <cellStyle name="40 % - Accent2 2 3" xfId="5856" xr:uid="{300B762C-EA79-4763-98FF-EA05E2A18B56}"/>
    <cellStyle name="40 % - Accent2 2 4" xfId="5857" xr:uid="{2476F3CB-F33E-4D30-9897-112F2EEB418B}"/>
    <cellStyle name="40 % - Accent2 2 5" xfId="5858" xr:uid="{85AE1398-3E59-40B4-B21B-6E370553D8C2}"/>
    <cellStyle name="40 % - Accent2 2 6" xfId="5859" xr:uid="{45213B8C-7B4A-4DE5-9247-B3368F4DC823}"/>
    <cellStyle name="40 % - Accent2 2 7" xfId="5860" xr:uid="{E869C53A-BC09-43C6-82D1-AD2ED1994868}"/>
    <cellStyle name="40 % - Accent2 2 8" xfId="3948" xr:uid="{DE1BD375-A2FC-47A5-B1FD-C7AA105CFA87}"/>
    <cellStyle name="40 % - Accent2 3" xfId="5861" xr:uid="{6B4D1BFA-F71E-4A9C-887B-D2A1F0F3C9EF}"/>
    <cellStyle name="40 % - Accent2 3 2" xfId="5862" xr:uid="{8C12DD8B-071F-4BD9-B5AA-D63968D322DF}"/>
    <cellStyle name="40 % - Accent2 3 2 2" xfId="5863" xr:uid="{73941237-33E4-4B6A-98A4-4E8641892BB1}"/>
    <cellStyle name="40 % - Accent2 3 2 3" xfId="5864" xr:uid="{934934E9-CC27-4697-967A-3ADC0CD23D1F}"/>
    <cellStyle name="40 % - Accent2 3 3" xfId="5865" xr:uid="{1E3445AB-215E-47DF-BFF6-CC0DBB7B9B70}"/>
    <cellStyle name="40 % - Accent2 3 4" xfId="5866" xr:uid="{3AA692A8-3920-4C0D-B9F5-1B057BFA9C78}"/>
    <cellStyle name="40 % - Accent2 3 5" xfId="5867" xr:uid="{22C9DC4D-3A69-4BEE-A3A7-C20D232E3166}"/>
    <cellStyle name="40 % - Accent2 3 6" xfId="5868" xr:uid="{31A4C982-A6EB-4E2E-ADEC-EDE72C513868}"/>
    <cellStyle name="40 % - Accent2 3 7" xfId="5869" xr:uid="{79E5E18F-7F85-42F5-B18E-DB8B6EBF9E35}"/>
    <cellStyle name="40 % - Accent2 4" xfId="5870" xr:uid="{C542B82C-AF91-4A1E-9889-7955E03E1716}"/>
    <cellStyle name="40 % - Accent2 4 2" xfId="5871" xr:uid="{A07E4FC1-4843-44C2-84D2-E8DF43F81E77}"/>
    <cellStyle name="40 % - Accent2 4 2 2" xfId="5872" xr:uid="{1D07D461-878F-4FE0-85D8-B588975AB6A4}"/>
    <cellStyle name="40 % - Accent2 4 2 3" xfId="5873" xr:uid="{CD0476F8-3E88-4250-AF35-D129BBC4DBC7}"/>
    <cellStyle name="40 % - Accent2 4 3" xfId="5874" xr:uid="{1BED9FF4-DC33-4521-8872-3A7340E0139F}"/>
    <cellStyle name="40 % - Accent2 4 4" xfId="5875" xr:uid="{82DD8F3E-249D-4455-AF34-9ED60457C527}"/>
    <cellStyle name="40 % - Accent2 5" xfId="5876" xr:uid="{01B8FA6F-CADA-4F58-AA3C-C0DA2AF8426A}"/>
    <cellStyle name="40 % - Accent2 5 2" xfId="5877" xr:uid="{F92A4C1E-53C7-4425-846A-C5CC259E5F00}"/>
    <cellStyle name="40 % - Accent2 6" xfId="5878" xr:uid="{FAFDFD3C-C420-4EEE-871C-7F23AC0E0647}"/>
    <cellStyle name="40 % - Accent2 6 10" xfId="5879" xr:uid="{44C51D73-2256-4B48-A838-2BDF9D504B4F}"/>
    <cellStyle name="40 % - Accent2 6 11" xfId="5880" xr:uid="{A40684AF-3184-4B37-8851-FE4B7AF7663A}"/>
    <cellStyle name="40 % - Accent2 6 2" xfId="5881" xr:uid="{75C6DDC7-1EB8-44DB-B4BD-6D1966F18C92}"/>
    <cellStyle name="40 % - Accent2 6 2 10" xfId="5882" xr:uid="{EFC2C056-2A7C-4139-9A88-47E792C61BAB}"/>
    <cellStyle name="40 % - Accent2 6 2 11" xfId="5883" xr:uid="{50B3FE7E-CF05-4B2B-98E9-E4ED5D54CE28}"/>
    <cellStyle name="40 % - Accent2 6 2 12" xfId="5884" xr:uid="{00E58BEA-83B0-4478-AD53-8B30A9C027F8}"/>
    <cellStyle name="40 % - Accent2 6 2 2" xfId="5885" xr:uid="{3CF8494E-8AC1-478B-AE85-6920CEB03AE9}"/>
    <cellStyle name="40 % - Accent2 6 2 2 2" xfId="5886" xr:uid="{7D09FFF5-E82D-422A-8A71-1EAAB954EF35}"/>
    <cellStyle name="40 % - Accent2 6 2 2 2 2" xfId="5887" xr:uid="{2351EEEB-8CAD-46B1-9146-8C383B3B2BA9}"/>
    <cellStyle name="40 % - Accent2 6 2 2 3" xfId="5888" xr:uid="{FCAEC5B5-D19A-47DF-96E0-83FB7D605E16}"/>
    <cellStyle name="40 % - Accent2 6 2 2 4" xfId="5889" xr:uid="{70E1382A-5BF3-4E6B-A3DB-3D008F75EE07}"/>
    <cellStyle name="40 % - Accent2 6 2 2 5" xfId="5890" xr:uid="{EE69FF41-7898-4F31-81B6-DAA744AC7D6E}"/>
    <cellStyle name="40 % - Accent2 6 2 2 6" xfId="5891" xr:uid="{6E5EF776-9E9B-48E8-9663-AF200F4518BA}"/>
    <cellStyle name="40 % - Accent2 6 2 2 7" xfId="5892" xr:uid="{AEE64CFC-20CC-45BF-85CB-4EAA1D83CD32}"/>
    <cellStyle name="40 % - Accent2 6 2 2 8" xfId="5893" xr:uid="{287BD010-86BB-4843-BEE6-09877949161F}"/>
    <cellStyle name="40 % - Accent2 6 2 2 9" xfId="5894" xr:uid="{714F8419-CD41-4589-9E4B-45AC9DD96851}"/>
    <cellStyle name="40 % - Accent2 6 2 3" xfId="5895" xr:uid="{F20221DB-ED83-449C-882C-97AD04779C63}"/>
    <cellStyle name="40 % - Accent2 6 2 3 2" xfId="5896" xr:uid="{17C0D82C-202C-4DC2-A254-1E7E86796D9D}"/>
    <cellStyle name="40 % - Accent2 6 2 4" xfId="5897" xr:uid="{44EB3B40-33FA-48F0-A69A-236E5CFAC8D7}"/>
    <cellStyle name="40 % - Accent2 6 2 4 2" xfId="5898" xr:uid="{9EAF72CB-91E9-491A-974D-29F8EF70B026}"/>
    <cellStyle name="40 % - Accent2 6 2 5" xfId="5899" xr:uid="{BF2260AE-528C-42D2-8684-94AC3D5018F1}"/>
    <cellStyle name="40 % - Accent2 6 2 5 2" xfId="5900" xr:uid="{45376DEE-3C32-4D81-8880-F411F2D2EC8A}"/>
    <cellStyle name="40 % - Accent2 6 2 6" xfId="5901" xr:uid="{A3ECD156-1F7D-40F7-9D8B-0D33B8A02668}"/>
    <cellStyle name="40 % - Accent2 6 2 7" xfId="5902" xr:uid="{4E403793-B5A6-47A0-A2FF-F694B3A406AA}"/>
    <cellStyle name="40 % - Accent2 6 2 8" xfId="5903" xr:uid="{E238F3FA-77C0-4FCB-BFED-2AAC0387A57F}"/>
    <cellStyle name="40 % - Accent2 6 2 9" xfId="5904" xr:uid="{06081A55-FC8D-4FBD-A9CC-B98DF356E353}"/>
    <cellStyle name="40 % - Accent2 6 3" xfId="5905" xr:uid="{F4597B44-1E29-49E8-A448-8542140D43DC}"/>
    <cellStyle name="40 % - Accent2 6 3 10" xfId="5906" xr:uid="{61508C7C-B989-46D5-AEAA-7FF62B8F7233}"/>
    <cellStyle name="40 % - Accent2 6 3 2" xfId="5907" xr:uid="{CA760F95-F128-486F-9811-39156E729545}"/>
    <cellStyle name="40 % - Accent2 6 3 2 2" xfId="5908" xr:uid="{4B8F6D21-829C-4E40-A4BC-37C81B3F730D}"/>
    <cellStyle name="40 % - Accent2 6 3 3" xfId="5909" xr:uid="{535F6843-E654-4300-9F54-B6B789FC76EF}"/>
    <cellStyle name="40 % - Accent2 6 3 3 2" xfId="5910" xr:uid="{3529E01B-4788-4A84-BAEF-0402316C6A49}"/>
    <cellStyle name="40 % - Accent2 6 3 4" xfId="5911" xr:uid="{A729A3BA-6CA6-42AD-B026-9219D6BC3BC5}"/>
    <cellStyle name="40 % - Accent2 6 3 4 2" xfId="5912" xr:uid="{454BD48A-E7A1-43D3-8617-32EEBA305F92}"/>
    <cellStyle name="40 % - Accent2 6 3 5" xfId="5913" xr:uid="{CAD0E295-382B-4110-B6A3-DD1C1C8D826B}"/>
    <cellStyle name="40 % - Accent2 6 3 6" xfId="5914" xr:uid="{4C8F5195-C1F7-4542-AAD0-3495883C7A91}"/>
    <cellStyle name="40 % - Accent2 6 3 7" xfId="5915" xr:uid="{6697F548-F5D6-4502-9C03-EC60F5A786D4}"/>
    <cellStyle name="40 % - Accent2 6 3 8" xfId="5916" xr:uid="{5F6804C6-F4D9-428A-96FF-1025ABCBD366}"/>
    <cellStyle name="40 % - Accent2 6 3 9" xfId="5917" xr:uid="{895D54AA-EBF1-45E3-8A08-4280328D4DAE}"/>
    <cellStyle name="40 % - Accent2 6 4" xfId="5918" xr:uid="{E8D2D8F3-DEFA-4B87-B251-BF8AEC9F644F}"/>
    <cellStyle name="40 % - Accent2 6 4 2" xfId="5919" xr:uid="{80C3DE99-D35E-475D-8688-09E89A3CF89E}"/>
    <cellStyle name="40 % - Accent2 6 5" xfId="5920" xr:uid="{5A78F170-54EB-4A16-8772-C1DE4D22BF82}"/>
    <cellStyle name="40 % - Accent2 6 5 2" xfId="5921" xr:uid="{E8991946-B94E-4AC9-84E8-AEC49C715A42}"/>
    <cellStyle name="40 % - Accent2 6 6" xfId="5922" xr:uid="{299D2096-5FB4-4F46-A93C-564115C337CE}"/>
    <cellStyle name="40 % - Accent2 6 7" xfId="5923" xr:uid="{E91A837D-5A17-4B1A-87D5-21494253C1CF}"/>
    <cellStyle name="40 % - Accent2 6 8" xfId="5924" xr:uid="{C796C490-7A46-4F21-B0A2-1D9A80A4749C}"/>
    <cellStyle name="40 % - Accent2 6 9" xfId="5925" xr:uid="{E4407B90-A76B-4055-AEB3-0793BCFA6815}"/>
    <cellStyle name="40 % - Accent2 7" xfId="5926" xr:uid="{5C46EE09-72CF-4973-BEE5-0BFAD989841F}"/>
    <cellStyle name="40 % - Accent2 7 10" xfId="5927" xr:uid="{F8B52D85-5F61-4B7E-B6C8-BB078C7E5303}"/>
    <cellStyle name="40 % - Accent2 7 2" xfId="5928" xr:uid="{F5ECC2F3-5240-4C6B-95A2-022E468F0A88}"/>
    <cellStyle name="40 % - Accent2 7 2 10" xfId="5929" xr:uid="{3C1DCAD5-331E-49F0-A242-F75DF788AC39}"/>
    <cellStyle name="40 % - Accent2 7 2 11" xfId="5930" xr:uid="{541D858D-D6F6-4198-96E0-60A1DD6E1E7A}"/>
    <cellStyle name="40 % - Accent2 7 2 2" xfId="5931" xr:uid="{3F1AB8DD-EEE1-4F85-9991-9BB41204DBF9}"/>
    <cellStyle name="40 % - Accent2 7 2 2 2" xfId="5932" xr:uid="{A72CC676-2211-412B-916D-53F9B9091778}"/>
    <cellStyle name="40 % - Accent2 7 2 3" xfId="5933" xr:uid="{3BB25E26-403E-4EB9-9D9F-E1F31196327D}"/>
    <cellStyle name="40 % - Accent2 7 2 3 2" xfId="5934" xr:uid="{B3D09D08-9650-440C-BF7E-3D85F501EC6E}"/>
    <cellStyle name="40 % - Accent2 7 2 4" xfId="5935" xr:uid="{BFDEFF30-7AB1-4025-94B2-097FEA6EDC79}"/>
    <cellStyle name="40 % - Accent2 7 2 4 2" xfId="5936" xr:uid="{A27E9DCC-108B-4570-AE15-31F1416A2BF6}"/>
    <cellStyle name="40 % - Accent2 7 2 5" xfId="5937" xr:uid="{0BB90755-A3D5-4263-8BF0-AC33F3C6E06C}"/>
    <cellStyle name="40 % - Accent2 7 2 6" xfId="5938" xr:uid="{FA137AD6-F087-43E0-A584-A025C5060BB6}"/>
    <cellStyle name="40 % - Accent2 7 2 7" xfId="5939" xr:uid="{C9C96795-7BFA-4432-811D-0ECCF07C865A}"/>
    <cellStyle name="40 % - Accent2 7 2 8" xfId="5940" xr:uid="{908D370B-5BB7-4072-924E-DDE447428478}"/>
    <cellStyle name="40 % - Accent2 7 2 9" xfId="5941" xr:uid="{552DB0AB-4748-4E0F-8253-A11D6D6ABC26}"/>
    <cellStyle name="40 % - Accent2 7 3" xfId="5942" xr:uid="{04221990-2FFD-4602-9A17-F8CF7D752E29}"/>
    <cellStyle name="40 % - Accent2 7 3 2" xfId="5943" xr:uid="{1AF5CE9D-FE08-4DD4-8198-2F21232DC8E6}"/>
    <cellStyle name="40 % - Accent2 7 4" xfId="5944" xr:uid="{789FC0B1-FDDE-4B12-8F12-21BCBDF62D2C}"/>
    <cellStyle name="40 % - Accent2 7 4 2" xfId="5945" xr:uid="{510C5750-E75F-4571-8C7B-508DD12816AF}"/>
    <cellStyle name="40 % - Accent2 7 5" xfId="5946" xr:uid="{D413E4F8-6EDB-479D-B2EC-C170A7345B8C}"/>
    <cellStyle name="40 % - Accent2 7 6" xfId="5947" xr:uid="{12C37E3C-138B-4619-BE68-54BF8CF7F30B}"/>
    <cellStyle name="40 % - Accent2 7 7" xfId="5948" xr:uid="{51E90BD3-0EE0-4A78-A649-42379F9AFB58}"/>
    <cellStyle name="40 % - Accent2 7 8" xfId="5949" xr:uid="{BC809A8B-CE9A-45EA-B7E1-DE236C4A2933}"/>
    <cellStyle name="40 % - Accent2 7 9" xfId="5950" xr:uid="{223CD701-0610-4E07-8B1A-BDA119624786}"/>
    <cellStyle name="40 % - Accent2 8" xfId="5951" xr:uid="{5BE16854-2EEA-4668-B37E-21846FAFF951}"/>
    <cellStyle name="40 % - Accent2 8 2" xfId="5952" xr:uid="{C0469C40-8589-4C8F-ACE7-22DA84B8CBB1}"/>
    <cellStyle name="40 % - Accent2 8 2 2" xfId="5953" xr:uid="{F2A20915-EC36-4372-8170-AAE6D5FB85C6}"/>
    <cellStyle name="40 % - Accent2 8 3" xfId="5954" xr:uid="{A325D047-B1E6-427E-9982-C92BA66BD3F8}"/>
    <cellStyle name="40 % - Accent2 8 4" xfId="5955" xr:uid="{433D3522-B7D5-4E40-ADEB-AA2889F94B8B}"/>
    <cellStyle name="40 % - Accent2 9" xfId="5956" xr:uid="{8C25CED9-9348-45E6-B958-3888626A33A2}"/>
    <cellStyle name="40 % - Accent2 9 2" xfId="5957" xr:uid="{6EE9B3F3-68D2-407F-A4DE-9385511F3EE4}"/>
    <cellStyle name="40 % - Accent2 9 2 2" xfId="5958" xr:uid="{6C0E1A41-9ABA-40AF-A3CB-EF7722E20593}"/>
    <cellStyle name="40 % - Accent3 10" xfId="5959" xr:uid="{387E6524-C97B-4F63-85E7-B42FF0769F39}"/>
    <cellStyle name="40 % - Accent3 10 2" xfId="5960" xr:uid="{D43A18F2-4D68-4383-ACDC-B5B1CC06305E}"/>
    <cellStyle name="40 % - Accent3 10 2 2" xfId="5961" xr:uid="{10A564F1-5ED2-458E-879F-0A509913EEEE}"/>
    <cellStyle name="40 % - Accent3 11" xfId="5962" xr:uid="{36574CD6-9F94-42AF-974F-16801999181C}"/>
    <cellStyle name="40 % - Accent3 11 2" xfId="5963" xr:uid="{BF79A2FC-2564-43D9-97E5-140AA3DCA57E}"/>
    <cellStyle name="40 % - Accent3 11 2 2" xfId="5964" xr:uid="{C7DB6BD6-FF3D-48DC-B9B1-2F8E0AFEF8A3}"/>
    <cellStyle name="40 % - Accent3 11 2 3" xfId="5965" xr:uid="{1C6588E2-53FC-434A-A105-4B1A6787816B}"/>
    <cellStyle name="40 % - Accent3 11 3" xfId="5966" xr:uid="{58C2F82B-3E5A-48DE-A355-63C1AD2991C5}"/>
    <cellStyle name="40 % - Accent3 11 4" xfId="5967" xr:uid="{38999F2E-876F-45AE-96AE-3B572DEC8446}"/>
    <cellStyle name="40 % - Accent3 11 5" xfId="5968" xr:uid="{D9767C2E-B13C-463C-8371-7CBE25A35C28}"/>
    <cellStyle name="40 % - Accent3 12" xfId="5969" xr:uid="{EF1892FC-FF3E-425F-B69E-BEBDDF9F929B}"/>
    <cellStyle name="40 % - Accent3 12 2" xfId="5970" xr:uid="{558421E0-F1DD-468B-B6FD-00802DD01399}"/>
    <cellStyle name="40 % - Accent3 12 3" xfId="5971" xr:uid="{02F7C66E-2353-4764-B5BD-BB84DF67F6FB}"/>
    <cellStyle name="40 % - Accent3 12 4" xfId="5972" xr:uid="{2153B741-B683-42BF-BD6E-42E2E56F76DF}"/>
    <cellStyle name="40 % - Accent3 13" xfId="5973" xr:uid="{F1AC436A-84EE-4EC3-B32F-2522D0E91BA2}"/>
    <cellStyle name="40 % - Accent3 13 2" xfId="5974" xr:uid="{171FE8D7-0EB6-409B-9851-5EAEA582E978}"/>
    <cellStyle name="40 % - Accent3 13 2 2" xfId="5975" xr:uid="{32D4E3F1-34CF-4BB2-A15D-B010E7F5E233}"/>
    <cellStyle name="40 % - Accent3 13 2 2 2" xfId="5976" xr:uid="{F2B77DEB-1744-45CE-83BB-A1966FE64392}"/>
    <cellStyle name="40 % - Accent3 13 2 3" xfId="5977" xr:uid="{8E6E2F19-7E58-4035-A579-9496DD33FA6D}"/>
    <cellStyle name="40 % - Accent3 13 2 4" xfId="5978" xr:uid="{003F6831-5A97-420B-8258-0C27223982DD}"/>
    <cellStyle name="40 % - Accent3 13 2 5" xfId="5979" xr:uid="{C2890569-3619-4DBA-9594-A22F6546E489}"/>
    <cellStyle name="40 % - Accent3 13 3" xfId="5980" xr:uid="{8CCDF05A-321C-4C27-AE71-D06BD0C07F4D}"/>
    <cellStyle name="40 % - Accent3 13 3 2" xfId="5981" xr:uid="{7D6ED0B7-F690-4B5A-8686-34F63DF61618}"/>
    <cellStyle name="40 % - Accent3 13 3 2 2" xfId="5982" xr:uid="{247D8C46-2005-4226-902C-EEEF57DDD2C4}"/>
    <cellStyle name="40 % - Accent3 13 3 3" xfId="5983" xr:uid="{BF8AFAB8-3E99-443A-B472-F764BB074951}"/>
    <cellStyle name="40 % - Accent3 13 3 4" xfId="5984" xr:uid="{DB58B139-A784-48E6-943D-32CB2965D00A}"/>
    <cellStyle name="40 % - Accent3 13 3 5" xfId="5985" xr:uid="{C61529AA-68BD-40B5-B7CD-6D34548D62D9}"/>
    <cellStyle name="40 % - Accent3 13 4" xfId="5986" xr:uid="{6B59B23B-6398-4A00-A62E-4A3D1911003A}"/>
    <cellStyle name="40 % - Accent3 13 4 2" xfId="5987" xr:uid="{53A64EB2-FE3A-4C3B-AC2E-22D0876FB3C8}"/>
    <cellStyle name="40 % - Accent3 13 4 3" xfId="5988" xr:uid="{272C3649-35D0-48BD-A25E-082857626C3D}"/>
    <cellStyle name="40 % - Accent3 13 5" xfId="5989" xr:uid="{6A1ACDC7-C7AB-424B-8767-F1E9B3CC7388}"/>
    <cellStyle name="40 % - Accent3 13 5 2" xfId="5990" xr:uid="{D5F0501B-D02A-48D8-810D-072E27D027C9}"/>
    <cellStyle name="40 % - Accent3 13 6" xfId="5991" xr:uid="{0D23267A-507C-4A10-AD35-A649EC5782A8}"/>
    <cellStyle name="40 % - Accent3 13 7" xfId="5992" xr:uid="{E744B0D9-524C-49A2-B5C2-AF098F2FC979}"/>
    <cellStyle name="40 % - Accent3 13 8" xfId="5993" xr:uid="{DDE6DB09-8D28-4BB1-B32A-7C3ACDFA9DC6}"/>
    <cellStyle name="40 % - Accent3 14" xfId="5994" xr:uid="{EA091A95-9A8F-4BA8-A5A9-A767BE49EA99}"/>
    <cellStyle name="40 % - Accent3 14 2" xfId="5995" xr:uid="{3899ADFD-0D49-49D1-B5A3-C6956864E672}"/>
    <cellStyle name="40 % - Accent3 14 2 2" xfId="5996" xr:uid="{4CFF1D48-C7A0-4672-AAFA-C90B77653587}"/>
    <cellStyle name="40 % - Accent3 14 2 2 2" xfId="5997" xr:uid="{E677BE82-08D9-4035-8D78-9A1879BE5C7E}"/>
    <cellStyle name="40 % - Accent3 14 2 3" xfId="5998" xr:uid="{9FB78397-A53D-4CE8-A226-63B19116FDE7}"/>
    <cellStyle name="40 % - Accent3 14 2 4" xfId="5999" xr:uid="{444D52B8-870D-409F-AA8E-718CAF8003AB}"/>
    <cellStyle name="40 % - Accent3 14 2 5" xfId="6000" xr:uid="{4D8135C0-22C9-42AF-BD79-76D00C7559FB}"/>
    <cellStyle name="40 % - Accent3 14 3" xfId="6001" xr:uid="{895AF8D9-309B-418C-948A-B7EF553E8911}"/>
    <cellStyle name="40 % - Accent3 14 3 2" xfId="6002" xr:uid="{B86E3DA6-6475-419D-98FD-77B3AC53E92E}"/>
    <cellStyle name="40 % - Accent3 14 3 2 2" xfId="6003" xr:uid="{D1E85F48-6906-4796-9E54-07D211376348}"/>
    <cellStyle name="40 % - Accent3 14 3 3" xfId="6004" xr:uid="{8B237C13-1902-4A18-8AE1-007F4C827099}"/>
    <cellStyle name="40 % - Accent3 14 3 4" xfId="6005" xr:uid="{EC575AC5-2CF5-43B9-90FB-DF674E2A13D8}"/>
    <cellStyle name="40 % - Accent3 14 3 5" xfId="6006" xr:uid="{A44B26A7-BD3C-4CA1-832B-FB3B304DE7BB}"/>
    <cellStyle name="40 % - Accent3 14 4" xfId="6007" xr:uid="{8DB9A9B6-6A92-4117-8B13-9E5C78AA9078}"/>
    <cellStyle name="40 % - Accent3 14 4 2" xfId="6008" xr:uid="{54010702-7972-4A68-84A0-376629584ED3}"/>
    <cellStyle name="40 % - Accent3 14 4 3" xfId="6009" xr:uid="{EB7BEC50-E080-42F0-9041-56195C673899}"/>
    <cellStyle name="40 % - Accent3 14 5" xfId="6010" xr:uid="{F90BE131-6C10-4ECC-B519-49B0973CDE8A}"/>
    <cellStyle name="40 % - Accent3 14 5 2" xfId="6011" xr:uid="{5EEFAAEC-E333-49F8-8A5B-B446D4D253C3}"/>
    <cellStyle name="40 % - Accent3 14 6" xfId="6012" xr:uid="{42F80D3A-9BD6-448A-A17A-04FBDA62E7AB}"/>
    <cellStyle name="40 % - Accent3 14 7" xfId="6013" xr:uid="{2FA41F5C-2C0E-4C04-8A25-825826F04B11}"/>
    <cellStyle name="40 % - Accent3 14 8" xfId="6014" xr:uid="{AE93DE77-EB24-466E-8578-DB706676BC34}"/>
    <cellStyle name="40 % - Accent3 15" xfId="6015" xr:uid="{96FC57DB-8925-4C55-9851-E4068DCE177F}"/>
    <cellStyle name="40 % - Accent3 15 2" xfId="6016" xr:uid="{2713DA0A-F9E2-46BB-AB5D-1358A38EED6F}"/>
    <cellStyle name="40 % - Accent3 15 2 2" xfId="6017" xr:uid="{D49FEDAA-F741-48D3-BB89-27C0631DFDEC}"/>
    <cellStyle name="40 % - Accent3 15 2 2 2" xfId="6018" xr:uid="{0CBCEC81-4D23-4FF7-A76F-BC7B06206ED0}"/>
    <cellStyle name="40 % - Accent3 15 2 3" xfId="6019" xr:uid="{EBC48F01-0ADC-4C13-AA83-40E3575130D4}"/>
    <cellStyle name="40 % - Accent3 15 2 4" xfId="6020" xr:uid="{38F76025-018C-4248-B989-981FBBBEA01D}"/>
    <cellStyle name="40 % - Accent3 15 2 5" xfId="6021" xr:uid="{60895BB4-6393-457F-B4BC-5FE924184945}"/>
    <cellStyle name="40 % - Accent3 15 3" xfId="6022" xr:uid="{DB750DB7-1DAE-4CA8-82D8-57A5E4A90A27}"/>
    <cellStyle name="40 % - Accent3 15 3 2" xfId="6023" xr:uid="{CC6219EE-6122-4C27-B218-2DB20543191F}"/>
    <cellStyle name="40 % - Accent3 15 3 2 2" xfId="6024" xr:uid="{54DCDA61-8048-4D38-9201-8189414D4089}"/>
    <cellStyle name="40 % - Accent3 15 3 3" xfId="6025" xr:uid="{EAC5121D-8E97-4EA5-BD12-ADE6471B0ECC}"/>
    <cellStyle name="40 % - Accent3 15 3 4" xfId="6026" xr:uid="{84BC2A45-4BD5-4D76-AF57-2E04A1AD82B3}"/>
    <cellStyle name="40 % - Accent3 15 3 5" xfId="6027" xr:uid="{7C00F422-27E9-46A8-90CC-E2BF3A87CDA4}"/>
    <cellStyle name="40 % - Accent3 15 4" xfId="6028" xr:uid="{6499F467-7445-46CD-8C33-BA0691DBA7B1}"/>
    <cellStyle name="40 % - Accent3 15 4 2" xfId="6029" xr:uid="{C67671A9-4337-489D-932D-8550660504FC}"/>
    <cellStyle name="40 % - Accent3 15 4 3" xfId="6030" xr:uid="{05388891-EF4C-4BCD-BCC6-A5FB8B1CA527}"/>
    <cellStyle name="40 % - Accent3 15 5" xfId="6031" xr:uid="{1CDF7071-D757-4490-B2DD-08F8E0C7B9AD}"/>
    <cellStyle name="40 % - Accent3 15 5 2" xfId="6032" xr:uid="{00F595E6-C16F-493F-AAF7-3BF7E13C5D72}"/>
    <cellStyle name="40 % - Accent3 15 6" xfId="6033" xr:uid="{EBD113A3-FF98-4DA5-8547-CB4BDEB1BD1B}"/>
    <cellStyle name="40 % - Accent3 15 7" xfId="6034" xr:uid="{B4D13A04-17E4-450F-AAB7-AD436600C4E4}"/>
    <cellStyle name="40 % - Accent3 15 8" xfId="6035" xr:uid="{0F9D5761-9F2B-4CF0-9F65-554A9FCB70FE}"/>
    <cellStyle name="40 % - Accent3 16" xfId="6036" xr:uid="{DEB4FBBC-BD7E-47EE-9306-0CB0D4BAACF7}"/>
    <cellStyle name="40 % - Accent3 16 2" xfId="6037" xr:uid="{00272FFB-CBC0-4504-AB62-BE8EB158E192}"/>
    <cellStyle name="40 % - Accent3 16 2 2" xfId="6038" xr:uid="{14CBE8FA-A384-475A-9253-151D25E82480}"/>
    <cellStyle name="40 % - Accent3 16 3" xfId="6039" xr:uid="{D198BCF3-967A-4DA2-99A8-BCF75DF0333F}"/>
    <cellStyle name="40 % - Accent3 17" xfId="6040" xr:uid="{C3E76E13-A98C-4469-AC86-D5DB4E588738}"/>
    <cellStyle name="40 % - Accent3 17 2" xfId="6041" xr:uid="{67C727D2-C4F7-4096-BBC6-93F61CE167A2}"/>
    <cellStyle name="40 % - Accent3 18" xfId="6042" xr:uid="{F2D15AB2-E4A5-48E4-9C2C-903C1792334B}"/>
    <cellStyle name="40 % - Accent3 19" xfId="6043" xr:uid="{5C419887-84CD-4E83-B823-AFCA7B12E514}"/>
    <cellStyle name="40 % - Accent3 2" xfId="1829" xr:uid="{D2EB4A9C-7E14-4AC6-9E45-A9D16A3C1D1A}"/>
    <cellStyle name="40 % - Accent3 2 2" xfId="2861" xr:uid="{FA214B2B-4875-4E65-8EAA-CECA85A22161}"/>
    <cellStyle name="40 % - Accent3 2 2 2" xfId="6045" xr:uid="{39358A0E-D3DB-44EE-BAF3-ADB36E1CC4AD}"/>
    <cellStyle name="40 % - Accent3 2 2 3" xfId="6046" xr:uid="{C7C1345D-3C2D-4191-ACF8-5D5D706D90CC}"/>
    <cellStyle name="40 % - Accent3 2 2 4" xfId="6044" xr:uid="{4F6F0964-AF9C-43C1-A80B-DD3530EB0F9A}"/>
    <cellStyle name="40 % - Accent3 2 3" xfId="6047" xr:uid="{6CF83DA1-6CF7-4F6B-AC8C-A7CD73241526}"/>
    <cellStyle name="40 % - Accent3 2 3 2" xfId="6048" xr:uid="{E624E2C6-2E2A-4F4E-B869-59B63192AD70}"/>
    <cellStyle name="40 % - Accent3 2 3 2 2" xfId="6049" xr:uid="{62AF491C-6B3E-41FA-A8C3-44F2136839D2}"/>
    <cellStyle name="40 % - Accent3 2 3 3" xfId="6050" xr:uid="{FFC2C3CA-E2DE-4C2F-9704-2A2AD12B7832}"/>
    <cellStyle name="40 % - Accent3 2 4" xfId="6051" xr:uid="{3930B00F-6C2E-41D4-8C50-E7D6D02A5924}"/>
    <cellStyle name="40 % - Accent3 2 4 2" xfId="6052" xr:uid="{8809DE3A-1006-4C2D-81A4-7153BED0BAF2}"/>
    <cellStyle name="40 % - Accent3 2 5" xfId="6053" xr:uid="{49E538BA-025B-45D0-98DE-4EAE8D58C546}"/>
    <cellStyle name="40 % - Accent3 2 6" xfId="6054" xr:uid="{5046EF82-8EF0-418C-8974-BB4974155BEB}"/>
    <cellStyle name="40 % - Accent3 2 7" xfId="6055" xr:uid="{D997E73A-1AB5-4032-A319-019FE2C7CB82}"/>
    <cellStyle name="40 % - Accent3 2 8" xfId="3949" xr:uid="{0A5C5E55-9DE8-49F0-8F4E-89759BBF1F6B}"/>
    <cellStyle name="40 % - Accent3 3" xfId="6056" xr:uid="{929A8C15-7B58-4D33-84F2-522B9E221665}"/>
    <cellStyle name="40 % - Accent3 3 2" xfId="6057" xr:uid="{877BBCEE-A695-4EEE-B83F-F2209FE07FD4}"/>
    <cellStyle name="40 % - Accent3 3 2 2" xfId="6058" xr:uid="{AD9D61BC-56CF-490D-AAA8-E842073060B0}"/>
    <cellStyle name="40 % - Accent3 3 2 3" xfId="6059" xr:uid="{CAF27888-0846-4025-92C5-E9BEEB43BAA5}"/>
    <cellStyle name="40 % - Accent3 3 3" xfId="6060" xr:uid="{DFC3E54F-C3F7-4BFF-B6B3-924AF90A10C4}"/>
    <cellStyle name="40 % - Accent3 3 4" xfId="6061" xr:uid="{B96ADB00-67F7-4207-8D80-EBC1BEA70681}"/>
    <cellStyle name="40 % - Accent3 3 5" xfId="6062" xr:uid="{E462CBA6-6E2F-472A-97E7-A91E9C5C32AC}"/>
    <cellStyle name="40 % - Accent3 3 6" xfId="6063" xr:uid="{D51B353E-2DC7-4174-974D-D1E0ED763E26}"/>
    <cellStyle name="40 % - Accent3 3 7" xfId="6064" xr:uid="{16B096DA-7B9B-494B-9B8C-0D49ED9163A2}"/>
    <cellStyle name="40 % - Accent3 4" xfId="6065" xr:uid="{5A67C4AC-0310-4B2B-B16E-CC0187F5FC5D}"/>
    <cellStyle name="40 % - Accent3 4 2" xfId="6066" xr:uid="{3F781378-2A2E-455B-9503-69BF2443DF12}"/>
    <cellStyle name="40 % - Accent3 4 2 2" xfId="6067" xr:uid="{CA388416-C097-4373-AF8F-0BEED53A2AAF}"/>
    <cellStyle name="40 % - Accent3 4 2 3" xfId="6068" xr:uid="{24CDA5A5-0095-4818-8E5A-51E3ACFCE284}"/>
    <cellStyle name="40 % - Accent3 4 3" xfId="6069" xr:uid="{95219065-C4ED-434C-883E-2A610C9C74A1}"/>
    <cellStyle name="40 % - Accent3 4 4" xfId="6070" xr:uid="{7A8D342A-8666-4A55-937D-51AA2130B866}"/>
    <cellStyle name="40 % - Accent3 5" xfId="6071" xr:uid="{E95CFAE7-5050-44A5-B7A0-BD03B77A7A94}"/>
    <cellStyle name="40 % - Accent3 5 2" xfId="6072" xr:uid="{16C246FE-1AF1-40F3-88D4-61B8E048B433}"/>
    <cellStyle name="40 % - Accent3 6" xfId="6073" xr:uid="{22E01A4A-28C8-463C-B807-EAF50210D10F}"/>
    <cellStyle name="40 % - Accent3 6 2" xfId="6074" xr:uid="{E2F621F0-58C3-4554-86A6-09E7B0D99C2C}"/>
    <cellStyle name="40 % - Accent3 6 3" xfId="6075" xr:uid="{B9932FD8-DB2B-4AA1-AB75-81F249FA5198}"/>
    <cellStyle name="40 % - Accent3 6 3 2" xfId="6076" xr:uid="{FE166C9A-ACA8-4B6B-B1A4-A1B7B7474839}"/>
    <cellStyle name="40 % - Accent3 6 3 3" xfId="6077" xr:uid="{1B71B91F-2B9B-4FAF-8714-9E4AA115F309}"/>
    <cellStyle name="40 % - Accent3 6 3 4" xfId="6078" xr:uid="{1FC023F1-BDBC-40AA-926E-570D01AE99CB}"/>
    <cellStyle name="40 % - Accent3 6 4" xfId="6079" xr:uid="{3726DDB2-47FA-4937-9418-E9F9BEF3D257}"/>
    <cellStyle name="40 % - Accent3 6 4 2" xfId="6080" xr:uid="{C3AA14F0-4483-4AD6-B1EF-9AA653409A64}"/>
    <cellStyle name="40 % - Accent3 6 5" xfId="6081" xr:uid="{179333DD-53FB-4A27-AC21-00BB03EB017A}"/>
    <cellStyle name="40 % - Accent3 7" xfId="6082" xr:uid="{D683E40E-0A84-4B9E-93B3-350FADC0EFBE}"/>
    <cellStyle name="40 % - Accent3 7 10" xfId="6083" xr:uid="{6082605A-AC70-42E5-AD5A-82DA437736BA}"/>
    <cellStyle name="40 % - Accent3 7 11" xfId="6084" xr:uid="{37B0D885-D32B-4763-AB38-84AF3184C166}"/>
    <cellStyle name="40 % - Accent3 7 2" xfId="6085" xr:uid="{4F3A57C7-AF3A-4E34-8F13-7CC6EB9E8BA4}"/>
    <cellStyle name="40 % - Accent3 7 2 10" xfId="6086" xr:uid="{5F0056F5-7F1F-4A2C-97CC-12666F6DDD4B}"/>
    <cellStyle name="40 % - Accent3 7 2 11" xfId="6087" xr:uid="{FCF45620-101C-4290-98FE-14DA20472ABC}"/>
    <cellStyle name="40 % - Accent3 7 2 12" xfId="6088" xr:uid="{D25E8A4E-3FCB-4C4C-B8F3-691920A63C20}"/>
    <cellStyle name="40 % - Accent3 7 2 2" xfId="6089" xr:uid="{E4D5398D-0E6E-49D5-971B-791C45B6312F}"/>
    <cellStyle name="40 % - Accent3 7 2 2 2" xfId="6090" xr:uid="{042B4C0E-38C5-4B84-9700-79DDCDBBA28C}"/>
    <cellStyle name="40 % - Accent3 7 2 2 2 2" xfId="6091" xr:uid="{DC204817-F2D4-4E06-91D8-D08396BFCFF0}"/>
    <cellStyle name="40 % - Accent3 7 2 2 3" xfId="6092" xr:uid="{96EFAB0A-E9B0-488C-BE0D-E0A4B759395F}"/>
    <cellStyle name="40 % - Accent3 7 2 2 4" xfId="6093" xr:uid="{DB177E88-F0D3-4323-92A4-81EC388CB9F9}"/>
    <cellStyle name="40 % - Accent3 7 2 2 5" xfId="6094" xr:uid="{E39F4471-2D71-490F-85FF-42867A9A1BB6}"/>
    <cellStyle name="40 % - Accent3 7 2 2 6" xfId="6095" xr:uid="{54DFF28E-A2D7-4D13-A2C7-9AEC49F8A117}"/>
    <cellStyle name="40 % - Accent3 7 2 2 7" xfId="6096" xr:uid="{19383868-9719-40C7-ABB3-436B83482780}"/>
    <cellStyle name="40 % - Accent3 7 2 2 8" xfId="6097" xr:uid="{7D3DEADB-48E2-4FF6-B755-8B238692976B}"/>
    <cellStyle name="40 % - Accent3 7 2 2 9" xfId="6098" xr:uid="{58CEB944-66E5-4F1F-86B2-F2FC468060B4}"/>
    <cellStyle name="40 % - Accent3 7 2 3" xfId="6099" xr:uid="{2C5D3E76-E113-4278-894A-2F350EA56B49}"/>
    <cellStyle name="40 % - Accent3 7 2 3 2" xfId="6100" xr:uid="{D646EC74-E917-4350-8D92-C534EA3B46EE}"/>
    <cellStyle name="40 % - Accent3 7 2 4" xfId="6101" xr:uid="{4EDA7953-D95C-430E-AF97-0F0CDC06B394}"/>
    <cellStyle name="40 % - Accent3 7 2 4 2" xfId="6102" xr:uid="{6D2ABFA6-492E-4402-A443-E6EAC9E5D0E7}"/>
    <cellStyle name="40 % - Accent3 7 2 5" xfId="6103" xr:uid="{E90DAA0F-0940-4BA6-9F35-8861492ED90B}"/>
    <cellStyle name="40 % - Accent3 7 2 5 2" xfId="6104" xr:uid="{ACC643E6-75FE-4A27-A66B-AAF5CECADC7B}"/>
    <cellStyle name="40 % - Accent3 7 2 6" xfId="6105" xr:uid="{589E219B-B5E3-47CB-A5FE-77C97915AED5}"/>
    <cellStyle name="40 % - Accent3 7 2 7" xfId="6106" xr:uid="{28221B93-4925-43E3-BAE5-821728AD2F6B}"/>
    <cellStyle name="40 % - Accent3 7 2 8" xfId="6107" xr:uid="{7347B83A-BFD5-480B-ADE1-8420C71B9D3B}"/>
    <cellStyle name="40 % - Accent3 7 2 9" xfId="6108" xr:uid="{66E9C463-A872-4183-BD8B-2EAD3F51CED1}"/>
    <cellStyle name="40 % - Accent3 7 3" xfId="6109" xr:uid="{BC34534A-FB92-4489-9351-CE63CF6EDB04}"/>
    <cellStyle name="40 % - Accent3 7 3 10" xfId="6110" xr:uid="{535C4B0E-D545-44EA-8335-61C99CE47F35}"/>
    <cellStyle name="40 % - Accent3 7 3 2" xfId="6111" xr:uid="{2EFB2149-A881-470B-87E4-71DFD04B1C69}"/>
    <cellStyle name="40 % - Accent3 7 3 2 2" xfId="6112" xr:uid="{F66C2C83-A707-4EED-9EE0-ADE0E742FD24}"/>
    <cellStyle name="40 % - Accent3 7 3 3" xfId="6113" xr:uid="{B38B0A96-A4A2-46E0-990D-F0C1678EE65E}"/>
    <cellStyle name="40 % - Accent3 7 3 3 2" xfId="6114" xr:uid="{9BDEEAB3-06FB-441E-A6CD-2E5E7BC1B1B7}"/>
    <cellStyle name="40 % - Accent3 7 3 4" xfId="6115" xr:uid="{012B07E5-071C-4130-AF35-08D0C4C8D19C}"/>
    <cellStyle name="40 % - Accent3 7 3 4 2" xfId="6116" xr:uid="{B06310EB-08A8-49BB-8E6C-C8E19F8B86D0}"/>
    <cellStyle name="40 % - Accent3 7 3 5" xfId="6117" xr:uid="{2C03D68D-C12D-490B-B2A0-81BB5ED1D1B1}"/>
    <cellStyle name="40 % - Accent3 7 3 6" xfId="6118" xr:uid="{96011046-9936-46A7-A153-0FCC4DBE80F6}"/>
    <cellStyle name="40 % - Accent3 7 3 7" xfId="6119" xr:uid="{758B24AD-A26A-4D06-B941-F8623DF0E960}"/>
    <cellStyle name="40 % - Accent3 7 3 8" xfId="6120" xr:uid="{E0EA65D6-BB0E-4EC8-8C52-8FC644C3F98F}"/>
    <cellStyle name="40 % - Accent3 7 3 9" xfId="6121" xr:uid="{8FCAAC3D-F2F5-4969-9E43-A0D3C655ECFF}"/>
    <cellStyle name="40 % - Accent3 7 4" xfId="6122" xr:uid="{4F796A51-D82B-44BB-BC5A-BF7F3F21034B}"/>
    <cellStyle name="40 % - Accent3 7 4 2" xfId="6123" xr:uid="{44FF855E-21CE-438D-A980-66C99E422E82}"/>
    <cellStyle name="40 % - Accent3 7 5" xfId="6124" xr:uid="{AD4830B2-2494-4EB6-AAB2-CB5755A40443}"/>
    <cellStyle name="40 % - Accent3 7 5 2" xfId="6125" xr:uid="{A5DB47B8-E050-4FA6-B142-7349AC5BF604}"/>
    <cellStyle name="40 % - Accent3 7 6" xfId="6126" xr:uid="{13BC95B6-73FD-4136-9E35-7C09E0FD1898}"/>
    <cellStyle name="40 % - Accent3 7 7" xfId="6127" xr:uid="{04DD95C7-EDFA-4E83-8BBC-A030BD9702A8}"/>
    <cellStyle name="40 % - Accent3 7 8" xfId="6128" xr:uid="{A671BF33-FB87-4301-91D5-F43A7175162E}"/>
    <cellStyle name="40 % - Accent3 7 9" xfId="6129" xr:uid="{FC663DCC-CC18-4CEB-AC99-0646D2D04A24}"/>
    <cellStyle name="40 % - Accent3 8" xfId="6130" xr:uid="{419B31D5-5CC7-4FE3-B687-459B20910E47}"/>
    <cellStyle name="40 % - Accent3 8 10" xfId="6131" xr:uid="{6E2AE67F-A3D4-415F-9198-8D1B25BBB8BF}"/>
    <cellStyle name="40 % - Accent3 8 2" xfId="6132" xr:uid="{1FFC9D01-650D-4AFA-AEA4-38551C97A24A}"/>
    <cellStyle name="40 % - Accent3 8 2 10" xfId="6133" xr:uid="{2AE9DA87-9F45-48C7-B5C8-D74B1A023B35}"/>
    <cellStyle name="40 % - Accent3 8 2 11" xfId="6134" xr:uid="{77989B4F-62E7-4675-B892-4015EAA4F249}"/>
    <cellStyle name="40 % - Accent3 8 2 2" xfId="6135" xr:uid="{9CACA1CC-F09C-48DA-BF67-2E6AB656466E}"/>
    <cellStyle name="40 % - Accent3 8 2 2 2" xfId="6136" xr:uid="{C9D9CE9B-C982-493E-93B9-0BF2EBF6CC6D}"/>
    <cellStyle name="40 % - Accent3 8 2 3" xfId="6137" xr:uid="{EC940CEA-4316-4017-8105-0ADE59E2D9DA}"/>
    <cellStyle name="40 % - Accent3 8 2 3 2" xfId="6138" xr:uid="{9DDDD431-5D02-4C88-97D1-455A5DE261FD}"/>
    <cellStyle name="40 % - Accent3 8 2 4" xfId="6139" xr:uid="{42D0214D-036E-4882-BD01-D32DF81695B1}"/>
    <cellStyle name="40 % - Accent3 8 2 4 2" xfId="6140" xr:uid="{4EAF0874-7934-439B-B0D9-E6961A971760}"/>
    <cellStyle name="40 % - Accent3 8 2 5" xfId="6141" xr:uid="{625FED43-D664-4370-BE51-F291652B12E6}"/>
    <cellStyle name="40 % - Accent3 8 2 6" xfId="6142" xr:uid="{2DDB7459-BCA5-44F1-8BF2-DF92E32D6387}"/>
    <cellStyle name="40 % - Accent3 8 2 7" xfId="6143" xr:uid="{619FE14F-36E1-465D-9DBE-1835273FDDFA}"/>
    <cellStyle name="40 % - Accent3 8 2 8" xfId="6144" xr:uid="{48896392-57AE-4829-A757-5BFF783EA42D}"/>
    <cellStyle name="40 % - Accent3 8 2 9" xfId="6145" xr:uid="{2CB17C2E-F284-4C35-9448-7EFEAEE05B37}"/>
    <cellStyle name="40 % - Accent3 8 3" xfId="6146" xr:uid="{E7DB460D-B48A-440F-ACB3-8CE556B0F945}"/>
    <cellStyle name="40 % - Accent3 8 3 2" xfId="6147" xr:uid="{FD92A84D-77AD-4EC1-B4F4-EDBC3B7E0A07}"/>
    <cellStyle name="40 % - Accent3 8 4" xfId="6148" xr:uid="{0EE46A7B-A8A1-4885-9EBA-C1566626CF9F}"/>
    <cellStyle name="40 % - Accent3 8 4 2" xfId="6149" xr:uid="{04D9025F-30AB-4734-94AE-E7AC80AAB397}"/>
    <cellStyle name="40 % - Accent3 8 5" xfId="6150" xr:uid="{95D4791B-A36B-4284-8EF6-2BFCE60B8DEE}"/>
    <cellStyle name="40 % - Accent3 8 6" xfId="6151" xr:uid="{CDFE1F68-057E-412C-9EB7-8C9B9AF97540}"/>
    <cellStyle name="40 % - Accent3 8 7" xfId="6152" xr:uid="{F43AFB5F-E82D-499E-A4E2-C580C22B77E9}"/>
    <cellStyle name="40 % - Accent3 8 8" xfId="6153" xr:uid="{C96FE018-A2D5-4203-BE27-F928D9855009}"/>
    <cellStyle name="40 % - Accent3 8 9" xfId="6154" xr:uid="{FDA94C5D-70D0-4B38-8E45-637E29189E5F}"/>
    <cellStyle name="40 % - Accent3 9" xfId="6155" xr:uid="{B6D71D1A-5F4D-4C93-B40B-08F827EB2C8F}"/>
    <cellStyle name="40 % - Accent3 9 2" xfId="6156" xr:uid="{14C86D45-433D-402C-911B-90192679D47B}"/>
    <cellStyle name="40 % - Accent3 9 2 2" xfId="6157" xr:uid="{E1883255-65DA-4754-AF45-9BB521C0A597}"/>
    <cellStyle name="40 % - Accent3 9 3" xfId="6158" xr:uid="{B5502A6C-0FD4-4677-932F-795AF5B1E484}"/>
    <cellStyle name="40 % - Accent3 9 4" xfId="6159" xr:uid="{40CA3028-777D-4621-A0C2-66A03C9C6D0E}"/>
    <cellStyle name="40 % - Accent4 10" xfId="6160" xr:uid="{18B34AD6-EBE7-4C63-ABA9-3BD5D086422C}"/>
    <cellStyle name="40 % - Accent4 10 2" xfId="6161" xr:uid="{F6B9BF27-EEAD-46A5-8FC5-4B5FA738A801}"/>
    <cellStyle name="40 % - Accent4 10 2 2" xfId="6162" xr:uid="{18720E19-6A87-42CF-B714-01D4F84F8764}"/>
    <cellStyle name="40 % - Accent4 11" xfId="6163" xr:uid="{87BC4B7E-ABF6-4C24-AC9B-19BA2323FD95}"/>
    <cellStyle name="40 % - Accent4 11 2" xfId="6164" xr:uid="{470AD76D-404E-46DC-BF51-9A0AF7584F52}"/>
    <cellStyle name="40 % - Accent4 11 2 2" xfId="6165" xr:uid="{229DB0C3-8051-4F09-9193-39BA491835CF}"/>
    <cellStyle name="40 % - Accent4 11 2 3" xfId="6166" xr:uid="{A80BAE91-3737-4993-B300-3AEBC2B631E4}"/>
    <cellStyle name="40 % - Accent4 11 3" xfId="6167" xr:uid="{61B98D4E-CBD2-4FF7-BD32-CDBC1B48743C}"/>
    <cellStyle name="40 % - Accent4 11 4" xfId="6168" xr:uid="{E5EE9881-93F9-44A0-A592-04E812E91576}"/>
    <cellStyle name="40 % - Accent4 11 5" xfId="6169" xr:uid="{46073D99-EF11-4C1C-9894-2B09C720658A}"/>
    <cellStyle name="40 % - Accent4 12" xfId="6170" xr:uid="{6B248216-4490-4447-92FA-7B17E2402F76}"/>
    <cellStyle name="40 % - Accent4 12 2" xfId="6171" xr:uid="{78539F69-2E05-40EE-A8A9-54C2AD9B9144}"/>
    <cellStyle name="40 % - Accent4 12 3" xfId="6172" xr:uid="{B25E0D54-04C6-406C-A905-E02D14652774}"/>
    <cellStyle name="40 % - Accent4 12 4" xfId="6173" xr:uid="{45F83C2F-8596-4809-9EF7-9D739CFFCBF1}"/>
    <cellStyle name="40 % - Accent4 13" xfId="6174" xr:uid="{B6B5BA1C-6479-4B1A-BF48-E18C909566E4}"/>
    <cellStyle name="40 % - Accent4 13 2" xfId="6175" xr:uid="{D0DD6799-500B-4D0B-BDF4-258A98B02F4C}"/>
    <cellStyle name="40 % - Accent4 13 2 2" xfId="6176" xr:uid="{9E46CC6F-4296-450B-BC89-A392FC2C7F52}"/>
    <cellStyle name="40 % - Accent4 13 2 2 2" xfId="6177" xr:uid="{BFD948B0-5DC6-4860-B79F-E2CB3AF8B3F1}"/>
    <cellStyle name="40 % - Accent4 13 2 3" xfId="6178" xr:uid="{525C83DA-711A-4C99-8F6E-C6134F78B179}"/>
    <cellStyle name="40 % - Accent4 13 2 4" xfId="6179" xr:uid="{89E27475-5328-4468-B470-3D004FE1C291}"/>
    <cellStyle name="40 % - Accent4 13 2 5" xfId="6180" xr:uid="{98B264D4-D0DC-4888-9D79-0AD99DDCF975}"/>
    <cellStyle name="40 % - Accent4 13 3" xfId="6181" xr:uid="{FAEC62A2-3043-430C-8456-1EBAE417F48F}"/>
    <cellStyle name="40 % - Accent4 13 3 2" xfId="6182" xr:uid="{3A709644-6266-4021-938C-96A825DED240}"/>
    <cellStyle name="40 % - Accent4 13 3 2 2" xfId="6183" xr:uid="{9C94C36B-6715-4273-A84C-86C7C6F23EA5}"/>
    <cellStyle name="40 % - Accent4 13 3 3" xfId="6184" xr:uid="{68DAB23C-8DD8-4558-8237-6C2BA45088EE}"/>
    <cellStyle name="40 % - Accent4 13 3 4" xfId="6185" xr:uid="{81256CF3-AFD2-464D-B554-2D5B3BBC2E49}"/>
    <cellStyle name="40 % - Accent4 13 3 5" xfId="6186" xr:uid="{3F68799F-1DEB-45C7-A083-4F6CF7D2B44E}"/>
    <cellStyle name="40 % - Accent4 13 4" xfId="6187" xr:uid="{B3E8CF4A-C949-4C26-B96B-A50AB3BEC698}"/>
    <cellStyle name="40 % - Accent4 13 4 2" xfId="6188" xr:uid="{C106BFE2-9089-4F44-B6F8-458EEA9EEA60}"/>
    <cellStyle name="40 % - Accent4 13 4 3" xfId="6189" xr:uid="{332077A8-963D-47FC-A9BB-A94F56CC4524}"/>
    <cellStyle name="40 % - Accent4 13 5" xfId="6190" xr:uid="{1F5CD553-60FB-46BA-83FE-8BDFF4CBD2A5}"/>
    <cellStyle name="40 % - Accent4 13 5 2" xfId="6191" xr:uid="{E420DD93-0E35-4EDA-A50D-543E70211D95}"/>
    <cellStyle name="40 % - Accent4 13 6" xfId="6192" xr:uid="{6DA3B6E2-B203-4473-BB57-2E98CA76628B}"/>
    <cellStyle name="40 % - Accent4 13 7" xfId="6193" xr:uid="{ACAB0E6F-A0F1-4A2F-BAD3-4BC88E0BBBA1}"/>
    <cellStyle name="40 % - Accent4 13 8" xfId="6194" xr:uid="{5898C739-3695-4D7C-9B7E-FDD4928F9C35}"/>
    <cellStyle name="40 % - Accent4 14" xfId="6195" xr:uid="{6A2EA92E-2B83-4BCA-913C-5AC3E28F00F8}"/>
    <cellStyle name="40 % - Accent4 14 2" xfId="6196" xr:uid="{854A04E2-9B2D-43C2-BEF9-87B58753E121}"/>
    <cellStyle name="40 % - Accent4 14 2 2" xfId="6197" xr:uid="{37CEC35F-20C1-411E-A472-4327866E9E7F}"/>
    <cellStyle name="40 % - Accent4 14 2 2 2" xfId="6198" xr:uid="{BB781DB5-6970-4F29-8E01-847B67192795}"/>
    <cellStyle name="40 % - Accent4 14 2 3" xfId="6199" xr:uid="{7163E61D-B639-48C4-8EB2-10E3A8C8311C}"/>
    <cellStyle name="40 % - Accent4 14 2 4" xfId="6200" xr:uid="{211331CB-D417-4E77-AC7A-70C54003EBBC}"/>
    <cellStyle name="40 % - Accent4 14 2 5" xfId="6201" xr:uid="{1C88F8D1-43C4-4F2A-8539-6C0A3B11D26C}"/>
    <cellStyle name="40 % - Accent4 14 3" xfId="6202" xr:uid="{D0D969AF-CBF1-48CA-9F57-EA561DC86A30}"/>
    <cellStyle name="40 % - Accent4 14 3 2" xfId="6203" xr:uid="{65463F20-7876-4024-860C-D06716DD2801}"/>
    <cellStyle name="40 % - Accent4 14 3 2 2" xfId="6204" xr:uid="{FFF11547-D9E4-468C-A045-EBAF2B1F6C60}"/>
    <cellStyle name="40 % - Accent4 14 3 3" xfId="6205" xr:uid="{E67B990C-06FB-429F-8635-341311853664}"/>
    <cellStyle name="40 % - Accent4 14 3 4" xfId="6206" xr:uid="{7D157956-6F61-4365-89A7-3251C479DB31}"/>
    <cellStyle name="40 % - Accent4 14 3 5" xfId="6207" xr:uid="{6E79A8E1-3280-4A9C-A527-2DB18188674C}"/>
    <cellStyle name="40 % - Accent4 14 4" xfId="6208" xr:uid="{2CD173ED-7EF7-4D61-8F5B-1EFDF0D25E73}"/>
    <cellStyle name="40 % - Accent4 14 4 2" xfId="6209" xr:uid="{4871C86D-FFC6-4025-8040-95FBE29105DD}"/>
    <cellStyle name="40 % - Accent4 14 4 3" xfId="6210" xr:uid="{8C4E6936-90B7-4388-97C5-AA02F71CACCC}"/>
    <cellStyle name="40 % - Accent4 14 5" xfId="6211" xr:uid="{889F34C5-8865-4D93-A629-951972FC77E9}"/>
    <cellStyle name="40 % - Accent4 14 5 2" xfId="6212" xr:uid="{63BE2153-2C29-4783-8368-4C93B58496B6}"/>
    <cellStyle name="40 % - Accent4 14 6" xfId="6213" xr:uid="{5263FBFA-84D4-419F-9BD3-11BDC20F83FB}"/>
    <cellStyle name="40 % - Accent4 14 7" xfId="6214" xr:uid="{E44D9E78-C289-4FC2-B99B-BCC5EC537327}"/>
    <cellStyle name="40 % - Accent4 14 8" xfId="6215" xr:uid="{2AB837E5-157D-4492-BCBB-2D397C3D8512}"/>
    <cellStyle name="40 % - Accent4 15" xfId="6216" xr:uid="{26666B27-8ED1-46BC-88F3-AC07EA688729}"/>
    <cellStyle name="40 % - Accent4 15 2" xfId="6217" xr:uid="{0DF36416-65E2-4C67-B2AD-40C6B56ECC01}"/>
    <cellStyle name="40 % - Accent4 15 2 2" xfId="6218" xr:uid="{F936AF8C-D205-48C6-BEAE-8E34B3022133}"/>
    <cellStyle name="40 % - Accent4 15 2 2 2" xfId="6219" xr:uid="{2CFD6EA4-84E9-44DD-8280-D18EF52F122F}"/>
    <cellStyle name="40 % - Accent4 15 2 3" xfId="6220" xr:uid="{49C3FF03-4012-4B29-8034-2966BBBE75E3}"/>
    <cellStyle name="40 % - Accent4 15 2 4" xfId="6221" xr:uid="{D968DB98-A032-4333-B4B0-C456E727BF50}"/>
    <cellStyle name="40 % - Accent4 15 2 5" xfId="6222" xr:uid="{06DE83E9-DEAB-400D-A50A-CC956DCB453A}"/>
    <cellStyle name="40 % - Accent4 15 3" xfId="6223" xr:uid="{FCCC068D-A91B-4B42-B4DD-2683DA23BC85}"/>
    <cellStyle name="40 % - Accent4 15 3 2" xfId="6224" xr:uid="{01877D2E-235C-4A4C-95C0-DAA80D5986DF}"/>
    <cellStyle name="40 % - Accent4 15 3 2 2" xfId="6225" xr:uid="{0F3E56CD-9B7E-4309-BBC5-E22728A778AE}"/>
    <cellStyle name="40 % - Accent4 15 3 3" xfId="6226" xr:uid="{CDDC6602-7736-4314-9CDD-678B06C39D71}"/>
    <cellStyle name="40 % - Accent4 15 3 4" xfId="6227" xr:uid="{ED0453A2-C83E-4135-852E-06FD74CC11FE}"/>
    <cellStyle name="40 % - Accent4 15 3 5" xfId="6228" xr:uid="{71E3A596-09F2-4C14-8EC4-182F8C6C585F}"/>
    <cellStyle name="40 % - Accent4 15 4" xfId="6229" xr:uid="{97A2F2F2-F653-4A08-89C0-158A94934D26}"/>
    <cellStyle name="40 % - Accent4 15 4 2" xfId="6230" xr:uid="{81D58B76-FEF0-49A5-8161-50FDA5726850}"/>
    <cellStyle name="40 % - Accent4 15 4 3" xfId="6231" xr:uid="{52C62BA9-2F30-4720-BE69-77E1DDA7A7C8}"/>
    <cellStyle name="40 % - Accent4 15 5" xfId="6232" xr:uid="{B33900B6-A7FE-43A9-BF46-EEAD6A9DD6E5}"/>
    <cellStyle name="40 % - Accent4 15 5 2" xfId="6233" xr:uid="{E2530A58-1A48-4D3D-97E7-3A32AFC55BDC}"/>
    <cellStyle name="40 % - Accent4 15 6" xfId="6234" xr:uid="{41F627B3-37C2-43AD-9FF3-A34A43695392}"/>
    <cellStyle name="40 % - Accent4 15 7" xfId="6235" xr:uid="{A10904AA-8C71-401F-A5F2-B3F7B5532FF5}"/>
    <cellStyle name="40 % - Accent4 15 8" xfId="6236" xr:uid="{8505434B-172E-409F-95B5-48F56C01511C}"/>
    <cellStyle name="40 % - Accent4 16" xfId="6237" xr:uid="{D8D4082B-EFE4-4D7F-A629-D6F3EA38D14A}"/>
    <cellStyle name="40 % - Accent4 16 2" xfId="6238" xr:uid="{9401B6F3-C2A0-4B1A-BD95-7048C3BFD28C}"/>
    <cellStyle name="40 % - Accent4 16 2 2" xfId="6239" xr:uid="{86C41697-C673-4943-9C5A-B3A1E407F2EE}"/>
    <cellStyle name="40 % - Accent4 16 3" xfId="6240" xr:uid="{47B048DE-1950-43BB-9747-3C56F6D63F7F}"/>
    <cellStyle name="40 % - Accent4 17" xfId="6241" xr:uid="{0B7BBF12-4AA0-4D50-8902-33D7CB3D7001}"/>
    <cellStyle name="40 % - Accent4 17 2" xfId="6242" xr:uid="{B89708E2-FBF1-40B3-99E8-B7CEA54367FF}"/>
    <cellStyle name="40 % - Accent4 18" xfId="6243" xr:uid="{7C873CD4-F1E5-4DB8-89CE-5979D3CF5D06}"/>
    <cellStyle name="40 % - Accent4 19" xfId="6244" xr:uid="{C5F91F13-3C18-4446-8E37-B70131B524AF}"/>
    <cellStyle name="40 % - Accent4 2" xfId="1830" xr:uid="{521EFF3F-79D2-456F-A06D-8F0D71373E25}"/>
    <cellStyle name="40 % - Accent4 2 2" xfId="2862" xr:uid="{FBE0F854-05C5-4B4A-877D-2282C5E1FA5C}"/>
    <cellStyle name="40 % - Accent4 2 2 2" xfId="6246" xr:uid="{3F504060-D0B5-4962-B2A9-F08D99161372}"/>
    <cellStyle name="40 % - Accent4 2 2 3" xfId="6247" xr:uid="{5830348F-2BDD-4CBF-95A8-F88B74037F94}"/>
    <cellStyle name="40 % - Accent4 2 2 4" xfId="6245" xr:uid="{D406ACDD-281E-47A9-BB71-1B28608E3428}"/>
    <cellStyle name="40 % - Accent4 2 3" xfId="6248" xr:uid="{13F0F528-D554-42FC-9B5D-A0DB656280E4}"/>
    <cellStyle name="40 % - Accent4 2 3 2" xfId="6249" xr:uid="{652571BF-600C-497F-A0AF-F9BC668DABB7}"/>
    <cellStyle name="40 % - Accent4 2 4" xfId="6250" xr:uid="{4392F821-7A34-468B-96F6-333DC647BB2F}"/>
    <cellStyle name="40 % - Accent4 2 4 2" xfId="6251" xr:uid="{3986C934-BECA-48BC-80A7-0801DB66C586}"/>
    <cellStyle name="40 % - Accent4 2 5" xfId="6252" xr:uid="{6AA6294B-C5C4-41B4-BC15-9813044877A3}"/>
    <cellStyle name="40 % - Accent4 2 6" xfId="6253" xr:uid="{4B8F5006-F7C4-4C9D-861E-E99B912C5466}"/>
    <cellStyle name="40 % - Accent4 2 7" xfId="6254" xr:uid="{7B6C045F-1A57-4208-9B1F-8EAD23E68D30}"/>
    <cellStyle name="40 % - Accent4 2 8" xfId="3950" xr:uid="{337EB11B-6006-4750-AD24-0E2DE1BF72FF}"/>
    <cellStyle name="40 % - Accent4 3" xfId="6255" xr:uid="{75A4CBF1-0315-40CF-802D-19F17BEFBFE1}"/>
    <cellStyle name="40 % - Accent4 3 2" xfId="6256" xr:uid="{3806CDB0-3608-44D2-B5A1-876B134B7F28}"/>
    <cellStyle name="40 % - Accent4 3 2 2" xfId="6257" xr:uid="{D685C6AC-152D-4E0A-9F6F-63868635CCD9}"/>
    <cellStyle name="40 % - Accent4 3 2 3" xfId="6258" xr:uid="{0C94D210-7714-4C89-87DC-81DC6ECC4128}"/>
    <cellStyle name="40 % - Accent4 3 3" xfId="6259" xr:uid="{0BBFEB26-C074-475F-B783-00F46001CDB2}"/>
    <cellStyle name="40 % - Accent4 3 4" xfId="6260" xr:uid="{D743855F-79B1-46E3-9C34-25450A15FDD4}"/>
    <cellStyle name="40 % - Accent4 3 5" xfId="6261" xr:uid="{898384ED-C2C0-4967-827A-91631C6E6F5F}"/>
    <cellStyle name="40 % - Accent4 3 6" xfId="6262" xr:uid="{26DAB5D7-64FC-4F96-BB99-A17586F3B57E}"/>
    <cellStyle name="40 % - Accent4 3 7" xfId="6263" xr:uid="{F3E68720-B5D8-4BB6-B808-7EB1A2F2B39E}"/>
    <cellStyle name="40 % - Accent4 4" xfId="6264" xr:uid="{44C5BCC3-C490-4A05-9E68-F349C56CD28B}"/>
    <cellStyle name="40 % - Accent4 4 2" xfId="6265" xr:uid="{23F68E07-1551-4ED9-AEAC-5EAF66433E53}"/>
    <cellStyle name="40 % - Accent4 4 2 2" xfId="6266" xr:uid="{77D70DD1-C6D6-43BC-900D-55460546ADCB}"/>
    <cellStyle name="40 % - Accent4 4 2 3" xfId="6267" xr:uid="{802CFA80-5CAF-43DE-9F35-132578D6674C}"/>
    <cellStyle name="40 % - Accent4 4 3" xfId="6268" xr:uid="{B5DBFFFE-9139-4E52-8022-AF93720E2DA2}"/>
    <cellStyle name="40 % - Accent4 4 4" xfId="6269" xr:uid="{AF5ADEC4-139D-45E0-896B-17FBB458B077}"/>
    <cellStyle name="40 % - Accent4 5" xfId="6270" xr:uid="{2CED8A2A-9DCD-4E00-B4A1-1DDB521C97C9}"/>
    <cellStyle name="40 % - Accent4 5 2" xfId="6271" xr:uid="{5711096A-F781-4BC5-9E90-3FEFF2FFBC15}"/>
    <cellStyle name="40 % - Accent4 6" xfId="6272" xr:uid="{2EB24EBB-2976-4DEB-AF12-79E1874F89FA}"/>
    <cellStyle name="40 % - Accent4 6 2" xfId="6273" xr:uid="{4432636E-63CB-4EB4-8A9E-78DBB7031F58}"/>
    <cellStyle name="40 % - Accent4 6 3" xfId="6274" xr:uid="{54053930-B3AB-40C3-A5A4-B1E75B413D9A}"/>
    <cellStyle name="40 % - Accent4 6 3 2" xfId="6275" xr:uid="{F0F1E92A-6DDA-48BA-B783-BBCC69E18BEF}"/>
    <cellStyle name="40 % - Accent4 6 3 3" xfId="6276" xr:uid="{1CA52F22-BD83-4410-A9B9-9DF63D86482A}"/>
    <cellStyle name="40 % - Accent4 6 3 4" xfId="6277" xr:uid="{B73CF108-E88F-4E5E-B0C5-E4AFDE330711}"/>
    <cellStyle name="40 % - Accent4 6 4" xfId="6278" xr:uid="{B1F9A856-BCF1-45AC-AF63-4F617FABB54B}"/>
    <cellStyle name="40 % - Accent4 6 4 2" xfId="6279" xr:uid="{F780A700-01BE-430B-B4FF-46F55B256825}"/>
    <cellStyle name="40 % - Accent4 6 5" xfId="6280" xr:uid="{B9D7E4A9-79CC-40E0-A204-4049E322669D}"/>
    <cellStyle name="40 % - Accent4 7" xfId="6281" xr:uid="{32F93449-E052-422E-8CE6-0C169F203231}"/>
    <cellStyle name="40 % - Accent4 7 10" xfId="6282" xr:uid="{8DD787F8-C143-4B1E-9D9E-3F44BFADBF9F}"/>
    <cellStyle name="40 % - Accent4 7 11" xfId="6283" xr:uid="{09D76BCF-22BC-4974-978C-560F2A6A66E0}"/>
    <cellStyle name="40 % - Accent4 7 2" xfId="6284" xr:uid="{4B5C6761-FE5B-4E0A-8911-2B9E2A38993C}"/>
    <cellStyle name="40 % - Accent4 7 2 10" xfId="6285" xr:uid="{C3B05048-2780-448A-9712-4C2A3371F6C3}"/>
    <cellStyle name="40 % - Accent4 7 2 11" xfId="6286" xr:uid="{85E185BB-03F1-4F18-960F-5A11D823C402}"/>
    <cellStyle name="40 % - Accent4 7 2 12" xfId="6287" xr:uid="{88672BBD-8A95-4479-B870-55077EE8580E}"/>
    <cellStyle name="40 % - Accent4 7 2 2" xfId="6288" xr:uid="{AFD2F84F-231B-4AFF-896F-3C8E18D84997}"/>
    <cellStyle name="40 % - Accent4 7 2 2 2" xfId="6289" xr:uid="{9543E589-1C86-4311-806D-C99F404D6ECE}"/>
    <cellStyle name="40 % - Accent4 7 2 2 2 2" xfId="6290" xr:uid="{D308DB25-8B60-49FF-BE0A-42A209D15C73}"/>
    <cellStyle name="40 % - Accent4 7 2 2 3" xfId="6291" xr:uid="{5B5F76B0-0D4F-4E11-B812-492E8C094119}"/>
    <cellStyle name="40 % - Accent4 7 2 2 4" xfId="6292" xr:uid="{11E6F96A-FEAC-42EA-85A6-D5CC56758759}"/>
    <cellStyle name="40 % - Accent4 7 2 2 5" xfId="6293" xr:uid="{09A87BD8-DD4C-4F8D-8490-189A4FF477F2}"/>
    <cellStyle name="40 % - Accent4 7 2 2 6" xfId="6294" xr:uid="{DC5F2164-2276-431F-AAB2-C84553259028}"/>
    <cellStyle name="40 % - Accent4 7 2 2 7" xfId="6295" xr:uid="{804949C3-09B4-4B86-8FA1-47D4CAC6CB67}"/>
    <cellStyle name="40 % - Accent4 7 2 2 8" xfId="6296" xr:uid="{B5DAC0F8-C83E-4130-A768-AC941783B97F}"/>
    <cellStyle name="40 % - Accent4 7 2 2 9" xfId="6297" xr:uid="{BDD90AA9-4069-47C0-921D-CDA448B72D4D}"/>
    <cellStyle name="40 % - Accent4 7 2 3" xfId="6298" xr:uid="{1E40D0C8-67E6-4CB6-8019-14C919BA6BE2}"/>
    <cellStyle name="40 % - Accent4 7 2 3 2" xfId="6299" xr:uid="{0CA053C6-D255-42B6-96E2-751EB87814A3}"/>
    <cellStyle name="40 % - Accent4 7 2 4" xfId="6300" xr:uid="{2EF333AB-3124-4135-B390-8AF6A81D4FEE}"/>
    <cellStyle name="40 % - Accent4 7 2 4 2" xfId="6301" xr:uid="{E93D3271-4312-447B-BA71-28F5D959A490}"/>
    <cellStyle name="40 % - Accent4 7 2 5" xfId="6302" xr:uid="{B40160E5-3729-4538-9D00-BEEC953655AF}"/>
    <cellStyle name="40 % - Accent4 7 2 5 2" xfId="6303" xr:uid="{08B65492-E517-4756-B5D6-D4B2CEEB7556}"/>
    <cellStyle name="40 % - Accent4 7 2 6" xfId="6304" xr:uid="{D0889413-E167-4E0D-94C2-CBD1005B01C3}"/>
    <cellStyle name="40 % - Accent4 7 2 7" xfId="6305" xr:uid="{540EE9FC-9F59-41EC-90BA-BE3127D5B110}"/>
    <cellStyle name="40 % - Accent4 7 2 8" xfId="6306" xr:uid="{230F2DBB-68F6-403B-9C6A-901A4DCC93C4}"/>
    <cellStyle name="40 % - Accent4 7 2 9" xfId="6307" xr:uid="{5800A786-C2FC-4309-BE84-4060A3EFF474}"/>
    <cellStyle name="40 % - Accent4 7 3" xfId="6308" xr:uid="{521300AC-A912-47EF-8377-841309177F23}"/>
    <cellStyle name="40 % - Accent4 7 3 10" xfId="6309" xr:uid="{E183264E-B010-4DF3-810B-6F26A0866029}"/>
    <cellStyle name="40 % - Accent4 7 3 2" xfId="6310" xr:uid="{56CD4A07-E2F7-411D-8687-AF7466A700B3}"/>
    <cellStyle name="40 % - Accent4 7 3 2 2" xfId="6311" xr:uid="{4BD8A2FF-A047-4E71-8E65-504A6BCE6197}"/>
    <cellStyle name="40 % - Accent4 7 3 3" xfId="6312" xr:uid="{96C97A03-15E6-41BF-AEEA-05401C0D1CBC}"/>
    <cellStyle name="40 % - Accent4 7 3 3 2" xfId="6313" xr:uid="{F354C9BC-8C95-4F63-B197-4DFB13A64637}"/>
    <cellStyle name="40 % - Accent4 7 3 4" xfId="6314" xr:uid="{54A6F690-636D-4B17-BAE8-F95A5BB9C386}"/>
    <cellStyle name="40 % - Accent4 7 3 4 2" xfId="6315" xr:uid="{B3D5E800-61A7-41E3-A68E-FC8A0962037A}"/>
    <cellStyle name="40 % - Accent4 7 3 5" xfId="6316" xr:uid="{983ADCA7-C00F-4CE4-A703-A9F6285EDF3F}"/>
    <cellStyle name="40 % - Accent4 7 3 6" xfId="6317" xr:uid="{9A896640-CB23-490A-9C06-81C14814EC91}"/>
    <cellStyle name="40 % - Accent4 7 3 7" xfId="6318" xr:uid="{443DB850-BF8F-42C6-9E9E-00CA7B4D9BB0}"/>
    <cellStyle name="40 % - Accent4 7 3 8" xfId="6319" xr:uid="{5C0A6FE4-6068-4C79-926B-66CEA7A1C684}"/>
    <cellStyle name="40 % - Accent4 7 3 9" xfId="6320" xr:uid="{8B007638-9BF5-4A90-ADB0-06101DFE742F}"/>
    <cellStyle name="40 % - Accent4 7 4" xfId="6321" xr:uid="{9A855778-63B9-467C-8BCB-CD8F3015B596}"/>
    <cellStyle name="40 % - Accent4 7 4 2" xfId="6322" xr:uid="{80ED9E0C-2450-4B57-A54A-680286D2CE6B}"/>
    <cellStyle name="40 % - Accent4 7 5" xfId="6323" xr:uid="{25208E7F-8C59-4371-9968-3E7685ED7CE7}"/>
    <cellStyle name="40 % - Accent4 7 5 2" xfId="6324" xr:uid="{7E3166A4-E105-49ED-8203-19D77641D6E4}"/>
    <cellStyle name="40 % - Accent4 7 6" xfId="6325" xr:uid="{7D6DBE6F-32FA-4212-A8B4-7268A1216008}"/>
    <cellStyle name="40 % - Accent4 7 7" xfId="6326" xr:uid="{18005AAA-DA0B-4650-B314-C1569B80B65D}"/>
    <cellStyle name="40 % - Accent4 7 8" xfId="6327" xr:uid="{1FDA868B-C9A9-4C84-B964-B1CB4DAA2ADD}"/>
    <cellStyle name="40 % - Accent4 7 9" xfId="6328" xr:uid="{E47122BB-8BBD-4606-BA9B-D01453CD9E1F}"/>
    <cellStyle name="40 % - Accent4 8" xfId="6329" xr:uid="{646C7459-C705-472C-B706-67333BE20CFD}"/>
    <cellStyle name="40 % - Accent4 8 10" xfId="6330" xr:uid="{2250B7B6-D66E-44F7-B7D8-C779DCA1517F}"/>
    <cellStyle name="40 % - Accent4 8 2" xfId="6331" xr:uid="{29092FB7-7E59-48A5-B3DA-3C5F715BE4FA}"/>
    <cellStyle name="40 % - Accent4 8 2 10" xfId="6332" xr:uid="{95E6B1C9-ACA9-4EA4-A3A7-23E636582332}"/>
    <cellStyle name="40 % - Accent4 8 2 11" xfId="6333" xr:uid="{ACF33F2F-021C-411C-A89B-BF3445B9DCDC}"/>
    <cellStyle name="40 % - Accent4 8 2 2" xfId="6334" xr:uid="{58349EC6-5305-4264-B4AB-2E746D8B9612}"/>
    <cellStyle name="40 % - Accent4 8 2 2 2" xfId="6335" xr:uid="{38C623FE-CE4D-45C4-AE35-1B6C3FD69283}"/>
    <cellStyle name="40 % - Accent4 8 2 3" xfId="6336" xr:uid="{43CAE576-872E-455C-9009-B76E9B279EF5}"/>
    <cellStyle name="40 % - Accent4 8 2 3 2" xfId="6337" xr:uid="{153DD733-2631-46AF-8C2F-B5A06E1D0759}"/>
    <cellStyle name="40 % - Accent4 8 2 4" xfId="6338" xr:uid="{4DF97CAA-9EE9-4643-8670-4CDE3D36C77F}"/>
    <cellStyle name="40 % - Accent4 8 2 4 2" xfId="6339" xr:uid="{7C0A96F6-D074-4758-B8E6-6445A760E672}"/>
    <cellStyle name="40 % - Accent4 8 2 5" xfId="6340" xr:uid="{F188A959-DE0F-4185-9F19-D7C6D2071B56}"/>
    <cellStyle name="40 % - Accent4 8 2 6" xfId="6341" xr:uid="{A465559C-4DC9-4C38-811C-474107A4E5AD}"/>
    <cellStyle name="40 % - Accent4 8 2 7" xfId="6342" xr:uid="{1F1A5B02-16D8-4E07-933E-A8D2F37EF092}"/>
    <cellStyle name="40 % - Accent4 8 2 8" xfId="6343" xr:uid="{96546002-6C24-4402-AE0F-51A78AF35197}"/>
    <cellStyle name="40 % - Accent4 8 2 9" xfId="6344" xr:uid="{B39DF5E8-4EEC-4408-8EFC-92EA0B7157A5}"/>
    <cellStyle name="40 % - Accent4 8 3" xfId="6345" xr:uid="{8048962C-1949-40BA-91EF-1CEBF61D875F}"/>
    <cellStyle name="40 % - Accent4 8 3 2" xfId="6346" xr:uid="{85F3E1CF-E3D2-4C79-9ECF-CC9F6D7B3431}"/>
    <cellStyle name="40 % - Accent4 8 4" xfId="6347" xr:uid="{FBAB66B7-AF24-406F-8669-33628327A979}"/>
    <cellStyle name="40 % - Accent4 8 4 2" xfId="6348" xr:uid="{8171D0D7-F12C-43D4-9517-2FB38A4E12C0}"/>
    <cellStyle name="40 % - Accent4 8 5" xfId="6349" xr:uid="{5211B003-702C-4C8C-8F07-41515DC7409D}"/>
    <cellStyle name="40 % - Accent4 8 6" xfId="6350" xr:uid="{94DC2885-E233-48E6-8A01-4A1432089877}"/>
    <cellStyle name="40 % - Accent4 8 7" xfId="6351" xr:uid="{66142985-BA7D-424B-B116-420D49BAEA8E}"/>
    <cellStyle name="40 % - Accent4 8 8" xfId="6352" xr:uid="{57C243EC-F095-4E20-A990-DC178B9BE998}"/>
    <cellStyle name="40 % - Accent4 8 9" xfId="6353" xr:uid="{DC105C34-9435-4A43-AF9C-81BD59392C02}"/>
    <cellStyle name="40 % - Accent4 9" xfId="6354" xr:uid="{9F8E8557-71AA-4776-AC38-F3C7D0B0D1DC}"/>
    <cellStyle name="40 % - Accent4 9 2" xfId="6355" xr:uid="{A688B0B8-9535-440C-98D1-B2AE91E9A661}"/>
    <cellStyle name="40 % - Accent4 9 2 2" xfId="6356" xr:uid="{246A06BC-5E5C-41A0-A2D9-F87158923D4F}"/>
    <cellStyle name="40 % - Accent4 9 3" xfId="6357" xr:uid="{0A481CF7-06B6-4DB3-950B-EE5E54CDF666}"/>
    <cellStyle name="40 % - Accent4 9 4" xfId="6358" xr:uid="{DCAC7027-828F-453F-953E-3414B84A0199}"/>
    <cellStyle name="40 % - Accent5 10" xfId="6359" xr:uid="{79207F27-DD93-469E-B8E3-CED7CD2E17E1}"/>
    <cellStyle name="40 % - Accent5 10 2" xfId="6360" xr:uid="{DD9B052B-D557-425B-8A13-B5B3FFE65BD7}"/>
    <cellStyle name="40 % - Accent5 10 2 2" xfId="6361" xr:uid="{5807133E-00C6-4639-A2A4-099BBDDA398E}"/>
    <cellStyle name="40 % - Accent5 11" xfId="6362" xr:uid="{E0597E2E-7C49-4702-ACA0-1C8B2FA2D6FD}"/>
    <cellStyle name="40 % - Accent5 11 2" xfId="6363" xr:uid="{BF52B384-945B-461A-8D69-19FF8190D1D7}"/>
    <cellStyle name="40 % - Accent5 11 2 2" xfId="6364" xr:uid="{F3A44A43-98DB-469E-A674-983D18D798AE}"/>
    <cellStyle name="40 % - Accent5 11 2 3" xfId="6365" xr:uid="{A311CF61-4F2E-4081-957F-B7E54D6A1045}"/>
    <cellStyle name="40 % - Accent5 11 3" xfId="6366" xr:uid="{ED9535DD-7839-498C-8E4F-31FBD0711AAA}"/>
    <cellStyle name="40 % - Accent5 11 4" xfId="6367" xr:uid="{A916B5BA-1A4D-4C95-B0B5-88AA12B6B8B2}"/>
    <cellStyle name="40 % - Accent5 11 5" xfId="6368" xr:uid="{64705DD5-CB17-4A8F-9C41-3D0284751688}"/>
    <cellStyle name="40 % - Accent5 12" xfId="6369" xr:uid="{F5D81CDB-8540-41B6-AD09-FC0D10A0347E}"/>
    <cellStyle name="40 % - Accent5 12 2" xfId="6370" xr:uid="{177F593A-EB15-450A-9240-E466C826BA0E}"/>
    <cellStyle name="40 % - Accent5 12 3" xfId="6371" xr:uid="{24DEAB11-DFFC-4259-8AC1-5B9ACD713779}"/>
    <cellStyle name="40 % - Accent5 12 4" xfId="6372" xr:uid="{82A7D50E-E75D-46A7-AF81-6A6F327F92D4}"/>
    <cellStyle name="40 % - Accent5 13" xfId="6373" xr:uid="{6E31E45C-C734-43CD-B4F5-F8388A326748}"/>
    <cellStyle name="40 % - Accent5 13 2" xfId="6374" xr:uid="{56482487-7BBE-4843-BD3F-FCD007EE6432}"/>
    <cellStyle name="40 % - Accent5 13 2 2" xfId="6375" xr:uid="{318A9FB4-59AF-490C-B798-CBC8E4D6EDB9}"/>
    <cellStyle name="40 % - Accent5 13 2 2 2" xfId="6376" xr:uid="{A7D200FF-5E03-4F79-BCD8-F69AE892CD24}"/>
    <cellStyle name="40 % - Accent5 13 2 3" xfId="6377" xr:uid="{BD4E5752-2FE4-43CD-8AF4-1C9D89DB8A7E}"/>
    <cellStyle name="40 % - Accent5 13 2 4" xfId="6378" xr:uid="{6A2D355C-7D1C-4F00-8B45-9C63F913CE1D}"/>
    <cellStyle name="40 % - Accent5 13 2 5" xfId="6379" xr:uid="{812A7462-9974-48CA-ACDB-A331604CD4C5}"/>
    <cellStyle name="40 % - Accent5 13 3" xfId="6380" xr:uid="{48B1028B-0E21-49D8-B56A-890CD50DB009}"/>
    <cellStyle name="40 % - Accent5 13 3 2" xfId="6381" xr:uid="{70901005-8933-4CB8-A80A-18DF64D32249}"/>
    <cellStyle name="40 % - Accent5 13 3 2 2" xfId="6382" xr:uid="{05694D61-7D38-4F31-B546-8C56C6EA0F05}"/>
    <cellStyle name="40 % - Accent5 13 3 3" xfId="6383" xr:uid="{E9964821-8FAC-4249-9EBA-9A66513814A8}"/>
    <cellStyle name="40 % - Accent5 13 3 4" xfId="6384" xr:uid="{1FAE7B45-3B78-416F-AA3E-DC86D6442923}"/>
    <cellStyle name="40 % - Accent5 13 3 5" xfId="6385" xr:uid="{5FAE3F2A-6965-45DB-AB0D-A91321584D00}"/>
    <cellStyle name="40 % - Accent5 13 4" xfId="6386" xr:uid="{AF7E5139-2CB3-47CE-BDBE-F578D12B2EA2}"/>
    <cellStyle name="40 % - Accent5 13 4 2" xfId="6387" xr:uid="{87B4CD29-8FD9-41E4-9D44-D7A18F660B6D}"/>
    <cellStyle name="40 % - Accent5 13 4 3" xfId="6388" xr:uid="{38B4C552-BDEA-4A3C-A7B2-CBF093551037}"/>
    <cellStyle name="40 % - Accent5 13 5" xfId="6389" xr:uid="{A3E3E0D0-D0B3-4D4F-9B03-B4529E7828F1}"/>
    <cellStyle name="40 % - Accent5 13 5 2" xfId="6390" xr:uid="{FB8BF0C6-C4D0-48F2-809C-AB6CB2B4BB13}"/>
    <cellStyle name="40 % - Accent5 13 6" xfId="6391" xr:uid="{3049A459-9E7F-4B35-A898-74CE416602D3}"/>
    <cellStyle name="40 % - Accent5 13 7" xfId="6392" xr:uid="{B196136E-0503-4F81-80A5-20512724E5A4}"/>
    <cellStyle name="40 % - Accent5 13 8" xfId="6393" xr:uid="{EBB5F677-701C-425E-92FA-6E94152F074F}"/>
    <cellStyle name="40 % - Accent5 14" xfId="6394" xr:uid="{0F2C4679-4F1F-4B9D-9964-F0B49737B339}"/>
    <cellStyle name="40 % - Accent5 14 2" xfId="6395" xr:uid="{EB69BF2F-4E8A-4114-85FF-90D85FE7078C}"/>
    <cellStyle name="40 % - Accent5 14 2 2" xfId="6396" xr:uid="{807B3E29-A0E4-4425-8153-296AEACFCEA8}"/>
    <cellStyle name="40 % - Accent5 14 2 2 2" xfId="6397" xr:uid="{DB3DEA8E-BB1D-48A2-9125-7C5DDB965DDF}"/>
    <cellStyle name="40 % - Accent5 14 2 3" xfId="6398" xr:uid="{F6D77440-35AF-490D-8007-DA9444D00178}"/>
    <cellStyle name="40 % - Accent5 14 2 4" xfId="6399" xr:uid="{CD9425A7-79C4-461D-993D-1D766D0E3B62}"/>
    <cellStyle name="40 % - Accent5 14 2 5" xfId="6400" xr:uid="{D547668F-672C-4B0F-BC7E-FAC4D808F216}"/>
    <cellStyle name="40 % - Accent5 14 3" xfId="6401" xr:uid="{2571C150-B82B-4F5F-B965-B20ED11319CF}"/>
    <cellStyle name="40 % - Accent5 14 3 2" xfId="6402" xr:uid="{D9E5A579-4FF0-4866-B8FC-E1291B419E6D}"/>
    <cellStyle name="40 % - Accent5 14 3 2 2" xfId="6403" xr:uid="{94B36A78-9F1A-4988-85FB-A396B434A3C2}"/>
    <cellStyle name="40 % - Accent5 14 3 3" xfId="6404" xr:uid="{9A92E4F3-1C3A-49F4-9408-1A42536D74FE}"/>
    <cellStyle name="40 % - Accent5 14 3 4" xfId="6405" xr:uid="{FD17AE27-752F-4828-A8BF-3F197B898C0C}"/>
    <cellStyle name="40 % - Accent5 14 3 5" xfId="6406" xr:uid="{904320BC-3832-4031-B5A9-7F2F8BB3F796}"/>
    <cellStyle name="40 % - Accent5 14 4" xfId="6407" xr:uid="{575E8B33-CCA2-4550-A501-66A38B18B07F}"/>
    <cellStyle name="40 % - Accent5 14 4 2" xfId="6408" xr:uid="{735BEF70-3516-47F3-BE61-EC9C11AD9A3A}"/>
    <cellStyle name="40 % - Accent5 14 4 3" xfId="6409" xr:uid="{ED02AEAE-B340-4D11-91FB-28FBEA68555B}"/>
    <cellStyle name="40 % - Accent5 14 5" xfId="6410" xr:uid="{D77E718A-278B-4C4B-A53B-41AB6330DA17}"/>
    <cellStyle name="40 % - Accent5 14 5 2" xfId="6411" xr:uid="{3AD207DA-CD23-4642-93D0-FA545E10C692}"/>
    <cellStyle name="40 % - Accent5 14 6" xfId="6412" xr:uid="{743F2843-213B-4B73-8421-7EE03B7B46A8}"/>
    <cellStyle name="40 % - Accent5 14 7" xfId="6413" xr:uid="{28B1467F-F6AB-49D8-A072-D97F2ACEB004}"/>
    <cellStyle name="40 % - Accent5 14 8" xfId="6414" xr:uid="{D83EE946-F05C-4279-B3D6-5D8F7FEB2547}"/>
    <cellStyle name="40 % - Accent5 15" xfId="6415" xr:uid="{BF4CBBDC-DFE4-4DC4-94C6-47D7CE4E495B}"/>
    <cellStyle name="40 % - Accent5 15 2" xfId="6416" xr:uid="{82BC4BD0-155D-4231-8314-055EDBFCD68C}"/>
    <cellStyle name="40 % - Accent5 15 2 2" xfId="6417" xr:uid="{093084A7-4193-4B0C-95C2-F8A8D79FD8E7}"/>
    <cellStyle name="40 % - Accent5 15 2 2 2" xfId="6418" xr:uid="{87D4DE72-B26C-4483-B615-66C529BFBF1B}"/>
    <cellStyle name="40 % - Accent5 15 2 3" xfId="6419" xr:uid="{68DE3B24-DE6E-41B1-B0D2-3452D7794090}"/>
    <cellStyle name="40 % - Accent5 15 2 4" xfId="6420" xr:uid="{A18EF3D4-7997-4A87-8D53-ECA49EACEB11}"/>
    <cellStyle name="40 % - Accent5 15 2 5" xfId="6421" xr:uid="{D57C4D9A-C097-4609-8D79-AAA3F6FF6281}"/>
    <cellStyle name="40 % - Accent5 15 3" xfId="6422" xr:uid="{C8D83330-82A0-4F74-967A-CDA791180694}"/>
    <cellStyle name="40 % - Accent5 15 3 2" xfId="6423" xr:uid="{D63D934B-97F3-4614-A9C7-57F7F34D5CC4}"/>
    <cellStyle name="40 % - Accent5 15 3 2 2" xfId="6424" xr:uid="{D606D1DA-7910-4BCB-A4EC-291F06C6896F}"/>
    <cellStyle name="40 % - Accent5 15 3 3" xfId="6425" xr:uid="{3C6C56A9-199D-4A00-8397-38438CA2CA4D}"/>
    <cellStyle name="40 % - Accent5 15 3 4" xfId="6426" xr:uid="{465450BB-ACAF-453B-A34C-DE23E2F86790}"/>
    <cellStyle name="40 % - Accent5 15 3 5" xfId="6427" xr:uid="{8B3AC1A7-08AE-4470-905E-FE227EF0A091}"/>
    <cellStyle name="40 % - Accent5 15 4" xfId="6428" xr:uid="{6E3987AD-198C-45B2-8661-1E8C0EA831C3}"/>
    <cellStyle name="40 % - Accent5 15 4 2" xfId="6429" xr:uid="{0BEE0428-55A7-4375-83C3-600F1A9595CB}"/>
    <cellStyle name="40 % - Accent5 15 4 3" xfId="6430" xr:uid="{4F55A3E6-B970-467B-9145-F84902B6A11B}"/>
    <cellStyle name="40 % - Accent5 15 5" xfId="6431" xr:uid="{D1FE629C-BC80-4203-AA0A-7F76D1B8AFC9}"/>
    <cellStyle name="40 % - Accent5 15 5 2" xfId="6432" xr:uid="{546617FF-A94D-42CE-8283-812624A11F34}"/>
    <cellStyle name="40 % - Accent5 15 6" xfId="6433" xr:uid="{A1AFD981-FE08-4B25-AFEE-E79FC25CD81E}"/>
    <cellStyle name="40 % - Accent5 15 7" xfId="6434" xr:uid="{D4570173-F9FE-491F-B830-3B67656E6734}"/>
    <cellStyle name="40 % - Accent5 15 8" xfId="6435" xr:uid="{04F28BB7-2FA1-4AF8-961B-92729D4DB9C4}"/>
    <cellStyle name="40 % - Accent5 16" xfId="6436" xr:uid="{152805A1-3FB9-4F16-97C2-CF7203CBFED4}"/>
    <cellStyle name="40 % - Accent5 16 2" xfId="6437" xr:uid="{90E70E73-AC5B-4A71-9607-EC0CCCCD6A28}"/>
    <cellStyle name="40 % - Accent5 16 2 2" xfId="6438" xr:uid="{811E6A90-984B-4EC1-834C-FBC866D71948}"/>
    <cellStyle name="40 % - Accent5 16 3" xfId="6439" xr:uid="{5B693D42-8856-42B0-B200-12A9D2F98135}"/>
    <cellStyle name="40 % - Accent5 17" xfId="6440" xr:uid="{055EF123-AE85-4E8C-AD15-4ED2EB447C97}"/>
    <cellStyle name="40 % - Accent5 17 2" xfId="6441" xr:uid="{12B051CC-B8D0-4870-B430-BC4E5503B9A6}"/>
    <cellStyle name="40 % - Accent5 18" xfId="6442" xr:uid="{4E266F2B-AF67-4EA0-966A-2890543DF146}"/>
    <cellStyle name="40 % - Accent5 19" xfId="6443" xr:uid="{CDBF60FC-6CBF-487D-BCF9-FF31D57E0B1A}"/>
    <cellStyle name="40 % - Accent5 2" xfId="1831" xr:uid="{1671C323-FFCB-4C02-9DD9-FD9A74CC265C}"/>
    <cellStyle name="40 % - Accent5 2 2" xfId="2863" xr:uid="{D1D2BC97-F0CB-4F8A-B2A9-97369863144E}"/>
    <cellStyle name="40 % - Accent5 2 2 2" xfId="6445" xr:uid="{B8C4FADA-EB26-44DE-A8B7-5C8ED69B1DCF}"/>
    <cellStyle name="40 % - Accent5 2 2 3" xfId="6446" xr:uid="{CD7E3613-E7D2-4B7B-BE3D-4F6683212303}"/>
    <cellStyle name="40 % - Accent5 2 2 4" xfId="6444" xr:uid="{A6CEF0FE-3E88-4E65-AE22-21684FF6D2C0}"/>
    <cellStyle name="40 % - Accent5 2 3" xfId="6447" xr:uid="{3F8A23CF-9DDB-426B-BFF9-BD2986FBD66A}"/>
    <cellStyle name="40 % - Accent5 2 3 2" xfId="6448" xr:uid="{FB201CE7-50F3-4F82-9036-4E873656A0F0}"/>
    <cellStyle name="40 % - Accent5 2 4" xfId="6449" xr:uid="{C5EC5EFE-80D9-481F-8F76-8CC3E471C6FB}"/>
    <cellStyle name="40 % - Accent5 2 4 2" xfId="6450" xr:uid="{BC4020AE-7F05-4C64-A8CA-52AD79FD9A8B}"/>
    <cellStyle name="40 % - Accent5 2 5" xfId="6451" xr:uid="{CA68C964-9A57-4C58-BF47-EC58E842F05A}"/>
    <cellStyle name="40 % - Accent5 2 6" xfId="6452" xr:uid="{7EA4E224-9A73-4918-8D6B-782BE929D444}"/>
    <cellStyle name="40 % - Accent5 2 7" xfId="6453" xr:uid="{F94A4E40-E314-4105-AAFA-DEB8217FFAA0}"/>
    <cellStyle name="40 % - Accent5 2 8" xfId="3951" xr:uid="{0D1E1AB9-9088-4CFC-832E-04CF63DD73B9}"/>
    <cellStyle name="40 % - Accent5 3" xfId="6454" xr:uid="{D7EC34FB-EFC2-4608-9B18-EED5E3FEFF28}"/>
    <cellStyle name="40 % - Accent5 3 2" xfId="6455" xr:uid="{F7B03B35-DFCE-46D3-8C60-41B338159AC6}"/>
    <cellStyle name="40 % - Accent5 3 2 2" xfId="6456" xr:uid="{0492A84D-03EE-41B1-B2B7-6DF6803B645F}"/>
    <cellStyle name="40 % - Accent5 3 2 3" xfId="6457" xr:uid="{BE12CFAA-D6B6-45AE-A1C4-5701170EFB3E}"/>
    <cellStyle name="40 % - Accent5 3 3" xfId="6458" xr:uid="{10B33CAE-5600-4A7A-9322-EBA14FF4D834}"/>
    <cellStyle name="40 % - Accent5 3 4" xfId="6459" xr:uid="{41F92CDD-ECB4-4517-AD96-D32F42C9DE0B}"/>
    <cellStyle name="40 % - Accent5 3 5" xfId="6460" xr:uid="{6CD0ED0E-39DD-429C-A6C7-FE80EC8778A3}"/>
    <cellStyle name="40 % - Accent5 3 6" xfId="6461" xr:uid="{40A21AB6-E5EC-4C21-A279-FD2E5CF35452}"/>
    <cellStyle name="40 % - Accent5 3 7" xfId="6462" xr:uid="{08D93449-20FE-4213-B12A-3FEEEF07548A}"/>
    <cellStyle name="40 % - Accent5 4" xfId="6463" xr:uid="{75CA4335-DA79-4AA5-BF2A-AB9455B4337B}"/>
    <cellStyle name="40 % - Accent5 4 2" xfId="6464" xr:uid="{456124D4-2967-417F-B86E-B4FE073AA5BE}"/>
    <cellStyle name="40 % - Accent5 4 2 2" xfId="6465" xr:uid="{4C4524A1-0237-436D-BFD9-CA0B8E0125D1}"/>
    <cellStyle name="40 % - Accent5 4 2 3" xfId="6466" xr:uid="{DA797A98-837E-4035-A0BC-96C765C2E8D3}"/>
    <cellStyle name="40 % - Accent5 4 3" xfId="6467" xr:uid="{3911E065-1BA8-43A9-BD2B-3E1455498D59}"/>
    <cellStyle name="40 % - Accent5 4 4" xfId="6468" xr:uid="{933CDE94-DD41-4027-8F10-9C99F6231332}"/>
    <cellStyle name="40 % - Accent5 5" xfId="6469" xr:uid="{B8946F5C-3865-47AB-802B-B3581AF09A26}"/>
    <cellStyle name="40 % - Accent5 5 2" xfId="6470" xr:uid="{EC627FD6-7844-4E3E-A81F-1A8392A89221}"/>
    <cellStyle name="40 % - Accent5 6" xfId="6471" xr:uid="{C3930913-AE43-4C9C-BE81-CD1CCC6E8B17}"/>
    <cellStyle name="40 % - Accent5 6 2" xfId="6472" xr:uid="{C7BBEE57-59D0-4601-B191-B19BBDC7B388}"/>
    <cellStyle name="40 % - Accent5 6 3" xfId="6473" xr:uid="{E9826756-208F-414A-97A2-242A6AA7D77D}"/>
    <cellStyle name="40 % - Accent5 6 3 2" xfId="6474" xr:uid="{17DDBF8F-DB25-485C-8D86-89E259ECA10B}"/>
    <cellStyle name="40 % - Accent5 6 3 3" xfId="6475" xr:uid="{42704C1C-411B-409A-9925-2301AF7D9FB0}"/>
    <cellStyle name="40 % - Accent5 7" xfId="6476" xr:uid="{18EE9FFC-FC3B-4027-AC4E-7AF37B463699}"/>
    <cellStyle name="40 % - Accent5 7 10" xfId="6477" xr:uid="{1FA465CC-1231-428E-9690-A27857601214}"/>
    <cellStyle name="40 % - Accent5 7 11" xfId="6478" xr:uid="{16EADA9E-E208-4F9A-8732-1FCC315DE61C}"/>
    <cellStyle name="40 % - Accent5 7 2" xfId="6479" xr:uid="{DF7ECBE0-1EFD-4059-8E01-A939FF43554C}"/>
    <cellStyle name="40 % - Accent5 7 2 10" xfId="6480" xr:uid="{1F082668-B959-49B7-8656-E88109AF7858}"/>
    <cellStyle name="40 % - Accent5 7 2 11" xfId="6481" xr:uid="{BA1434AA-487F-43B6-B6EB-C96BA4237AA3}"/>
    <cellStyle name="40 % - Accent5 7 2 12" xfId="6482" xr:uid="{7F8AFED9-CF4A-494E-890A-966D99BD331D}"/>
    <cellStyle name="40 % - Accent5 7 2 2" xfId="6483" xr:uid="{1E9CDDD7-13EF-43AB-B382-FBEA62EF620C}"/>
    <cellStyle name="40 % - Accent5 7 2 2 2" xfId="6484" xr:uid="{1309A8A3-9CDE-4D55-9118-C73DC61224F5}"/>
    <cellStyle name="40 % - Accent5 7 2 2 2 2" xfId="6485" xr:uid="{F2369DCA-4C0F-44CB-A136-B8E3EED8ED76}"/>
    <cellStyle name="40 % - Accent5 7 2 2 3" xfId="6486" xr:uid="{476B77C1-A8B9-4BFF-A567-EC1978CCB63D}"/>
    <cellStyle name="40 % - Accent5 7 2 2 4" xfId="6487" xr:uid="{A594D1F7-16DE-48AF-A604-3A63CD527C53}"/>
    <cellStyle name="40 % - Accent5 7 2 2 5" xfId="6488" xr:uid="{285ABEAD-A37B-401B-8A41-C8F7A2AE3673}"/>
    <cellStyle name="40 % - Accent5 7 2 2 6" xfId="6489" xr:uid="{070C32DD-373D-409D-A1D9-1CA07CAB5E75}"/>
    <cellStyle name="40 % - Accent5 7 2 2 7" xfId="6490" xr:uid="{D86A155C-5B5D-4691-A928-0456017CB248}"/>
    <cellStyle name="40 % - Accent5 7 2 2 8" xfId="6491" xr:uid="{7549E812-3245-4646-907F-7BB6B36EDD91}"/>
    <cellStyle name="40 % - Accent5 7 2 2 9" xfId="6492" xr:uid="{B0697E9F-9A5C-4F67-A15C-D043597430A4}"/>
    <cellStyle name="40 % - Accent5 7 2 3" xfId="6493" xr:uid="{1EFC30DF-F541-4718-AD58-D186F683CD71}"/>
    <cellStyle name="40 % - Accent5 7 2 3 2" xfId="6494" xr:uid="{851C1FF9-9C9F-4042-9264-40E91E34138B}"/>
    <cellStyle name="40 % - Accent5 7 2 4" xfId="6495" xr:uid="{5BAEC17E-996E-446C-BC8C-E3428965938B}"/>
    <cellStyle name="40 % - Accent5 7 2 4 2" xfId="6496" xr:uid="{CAA81593-E340-4AC9-93D7-DC05BFF904B3}"/>
    <cellStyle name="40 % - Accent5 7 2 5" xfId="6497" xr:uid="{D1CAA198-5069-4989-B821-E80BDB7DEB68}"/>
    <cellStyle name="40 % - Accent5 7 2 5 2" xfId="6498" xr:uid="{C19CBF86-7B3D-4FB6-911A-AECC08495DB8}"/>
    <cellStyle name="40 % - Accent5 7 2 6" xfId="6499" xr:uid="{77141564-0511-41B2-811E-58254D9CA6CE}"/>
    <cellStyle name="40 % - Accent5 7 2 7" xfId="6500" xr:uid="{52FA14F8-9F5A-4A00-93F1-B9422C47F553}"/>
    <cellStyle name="40 % - Accent5 7 2 8" xfId="6501" xr:uid="{8C46365F-809A-490D-BE40-5E6782B61D5D}"/>
    <cellStyle name="40 % - Accent5 7 2 9" xfId="6502" xr:uid="{02063DC3-332B-4830-A910-51D8EE4163AA}"/>
    <cellStyle name="40 % - Accent5 7 3" xfId="6503" xr:uid="{FD57E07F-D89C-43D6-A409-65E13412D76C}"/>
    <cellStyle name="40 % - Accent5 7 3 10" xfId="6504" xr:uid="{D6C184CF-AB53-4383-AA30-355424E17F39}"/>
    <cellStyle name="40 % - Accent5 7 3 2" xfId="6505" xr:uid="{8BB47D19-E525-4CF8-9563-6DB025E09EC1}"/>
    <cellStyle name="40 % - Accent5 7 3 2 2" xfId="6506" xr:uid="{36A44792-822C-4978-93E4-4E3184392E63}"/>
    <cellStyle name="40 % - Accent5 7 3 3" xfId="6507" xr:uid="{780650D7-6CA4-44BD-9685-966CA44C40F9}"/>
    <cellStyle name="40 % - Accent5 7 3 3 2" xfId="6508" xr:uid="{80A9A869-36B9-4917-AA45-62D7EEB11681}"/>
    <cellStyle name="40 % - Accent5 7 3 4" xfId="6509" xr:uid="{C6AD84DC-5423-4F67-83EA-05F738A07305}"/>
    <cellStyle name="40 % - Accent5 7 3 4 2" xfId="6510" xr:uid="{8C839C8B-64F5-4A7A-A7F2-D2DE0676F1ED}"/>
    <cellStyle name="40 % - Accent5 7 3 5" xfId="6511" xr:uid="{A086D036-7F31-4382-8031-D618A5BD9588}"/>
    <cellStyle name="40 % - Accent5 7 3 6" xfId="6512" xr:uid="{9D768DA9-31E7-4639-970F-B07C7DAD4D5E}"/>
    <cellStyle name="40 % - Accent5 7 3 7" xfId="6513" xr:uid="{38F76A3A-F482-4E6E-B341-73A35E948BDE}"/>
    <cellStyle name="40 % - Accent5 7 3 8" xfId="6514" xr:uid="{663E7DAB-32BA-4CB7-9A80-12176B84E48A}"/>
    <cellStyle name="40 % - Accent5 7 3 9" xfId="6515" xr:uid="{46C88CD3-3648-4E7A-B6A0-7DA07960CFBB}"/>
    <cellStyle name="40 % - Accent5 7 4" xfId="6516" xr:uid="{6FC2C0A4-73AC-485A-B279-2D9648FEED71}"/>
    <cellStyle name="40 % - Accent5 7 4 2" xfId="6517" xr:uid="{29D1F4AB-BE7A-4FA6-945D-36A51B7DD5FF}"/>
    <cellStyle name="40 % - Accent5 7 5" xfId="6518" xr:uid="{C40C62B3-E1B5-46C1-B998-432726CD8D11}"/>
    <cellStyle name="40 % - Accent5 7 5 2" xfId="6519" xr:uid="{D2A73368-0010-4273-83D9-77D855D500C5}"/>
    <cellStyle name="40 % - Accent5 7 6" xfId="6520" xr:uid="{FF2F4DA4-6232-4251-B1DF-0B94FBEA9683}"/>
    <cellStyle name="40 % - Accent5 7 7" xfId="6521" xr:uid="{E74783EB-6E02-444E-BA41-AD9355C01CF0}"/>
    <cellStyle name="40 % - Accent5 7 8" xfId="6522" xr:uid="{1E3FFB65-7737-44F5-8A8D-C799934C7C93}"/>
    <cellStyle name="40 % - Accent5 7 9" xfId="6523" xr:uid="{420171BF-C13E-4A56-9EE2-24104EE862D6}"/>
    <cellStyle name="40 % - Accent5 8" xfId="6524" xr:uid="{40D16390-EDC4-493D-9AA6-968968F658FA}"/>
    <cellStyle name="40 % - Accent5 8 10" xfId="6525" xr:uid="{ECA674B1-BEF4-4D36-B560-33FDFA3214FF}"/>
    <cellStyle name="40 % - Accent5 8 2" xfId="6526" xr:uid="{477E350D-27E4-4B7D-A2BC-07A923ED6784}"/>
    <cellStyle name="40 % - Accent5 8 2 10" xfId="6527" xr:uid="{2E7CB5D6-0D68-4F3B-AF8D-4FB6B6AEC530}"/>
    <cellStyle name="40 % - Accent5 8 2 11" xfId="6528" xr:uid="{8024BD79-7141-4B11-8DCA-7C123BB48EFA}"/>
    <cellStyle name="40 % - Accent5 8 2 2" xfId="6529" xr:uid="{7B6170D8-728B-4E80-97ED-24753CCACF9A}"/>
    <cellStyle name="40 % - Accent5 8 2 2 2" xfId="6530" xr:uid="{811005C1-1AAB-4621-AEEF-D36863CC0F4D}"/>
    <cellStyle name="40 % - Accent5 8 2 3" xfId="6531" xr:uid="{1191E9A0-8445-4226-A631-2CC3B25EE1EF}"/>
    <cellStyle name="40 % - Accent5 8 2 3 2" xfId="6532" xr:uid="{553E56E1-D2B3-4C12-B69B-7AAECD18A137}"/>
    <cellStyle name="40 % - Accent5 8 2 4" xfId="6533" xr:uid="{2D0F8D8B-7CA5-41EC-8F49-568AD326B206}"/>
    <cellStyle name="40 % - Accent5 8 2 4 2" xfId="6534" xr:uid="{74680DA6-57B4-4959-ABE0-705C605B33A7}"/>
    <cellStyle name="40 % - Accent5 8 2 5" xfId="6535" xr:uid="{2642567A-B7E9-499A-A584-0DBBEF8EF53F}"/>
    <cellStyle name="40 % - Accent5 8 2 6" xfId="6536" xr:uid="{7F57873F-B785-437F-ADF7-859FB944ADC5}"/>
    <cellStyle name="40 % - Accent5 8 2 7" xfId="6537" xr:uid="{D3C29C15-5901-43CC-8CBD-05E79FCD5F5E}"/>
    <cellStyle name="40 % - Accent5 8 2 8" xfId="6538" xr:uid="{3671B407-E79A-4EAB-98CA-53CA9854D894}"/>
    <cellStyle name="40 % - Accent5 8 2 9" xfId="6539" xr:uid="{B5A3F0A9-47AB-4B1C-A7FB-78CBCC1C9861}"/>
    <cellStyle name="40 % - Accent5 8 3" xfId="6540" xr:uid="{144AEC74-FC1C-42F0-AB45-662BC753023B}"/>
    <cellStyle name="40 % - Accent5 8 3 2" xfId="6541" xr:uid="{5EFA3F35-E0D4-4235-B24E-C4A8DFCCF4E9}"/>
    <cellStyle name="40 % - Accent5 8 4" xfId="6542" xr:uid="{D937C467-572F-44B0-860B-292E74FF551E}"/>
    <cellStyle name="40 % - Accent5 8 4 2" xfId="6543" xr:uid="{27CB5AA9-2B82-4AC6-85AA-607AD740771F}"/>
    <cellStyle name="40 % - Accent5 8 5" xfId="6544" xr:uid="{3805D781-BC73-425B-A8D6-F4719E21CA7E}"/>
    <cellStyle name="40 % - Accent5 8 6" xfId="6545" xr:uid="{D38D1E35-8678-4D29-805E-B162734DB49D}"/>
    <cellStyle name="40 % - Accent5 8 7" xfId="6546" xr:uid="{7D3A8EFF-7875-4CC5-8F3F-CE8AA2E2396D}"/>
    <cellStyle name="40 % - Accent5 8 8" xfId="6547" xr:uid="{14AB65D5-BA70-4DB9-8361-52B8B7859782}"/>
    <cellStyle name="40 % - Accent5 8 9" xfId="6548" xr:uid="{345D2FEA-F5EA-4435-B8C4-0D81FA32E695}"/>
    <cellStyle name="40 % - Accent5 9" xfId="6549" xr:uid="{5EA58F1C-4797-4063-A12C-CB339B6496CE}"/>
    <cellStyle name="40 % - Accent5 9 2" xfId="6550" xr:uid="{D4CFACD8-A514-438B-80C4-B3ED9C11C17C}"/>
    <cellStyle name="40 % - Accent5 9 2 2" xfId="6551" xr:uid="{EEC13A6C-3211-4D77-8242-B491013EF1BC}"/>
    <cellStyle name="40 % - Accent5 9 3" xfId="6552" xr:uid="{96AA7C4E-8557-4A1C-B7DB-9F4BE1CAEA65}"/>
    <cellStyle name="40 % - Accent5 9 4" xfId="6553" xr:uid="{7518008B-0B7E-46D4-BBB4-D5F80A0A902A}"/>
    <cellStyle name="40 % - Accent6 10" xfId="6554" xr:uid="{E70177BD-3B47-4D98-A6D0-CA4048D57185}"/>
    <cellStyle name="40 % - Accent6 10 2" xfId="6555" xr:uid="{5BB512CD-9F58-49E8-B627-E485E6448B01}"/>
    <cellStyle name="40 % - Accent6 10 2 2" xfId="6556" xr:uid="{3CA80747-6297-4B06-B8F9-C227C6B59589}"/>
    <cellStyle name="40 % - Accent6 11" xfId="6557" xr:uid="{C3BF0869-3004-4F6D-B5DA-E8F04EF664AB}"/>
    <cellStyle name="40 % - Accent6 11 2" xfId="6558" xr:uid="{85CD16AC-8E6F-40D6-82A7-4607736095D3}"/>
    <cellStyle name="40 % - Accent6 11 2 2" xfId="6559" xr:uid="{8215EF9F-E7B4-4EDE-9314-3D9951469599}"/>
    <cellStyle name="40 % - Accent6 11 2 3" xfId="6560" xr:uid="{491538DA-250D-47B8-8274-6A7DF2DDAFD9}"/>
    <cellStyle name="40 % - Accent6 11 3" xfId="6561" xr:uid="{6C9EBD84-D497-422C-803C-4619230B0302}"/>
    <cellStyle name="40 % - Accent6 11 4" xfId="6562" xr:uid="{BDD70B83-EABC-4A0F-A690-629296399F14}"/>
    <cellStyle name="40 % - Accent6 11 5" xfId="6563" xr:uid="{CF633108-467E-43CF-8BA5-36F78F2DA211}"/>
    <cellStyle name="40 % - Accent6 12" xfId="6564" xr:uid="{5D5EF685-4C0F-4DC8-B2A0-21957A89FAED}"/>
    <cellStyle name="40 % - Accent6 12 2" xfId="6565" xr:uid="{8F1B2412-10B2-4980-AC62-DAD1D303BD44}"/>
    <cellStyle name="40 % - Accent6 12 3" xfId="6566" xr:uid="{A9F0CBA9-4B98-43A8-8290-CAD80E00629A}"/>
    <cellStyle name="40 % - Accent6 12 4" xfId="6567" xr:uid="{EC6C2FD5-AE18-4295-B3A6-A51C465FAEDE}"/>
    <cellStyle name="40 % - Accent6 13" xfId="6568" xr:uid="{18A475D6-A5E9-49A4-A1C1-9BC8B9B41D19}"/>
    <cellStyle name="40 % - Accent6 13 2" xfId="6569" xr:uid="{9B495A8B-9129-4054-B013-05905DA152AF}"/>
    <cellStyle name="40 % - Accent6 13 2 2" xfId="6570" xr:uid="{0B1F3D8A-8549-4203-880B-8CE58969E32F}"/>
    <cellStyle name="40 % - Accent6 13 2 2 2" xfId="6571" xr:uid="{E330702B-2C4D-42E5-9B39-2DB81CD36EC5}"/>
    <cellStyle name="40 % - Accent6 13 2 3" xfId="6572" xr:uid="{46A86185-1B5E-470F-BEBB-B7DEFEDFC286}"/>
    <cellStyle name="40 % - Accent6 13 2 4" xfId="6573" xr:uid="{DA7A4748-F32C-42F0-AF91-37010D130D8C}"/>
    <cellStyle name="40 % - Accent6 13 2 5" xfId="6574" xr:uid="{1961622A-0A0B-4759-9C19-DA53F4824616}"/>
    <cellStyle name="40 % - Accent6 13 3" xfId="6575" xr:uid="{CD333B55-15AE-4BE6-8FC1-DEC222BE984B}"/>
    <cellStyle name="40 % - Accent6 13 3 2" xfId="6576" xr:uid="{64BBCA9C-4854-4D4D-B670-75A4DCDEB91F}"/>
    <cellStyle name="40 % - Accent6 13 3 2 2" xfId="6577" xr:uid="{E5DCDC36-C160-4BF2-BE5C-F127523A99CD}"/>
    <cellStyle name="40 % - Accent6 13 3 3" xfId="6578" xr:uid="{C719B411-EF1B-43BB-857A-8B1F716956C1}"/>
    <cellStyle name="40 % - Accent6 13 3 4" xfId="6579" xr:uid="{9F980867-156F-4FDC-B2FD-D064E9544C0B}"/>
    <cellStyle name="40 % - Accent6 13 3 5" xfId="6580" xr:uid="{28E4BC43-131E-464D-BAAA-C4467E439211}"/>
    <cellStyle name="40 % - Accent6 13 4" xfId="6581" xr:uid="{6B6A4597-A80D-4245-B8B2-B615066ECDCA}"/>
    <cellStyle name="40 % - Accent6 13 4 2" xfId="6582" xr:uid="{21086654-7951-4D69-BE6E-5186DD3D9D69}"/>
    <cellStyle name="40 % - Accent6 13 4 3" xfId="6583" xr:uid="{4D270C08-E1B9-462D-8893-3C44C8B96DEC}"/>
    <cellStyle name="40 % - Accent6 13 5" xfId="6584" xr:uid="{315DFEA6-406C-462C-ACC8-E672C1345BD5}"/>
    <cellStyle name="40 % - Accent6 13 5 2" xfId="6585" xr:uid="{3ABEB6F9-CBF1-4F0F-A202-9B9B08C30DDD}"/>
    <cellStyle name="40 % - Accent6 13 6" xfId="6586" xr:uid="{A903AE06-2273-4DCD-9EDD-BCC6573E2B77}"/>
    <cellStyle name="40 % - Accent6 13 7" xfId="6587" xr:uid="{680AD69E-1855-42D9-AEE2-4247A3665A62}"/>
    <cellStyle name="40 % - Accent6 13 8" xfId="6588" xr:uid="{FA68750C-9601-4D46-A43B-C217780682BB}"/>
    <cellStyle name="40 % - Accent6 14" xfId="6589" xr:uid="{2A4316A9-AD63-41CF-A61E-5F3D82E6FC7C}"/>
    <cellStyle name="40 % - Accent6 14 2" xfId="6590" xr:uid="{19876C3B-4AAB-4165-86D2-11826DA1289C}"/>
    <cellStyle name="40 % - Accent6 14 2 2" xfId="6591" xr:uid="{17FD5D4D-12D4-4743-BA2F-8AEEE30D7578}"/>
    <cellStyle name="40 % - Accent6 14 2 2 2" xfId="6592" xr:uid="{A1F9BE43-B5D7-4D2B-8FE3-6A0136D05B08}"/>
    <cellStyle name="40 % - Accent6 14 2 3" xfId="6593" xr:uid="{CF790F67-00BF-4D78-8F9A-B662A4B6FBC7}"/>
    <cellStyle name="40 % - Accent6 14 2 4" xfId="6594" xr:uid="{D94AC627-1706-400A-973B-BA7569779797}"/>
    <cellStyle name="40 % - Accent6 14 2 5" xfId="6595" xr:uid="{C09D2211-60B0-4FA7-9895-04B6FB9A46ED}"/>
    <cellStyle name="40 % - Accent6 14 3" xfId="6596" xr:uid="{85CD9A4F-AA0C-41D4-97EC-07F84327C475}"/>
    <cellStyle name="40 % - Accent6 14 3 2" xfId="6597" xr:uid="{11737AAA-FD19-4CA0-A5CE-231FEE99AB5A}"/>
    <cellStyle name="40 % - Accent6 14 3 2 2" xfId="6598" xr:uid="{CC956988-9BB3-4AA1-9F2D-0EE1971E9611}"/>
    <cellStyle name="40 % - Accent6 14 3 3" xfId="6599" xr:uid="{7DBE23B7-B687-49C8-A031-3DC11696FC0D}"/>
    <cellStyle name="40 % - Accent6 14 3 4" xfId="6600" xr:uid="{AF38E96F-CAC7-478A-9393-D61DA520E446}"/>
    <cellStyle name="40 % - Accent6 14 3 5" xfId="6601" xr:uid="{DFA5E491-5353-4D5A-8C6E-34A2079079DC}"/>
    <cellStyle name="40 % - Accent6 14 4" xfId="6602" xr:uid="{35339957-5D68-43EE-8106-8561E97488A1}"/>
    <cellStyle name="40 % - Accent6 14 4 2" xfId="6603" xr:uid="{4353A1B7-51E2-47F3-9A16-4A866C30F5F1}"/>
    <cellStyle name="40 % - Accent6 14 4 3" xfId="6604" xr:uid="{4ADEED37-50C5-499B-A244-3A38228782A1}"/>
    <cellStyle name="40 % - Accent6 14 5" xfId="6605" xr:uid="{885318B7-39DC-4179-9E8B-DAD855ACC131}"/>
    <cellStyle name="40 % - Accent6 14 5 2" xfId="6606" xr:uid="{E4C40927-53C1-4D56-8C57-6890796E9E30}"/>
    <cellStyle name="40 % - Accent6 14 6" xfId="6607" xr:uid="{83E5BCEB-3B75-458E-87ED-2A3B16DB01BE}"/>
    <cellStyle name="40 % - Accent6 14 7" xfId="6608" xr:uid="{F01BB54F-078B-4092-A3E8-0E46F41B460B}"/>
    <cellStyle name="40 % - Accent6 14 8" xfId="6609" xr:uid="{9D68E6DD-5CF6-4E5C-8AF4-080D9B1E3790}"/>
    <cellStyle name="40 % - Accent6 15" xfId="6610" xr:uid="{61CB4C75-FFD7-4BD7-9F7C-C8E509EDCA9D}"/>
    <cellStyle name="40 % - Accent6 15 2" xfId="6611" xr:uid="{5219443E-0AA5-44FB-B5D9-E48A342C363B}"/>
    <cellStyle name="40 % - Accent6 15 2 2" xfId="6612" xr:uid="{0EB27DCC-31A7-46AF-A859-2ED69A1FBF65}"/>
    <cellStyle name="40 % - Accent6 15 2 2 2" xfId="6613" xr:uid="{AE612BF0-6DEE-4D1C-ACB6-27764AEBA942}"/>
    <cellStyle name="40 % - Accent6 15 2 3" xfId="6614" xr:uid="{D943F67D-53C1-48A0-B43B-2E1A99DA0FF7}"/>
    <cellStyle name="40 % - Accent6 15 2 4" xfId="6615" xr:uid="{95FF19CD-2C86-42A5-94F3-F334F4BB7A13}"/>
    <cellStyle name="40 % - Accent6 15 2 5" xfId="6616" xr:uid="{E40E537C-70EC-4B7C-A368-80DA04E06789}"/>
    <cellStyle name="40 % - Accent6 15 3" xfId="6617" xr:uid="{244601FF-10D5-4780-A49C-C7DDA1419880}"/>
    <cellStyle name="40 % - Accent6 15 3 2" xfId="6618" xr:uid="{C4A97299-ECAD-439A-9694-AF62DC835C18}"/>
    <cellStyle name="40 % - Accent6 15 3 2 2" xfId="6619" xr:uid="{E3C76804-697C-425F-932E-468AEBDFE467}"/>
    <cellStyle name="40 % - Accent6 15 3 3" xfId="6620" xr:uid="{68D7F174-A374-41B1-B94A-5C8863C82E89}"/>
    <cellStyle name="40 % - Accent6 15 3 4" xfId="6621" xr:uid="{9DF893CA-869D-4665-ADF9-D975DA173610}"/>
    <cellStyle name="40 % - Accent6 15 3 5" xfId="6622" xr:uid="{4CF0A978-515D-412F-AE1E-EB53A9C90414}"/>
    <cellStyle name="40 % - Accent6 15 4" xfId="6623" xr:uid="{CAE3B269-0416-4923-960E-D394CBD3647E}"/>
    <cellStyle name="40 % - Accent6 15 4 2" xfId="6624" xr:uid="{C0656474-0206-44EF-B0F5-BB0638F0BEBF}"/>
    <cellStyle name="40 % - Accent6 15 4 3" xfId="6625" xr:uid="{33C1A70A-BA43-48AA-B3E6-32FC28D0D98F}"/>
    <cellStyle name="40 % - Accent6 15 5" xfId="6626" xr:uid="{433220B2-881D-41BF-8FEC-B741655B4DEE}"/>
    <cellStyle name="40 % - Accent6 15 5 2" xfId="6627" xr:uid="{7DB474DA-E5B4-4781-9B9F-D157B0080483}"/>
    <cellStyle name="40 % - Accent6 15 6" xfId="6628" xr:uid="{6B48BD48-45C0-4735-B742-2B9680041EF1}"/>
    <cellStyle name="40 % - Accent6 15 7" xfId="6629" xr:uid="{00829802-1F9C-4B52-98A3-9A23930CD6EF}"/>
    <cellStyle name="40 % - Accent6 15 8" xfId="6630" xr:uid="{DC26D4F8-2D15-407F-ACCF-86FE02ABB84F}"/>
    <cellStyle name="40 % - Accent6 16" xfId="6631" xr:uid="{E55069BA-E5F0-4B3D-9297-013BF7EA3CE3}"/>
    <cellStyle name="40 % - Accent6 16 2" xfId="6632" xr:uid="{9EBA1ABD-292E-410B-9745-2590748D8C44}"/>
    <cellStyle name="40 % - Accent6 16 2 2" xfId="6633" xr:uid="{726FCD81-0865-4153-9479-4EFA41A97725}"/>
    <cellStyle name="40 % - Accent6 16 3" xfId="6634" xr:uid="{C7FC4BB9-5994-44ED-AA5A-0A106FD0DFCB}"/>
    <cellStyle name="40 % - Accent6 17" xfId="6635" xr:uid="{EC70A5F3-4F6D-4557-BB48-C24B183238E4}"/>
    <cellStyle name="40 % - Accent6 17 2" xfId="6636" xr:uid="{8E12889A-1151-407E-B948-924B0C559BC2}"/>
    <cellStyle name="40 % - Accent6 18" xfId="6637" xr:uid="{249B72F5-F876-4ADC-890F-3F785433E603}"/>
    <cellStyle name="40 % - Accent6 19" xfId="6638" xr:uid="{4B624D25-E570-4E6A-80DB-D9EEDF739034}"/>
    <cellStyle name="40 % - Accent6 2" xfId="1832" xr:uid="{3A54C0CA-73F6-442B-A80D-4552326334DD}"/>
    <cellStyle name="40 % - Accent6 2 2" xfId="2864" xr:uid="{7C6DAA82-2E31-48CE-AD92-75E990996A4F}"/>
    <cellStyle name="40 % - Accent6 2 2 2" xfId="6640" xr:uid="{62384D77-B07A-4EC4-812A-566593EDDED6}"/>
    <cellStyle name="40 % - Accent6 2 2 3" xfId="6641" xr:uid="{ED2C67A9-B584-4FC4-A5BA-884A6E8BF5D7}"/>
    <cellStyle name="40 % - Accent6 2 2 4" xfId="6639" xr:uid="{B17EA5C7-A6FA-434C-8252-0BB9A8321164}"/>
    <cellStyle name="40 % - Accent6 2 3" xfId="6642" xr:uid="{B2AEC62A-B59E-436F-9EA8-8DC8B9A2BBAD}"/>
    <cellStyle name="40 % - Accent6 2 3 2" xfId="6643" xr:uid="{1DEFB0DA-7726-4C91-A3F3-AC654CE77514}"/>
    <cellStyle name="40 % - Accent6 2 4" xfId="6644" xr:uid="{4E17A11C-8B03-469F-BCCA-722942FACF5E}"/>
    <cellStyle name="40 % - Accent6 2 4 2" xfId="6645" xr:uid="{29B85AE7-8B56-40B1-8F07-50F3BBA4F7CF}"/>
    <cellStyle name="40 % - Accent6 2 5" xfId="6646" xr:uid="{89D81893-C73D-46C2-A431-C0CE5CF7CB6B}"/>
    <cellStyle name="40 % - Accent6 2 6" xfId="6647" xr:uid="{5496B592-BEA1-4624-92CC-76BBA27C3D1A}"/>
    <cellStyle name="40 % - Accent6 2 7" xfId="6648" xr:uid="{7DBF53E7-F531-467F-A648-722871BDED02}"/>
    <cellStyle name="40 % - Accent6 2 8" xfId="3952" xr:uid="{B8DD498B-DDA9-4B91-8357-DD66FED0F099}"/>
    <cellStyle name="40 % - Accent6 3" xfId="6649" xr:uid="{8ACA80C0-3CC3-4EC2-9292-EEB5039860E5}"/>
    <cellStyle name="40 % - Accent6 3 2" xfId="6650" xr:uid="{8409F927-7137-4199-9856-D4EC68C297C0}"/>
    <cellStyle name="40 % - Accent6 3 2 2" xfId="6651" xr:uid="{BC728074-5BDA-45EB-AC9A-48152670161D}"/>
    <cellStyle name="40 % - Accent6 3 2 3" xfId="6652" xr:uid="{E1A1A1D5-7840-45F9-9FB5-2518EC524902}"/>
    <cellStyle name="40 % - Accent6 3 3" xfId="6653" xr:uid="{1F89204E-D5EE-43DD-A47E-EFE9BCC9A311}"/>
    <cellStyle name="40 % - Accent6 3 4" xfId="6654" xr:uid="{1DE44BC4-B0AF-4E0B-B4C6-4C9289FADB3E}"/>
    <cellStyle name="40 % - Accent6 3 5" xfId="6655" xr:uid="{BB2A79E9-E95D-4906-8199-6CF733590344}"/>
    <cellStyle name="40 % - Accent6 3 6" xfId="6656" xr:uid="{B702613F-3386-4C19-B4CB-7C1951A2B601}"/>
    <cellStyle name="40 % - Accent6 3 7" xfId="6657" xr:uid="{5CDCB1A6-6699-4AD9-91C8-BE430054254A}"/>
    <cellStyle name="40 % - Accent6 4" xfId="6658" xr:uid="{56E94C47-CD42-42B6-895D-2CCC65459FE9}"/>
    <cellStyle name="40 % - Accent6 4 2" xfId="6659" xr:uid="{3C080D98-0305-4F22-A7CB-EDEECDBBB643}"/>
    <cellStyle name="40 % - Accent6 4 2 2" xfId="6660" xr:uid="{0D894174-F25D-415F-BA16-D4E0E2CD70F6}"/>
    <cellStyle name="40 % - Accent6 4 2 3" xfId="6661" xr:uid="{8677B4FC-99F6-4A01-A564-21892F31EB85}"/>
    <cellStyle name="40 % - Accent6 4 3" xfId="6662" xr:uid="{8DDCE9F6-6812-486A-8D6F-6A257BACC6A6}"/>
    <cellStyle name="40 % - Accent6 4 4" xfId="6663" xr:uid="{10D7CA4D-646F-4E38-8141-024DD2A0005F}"/>
    <cellStyle name="40 % - Accent6 5" xfId="6664" xr:uid="{32D8140E-0F44-4287-9041-78EF528C8863}"/>
    <cellStyle name="40 % - Accent6 5 2" xfId="6665" xr:uid="{2BC26A56-0DBA-41F2-9EB8-36A36BA88E63}"/>
    <cellStyle name="40 % - Accent6 6" xfId="6666" xr:uid="{4D35FBA0-FDFF-4B88-A547-28F1D0E8836C}"/>
    <cellStyle name="40 % - Accent6 6 2" xfId="6667" xr:uid="{D2AB3ADC-DDF5-4EC4-AD5B-5D9E15EAB66D}"/>
    <cellStyle name="40 % - Accent6 6 3" xfId="6668" xr:uid="{EA49B631-FA62-4633-BC54-A432DC121BF2}"/>
    <cellStyle name="40 % - Accent6 6 3 2" xfId="6669" xr:uid="{F35101A0-B7E7-4D80-B3A8-A89B1529311F}"/>
    <cellStyle name="40 % - Accent6 6 3 3" xfId="6670" xr:uid="{6D14FC8B-9D52-4D1B-BA2B-8BEA2D23543E}"/>
    <cellStyle name="40 % - Accent6 6 3 4" xfId="6671" xr:uid="{869A748C-FB17-4182-A9CC-ED7E4A8AD7A1}"/>
    <cellStyle name="40 % - Accent6 6 4" xfId="6672" xr:uid="{0A83D96A-1A42-4618-BC35-07E3C6D64E83}"/>
    <cellStyle name="40 % - Accent6 6 4 2" xfId="6673" xr:uid="{34BA9182-1FAC-4B1B-8F77-85C38C91C57A}"/>
    <cellStyle name="40 % - Accent6 6 5" xfId="6674" xr:uid="{17861CAF-3F99-4438-B0DA-3242596348E4}"/>
    <cellStyle name="40 % - Accent6 7" xfId="6675" xr:uid="{D8F40309-A4C8-4987-A459-B2B3823B6197}"/>
    <cellStyle name="40 % - Accent6 7 10" xfId="6676" xr:uid="{35E3202B-3B68-40D3-84AE-E8B3A58BC8F5}"/>
    <cellStyle name="40 % - Accent6 7 11" xfId="6677" xr:uid="{5E445A3F-E04E-41BE-90BB-C4FC3CE846CD}"/>
    <cellStyle name="40 % - Accent6 7 2" xfId="6678" xr:uid="{8337EA5A-2233-4E8A-9728-A5EC03DBD92A}"/>
    <cellStyle name="40 % - Accent6 7 2 10" xfId="6679" xr:uid="{42438DC4-7A60-4740-B51C-F70E89714E8A}"/>
    <cellStyle name="40 % - Accent6 7 2 11" xfId="6680" xr:uid="{2E37B063-A3F9-439D-8865-8E0D23CF0D95}"/>
    <cellStyle name="40 % - Accent6 7 2 12" xfId="6681" xr:uid="{938B2B42-8B5F-453F-8608-7E1CC516E84B}"/>
    <cellStyle name="40 % - Accent6 7 2 2" xfId="6682" xr:uid="{DAE9BD65-DD20-41D7-B5A5-0B9735A615FF}"/>
    <cellStyle name="40 % - Accent6 7 2 2 2" xfId="6683" xr:uid="{3DAC3EEF-611C-45FD-A824-287928E4F5E6}"/>
    <cellStyle name="40 % - Accent6 7 2 2 2 2" xfId="6684" xr:uid="{E44E61E6-AB26-444E-B0BE-442A8487DBEE}"/>
    <cellStyle name="40 % - Accent6 7 2 2 3" xfId="6685" xr:uid="{232C1D07-C598-4291-9D48-9D0882F24FCE}"/>
    <cellStyle name="40 % - Accent6 7 2 2 4" xfId="6686" xr:uid="{D4861888-C90C-4C86-96D3-8758A8A4F0FC}"/>
    <cellStyle name="40 % - Accent6 7 2 2 5" xfId="6687" xr:uid="{D2DD7217-62D1-42F3-82E6-173B639A63FB}"/>
    <cellStyle name="40 % - Accent6 7 2 2 6" xfId="6688" xr:uid="{DB766217-83F4-4265-BA70-108568565135}"/>
    <cellStyle name="40 % - Accent6 7 2 2 7" xfId="6689" xr:uid="{9B18A8AB-73FE-4A44-8F3A-AF61425E70D0}"/>
    <cellStyle name="40 % - Accent6 7 2 2 8" xfId="6690" xr:uid="{2AECAD7F-17A5-443C-BC86-41E21C95DA93}"/>
    <cellStyle name="40 % - Accent6 7 2 2 9" xfId="6691" xr:uid="{EDD6D325-7D48-4186-9423-DAC3E9488360}"/>
    <cellStyle name="40 % - Accent6 7 2 3" xfId="6692" xr:uid="{4619694F-3F73-4020-9769-BDB3F6A93D09}"/>
    <cellStyle name="40 % - Accent6 7 2 3 2" xfId="6693" xr:uid="{26F5202F-70DE-46EC-89EC-7535C8CA5218}"/>
    <cellStyle name="40 % - Accent6 7 2 4" xfId="6694" xr:uid="{146DF8D8-DF23-4345-BBEF-5CE17CDDBC89}"/>
    <cellStyle name="40 % - Accent6 7 2 4 2" xfId="6695" xr:uid="{CD0B5BA2-6AB5-4ED6-A649-34B69F68EC8D}"/>
    <cellStyle name="40 % - Accent6 7 2 5" xfId="6696" xr:uid="{57570B23-CF06-4387-A94E-E09BA5D2B516}"/>
    <cellStyle name="40 % - Accent6 7 2 5 2" xfId="6697" xr:uid="{F0204F9F-832B-4648-9006-2705B114B4FB}"/>
    <cellStyle name="40 % - Accent6 7 2 6" xfId="6698" xr:uid="{91529B38-4AA2-4792-9F8D-F9582C2F5E54}"/>
    <cellStyle name="40 % - Accent6 7 2 7" xfId="6699" xr:uid="{76AF1205-971A-4D1B-94F3-D795DD4285F1}"/>
    <cellStyle name="40 % - Accent6 7 2 8" xfId="6700" xr:uid="{E99BD040-C633-420A-91B9-65869F092E46}"/>
    <cellStyle name="40 % - Accent6 7 2 9" xfId="6701" xr:uid="{695F9BD1-25CB-4A10-ABCA-4116409DBB82}"/>
    <cellStyle name="40 % - Accent6 7 3" xfId="6702" xr:uid="{A8D49DA3-E0DF-4219-A80A-3BB75347C428}"/>
    <cellStyle name="40 % - Accent6 7 3 10" xfId="6703" xr:uid="{59E1791B-71D4-4BCE-BD4A-CC4D6AC1F906}"/>
    <cellStyle name="40 % - Accent6 7 3 2" xfId="6704" xr:uid="{47A7DF4F-E2B8-4416-AC88-DD75F56F86CF}"/>
    <cellStyle name="40 % - Accent6 7 3 2 2" xfId="6705" xr:uid="{95030096-655E-4291-B3C8-2509E17FB8DA}"/>
    <cellStyle name="40 % - Accent6 7 3 3" xfId="6706" xr:uid="{A3FF6194-215F-4D46-81C3-9CD0BF374928}"/>
    <cellStyle name="40 % - Accent6 7 3 3 2" xfId="6707" xr:uid="{3185FAE5-5542-4C73-9813-5A15128F46D6}"/>
    <cellStyle name="40 % - Accent6 7 3 4" xfId="6708" xr:uid="{D696967D-3B54-4EA9-86E8-AC5C1A434588}"/>
    <cellStyle name="40 % - Accent6 7 3 4 2" xfId="6709" xr:uid="{BAAC8284-BFC0-40B6-8D18-4EE955520F50}"/>
    <cellStyle name="40 % - Accent6 7 3 5" xfId="6710" xr:uid="{7480BC85-94E8-4077-AE1E-2790FFE86B74}"/>
    <cellStyle name="40 % - Accent6 7 3 6" xfId="6711" xr:uid="{42485547-D8F4-49B5-80CE-5C9DFDBA6F29}"/>
    <cellStyle name="40 % - Accent6 7 3 7" xfId="6712" xr:uid="{718E4358-1056-4A6B-AD56-90512068F3BC}"/>
    <cellStyle name="40 % - Accent6 7 3 8" xfId="6713" xr:uid="{4FA12B84-DA85-488F-B8B5-E65F2A7AAD44}"/>
    <cellStyle name="40 % - Accent6 7 3 9" xfId="6714" xr:uid="{98761BC9-20A2-41FA-8D06-E65BD5CC9A25}"/>
    <cellStyle name="40 % - Accent6 7 4" xfId="6715" xr:uid="{5E44C29C-CA97-40BC-AC40-3E1E2AEA7AA6}"/>
    <cellStyle name="40 % - Accent6 7 4 2" xfId="6716" xr:uid="{D5AA8C14-FE8C-4D1E-AC98-F496EBE57218}"/>
    <cellStyle name="40 % - Accent6 7 5" xfId="6717" xr:uid="{DC477FA6-AB0F-4D81-A7C2-98E4905CB150}"/>
    <cellStyle name="40 % - Accent6 7 5 2" xfId="6718" xr:uid="{64977499-F78C-4BCD-ADFD-778BA7836CFA}"/>
    <cellStyle name="40 % - Accent6 7 6" xfId="6719" xr:uid="{DC468AE3-A1B5-47D4-9FAD-FBB003A83A6C}"/>
    <cellStyle name="40 % - Accent6 7 7" xfId="6720" xr:uid="{F3FF2D27-D055-4A01-9CB5-0E4EFE983B55}"/>
    <cellStyle name="40 % - Accent6 7 8" xfId="6721" xr:uid="{FBC76F29-DA7C-408A-97EA-0CCB645CD1AA}"/>
    <cellStyle name="40 % - Accent6 7 9" xfId="6722" xr:uid="{D93F5368-F3AC-4588-9774-C2C837530FDF}"/>
    <cellStyle name="40 % - Accent6 8" xfId="6723" xr:uid="{81FA7636-78C5-4A0D-B0B7-3B7CFA4389B7}"/>
    <cellStyle name="40 % - Accent6 8 10" xfId="6724" xr:uid="{6DAA087A-C186-4272-915D-B7E41A5BF21C}"/>
    <cellStyle name="40 % - Accent6 8 2" xfId="6725" xr:uid="{6C8D0EB9-AA0C-4830-8FF0-5490EB56F3C4}"/>
    <cellStyle name="40 % - Accent6 8 2 10" xfId="6726" xr:uid="{59D92C3F-81C8-4675-B248-222C101F4CA1}"/>
    <cellStyle name="40 % - Accent6 8 2 11" xfId="6727" xr:uid="{12A83C39-972C-4768-8A59-2CE54410B3D7}"/>
    <cellStyle name="40 % - Accent6 8 2 2" xfId="6728" xr:uid="{A3BBDBBE-A8A0-481C-8F67-84BCF7B0ED62}"/>
    <cellStyle name="40 % - Accent6 8 2 2 2" xfId="6729" xr:uid="{D572A0DE-470A-4D80-A5A9-B8381D372E1A}"/>
    <cellStyle name="40 % - Accent6 8 2 3" xfId="6730" xr:uid="{E3952CE4-297B-4E35-A01D-AD3610496915}"/>
    <cellStyle name="40 % - Accent6 8 2 3 2" xfId="6731" xr:uid="{86C75B06-D4CA-43B2-99D6-3B47FAC1E86A}"/>
    <cellStyle name="40 % - Accent6 8 2 4" xfId="6732" xr:uid="{C74FF3F7-26F9-4193-B242-11211730FF76}"/>
    <cellStyle name="40 % - Accent6 8 2 4 2" xfId="6733" xr:uid="{1D71AE58-6358-4CCE-9390-D89FDBD17DD4}"/>
    <cellStyle name="40 % - Accent6 8 2 5" xfId="6734" xr:uid="{417A1BDD-C1CA-4D44-8C89-E110436418F6}"/>
    <cellStyle name="40 % - Accent6 8 2 6" xfId="6735" xr:uid="{A8C21128-11C7-4486-87D7-1D177995F58D}"/>
    <cellStyle name="40 % - Accent6 8 2 7" xfId="6736" xr:uid="{F62CA386-87F9-44E3-ABA7-C07917C19122}"/>
    <cellStyle name="40 % - Accent6 8 2 8" xfId="6737" xr:uid="{2EA8A69A-0B2B-4D76-9CA7-6226F690352D}"/>
    <cellStyle name="40 % - Accent6 8 2 9" xfId="6738" xr:uid="{0745D1C6-C5C9-459E-A665-1FEBE83FE762}"/>
    <cellStyle name="40 % - Accent6 8 3" xfId="6739" xr:uid="{18118ACB-47EA-48D4-BAFE-A28B59908C07}"/>
    <cellStyle name="40 % - Accent6 8 3 2" xfId="6740" xr:uid="{8C0546CC-1F0B-42CA-B7F5-22E4F7348324}"/>
    <cellStyle name="40 % - Accent6 8 4" xfId="6741" xr:uid="{4F3D777D-B9F5-4387-9E0D-28B741B35F65}"/>
    <cellStyle name="40 % - Accent6 8 4 2" xfId="6742" xr:uid="{F0E818D7-53DF-4B49-B876-924CB8CD9E58}"/>
    <cellStyle name="40 % - Accent6 8 5" xfId="6743" xr:uid="{6A934DBD-1807-4B82-AB8B-DC218DD99CF4}"/>
    <cellStyle name="40 % - Accent6 8 6" xfId="6744" xr:uid="{F848BE73-4835-4EA5-BC8F-88E1F197C9D3}"/>
    <cellStyle name="40 % - Accent6 8 7" xfId="6745" xr:uid="{D503D7CA-7067-4551-9735-C6FE3129D6E7}"/>
    <cellStyle name="40 % - Accent6 8 8" xfId="6746" xr:uid="{D381969A-34FA-4E8E-BD5B-C0E2AD0FDF2A}"/>
    <cellStyle name="40 % - Accent6 8 9" xfId="6747" xr:uid="{6E4416D6-4EA8-4C65-9858-5969F607EA5B}"/>
    <cellStyle name="40 % - Accent6 9" xfId="6748" xr:uid="{D6EB415C-50A0-4489-AB31-E8ACC3117A34}"/>
    <cellStyle name="40 % - Accent6 9 2" xfId="6749" xr:uid="{47B3DC16-5F01-4A38-9BC9-E65B52CFE954}"/>
    <cellStyle name="40 % - Accent6 9 2 2" xfId="6750" xr:uid="{59C29F79-999A-44DE-8987-9FEAC001F633}"/>
    <cellStyle name="40 % - Accent6 9 3" xfId="6751" xr:uid="{61257FA7-3423-4202-9D8C-893AD6EB9551}"/>
    <cellStyle name="40 % - Accent6 9 4" xfId="6752" xr:uid="{345F8F00-AB4E-4207-91F8-87DC34944D52}"/>
    <cellStyle name="40% - 1. jelölőszín" xfId="6753" xr:uid="{BF55F468-82B8-42A6-99BB-CD4D2CB6CB21}"/>
    <cellStyle name="40% - 2. jelölőszín" xfId="6754" xr:uid="{B6A301EC-85C3-436C-A65F-DDDB8FAD9F05}"/>
    <cellStyle name="40% - 3. jelölőszín" xfId="6755" xr:uid="{6526C52C-3E23-44A9-B3FE-50A991861773}"/>
    <cellStyle name="40% - 4. jelölőszín" xfId="6756" xr:uid="{162F488A-6CB6-4499-9172-FCC9EF03DD67}"/>
    <cellStyle name="40% - 5. jelölőszín" xfId="6757" xr:uid="{E3350BD4-3907-493D-8705-CDBCF639CED9}"/>
    <cellStyle name="40% - 6. jelölőszín" xfId="6758" xr:uid="{07AEFDA4-BA20-44FA-9D01-9C01EEFB7263}"/>
    <cellStyle name="40% - Accent1" xfId="1845" xr:uid="{72201A67-2594-4035-822B-0FCE38BDECDB}"/>
    <cellStyle name="40% - Accent1 2" xfId="105" xr:uid="{00000000-0005-0000-0000-000069000000}"/>
    <cellStyle name="40% - Accent1 2 2" xfId="106" xr:uid="{00000000-0005-0000-0000-00006A000000}"/>
    <cellStyle name="40% - Accent1 2 2 2" xfId="6761" xr:uid="{E3485821-3EF5-4A15-A739-E33FAFB00D83}"/>
    <cellStyle name="40% - Accent1 2 3" xfId="6762" xr:uid="{AD860994-F385-4CB1-A535-EE38639CE08C}"/>
    <cellStyle name="40% - Accent1 2 4" xfId="6760" xr:uid="{0B07BA3C-BAFC-4A99-9FBF-11A50343C397}"/>
    <cellStyle name="40% - Accent1 2 5" xfId="2841" xr:uid="{75BA84CE-42BC-4D81-8790-7231572C0121}"/>
    <cellStyle name="40% - Accent1 3" xfId="107" xr:uid="{00000000-0005-0000-0000-00006B000000}"/>
    <cellStyle name="40% - Accent1 3 2" xfId="108" xr:uid="{00000000-0005-0000-0000-00006C000000}"/>
    <cellStyle name="40% - Accent1 3 3" xfId="6763" xr:uid="{EB034CD6-B972-40BA-B8AB-8DF90A4163D0}"/>
    <cellStyle name="40% - Accent1 4" xfId="6764" xr:uid="{1BFE481C-457B-40B2-A409-4F6AEFB3BE41}"/>
    <cellStyle name="40% - Accent1 5" xfId="6759" xr:uid="{3B9243A7-AC7D-40B9-A5E8-AB013DD833BC}"/>
    <cellStyle name="40% - Accent2" xfId="1846" xr:uid="{E171D5D1-AA29-41E0-8C73-F9406385B1B3}"/>
    <cellStyle name="40% - Accent2 2" xfId="109" xr:uid="{00000000-0005-0000-0000-00006D000000}"/>
    <cellStyle name="40% - Accent2 2 2" xfId="110" xr:uid="{00000000-0005-0000-0000-00006E000000}"/>
    <cellStyle name="40% - Accent2 2 2 2" xfId="6767" xr:uid="{388F37E5-9948-4DE9-A2D0-2810EDB51DE7}"/>
    <cellStyle name="40% - Accent2 2 3" xfId="6768" xr:uid="{C4B94FF6-3638-4860-9B0B-794BE7B4989C}"/>
    <cellStyle name="40% - Accent2 2 4" xfId="6766" xr:uid="{7F116197-35B3-4BC8-BF4D-260BE1D83D61}"/>
    <cellStyle name="40% - Accent2 2 5" xfId="2842" xr:uid="{838DFFC5-C8DC-4DD9-B3BA-58400CB7AA4D}"/>
    <cellStyle name="40% - Accent2 3" xfId="111" xr:uid="{00000000-0005-0000-0000-00006F000000}"/>
    <cellStyle name="40% - Accent2 3 2" xfId="112" xr:uid="{00000000-0005-0000-0000-000070000000}"/>
    <cellStyle name="40% - Accent2 3 3" xfId="6769" xr:uid="{6BD5A4B1-1484-4625-8A42-8BED5A68E9E3}"/>
    <cellStyle name="40% - Accent2 4" xfId="6770" xr:uid="{86230B23-661F-4946-AAAA-8F98EC868CB4}"/>
    <cellStyle name="40% - Accent2 5" xfId="6765" xr:uid="{8884E98B-718D-4B5A-BF5A-E6488E61E686}"/>
    <cellStyle name="40% - Accent3" xfId="1847" xr:uid="{3708B8E5-8C97-40D0-9A3E-B554AD6A172A}"/>
    <cellStyle name="40% - Accent3 2" xfId="113" xr:uid="{00000000-0005-0000-0000-000071000000}"/>
    <cellStyle name="40% - Accent3 2 2" xfId="114" xr:uid="{00000000-0005-0000-0000-000072000000}"/>
    <cellStyle name="40% - Accent3 2 2 2" xfId="6773" xr:uid="{61AADCC8-73F1-4157-8133-89AE5134C684}"/>
    <cellStyle name="40% - Accent3 2 3" xfId="6774" xr:uid="{C1CD8154-E54F-448D-8719-AF3618998AFE}"/>
    <cellStyle name="40% - Accent3 2 4" xfId="6772" xr:uid="{C2173574-19F1-41EF-8EA5-2121BC2983AE}"/>
    <cellStyle name="40% - Accent3 2 5" xfId="2843" xr:uid="{840AB3C8-35D9-4E0D-B14D-EA4FA9B58519}"/>
    <cellStyle name="40% - Accent3 3" xfId="115" xr:uid="{00000000-0005-0000-0000-000073000000}"/>
    <cellStyle name="40% - Accent3 3 2" xfId="116" xr:uid="{00000000-0005-0000-0000-000074000000}"/>
    <cellStyle name="40% - Accent3 3 3" xfId="6775" xr:uid="{551903B1-684E-49E7-BFCF-788285459D29}"/>
    <cellStyle name="40% - Accent3 4" xfId="6776" xr:uid="{446521B8-4983-4827-98AC-81EB24AC8D34}"/>
    <cellStyle name="40% - Accent3 5" xfId="6771" xr:uid="{D95C0F57-A2E8-4220-BA62-1DEA479CDE57}"/>
    <cellStyle name="40% - Accent4" xfId="1848" xr:uid="{C8CA6AF6-D940-4DA3-9F42-4279FA3F6504}"/>
    <cellStyle name="40% - Accent4 2" xfId="117" xr:uid="{00000000-0005-0000-0000-000075000000}"/>
    <cellStyle name="40% - Accent4 2 2" xfId="118" xr:uid="{00000000-0005-0000-0000-000076000000}"/>
    <cellStyle name="40% - Accent4 2 2 2" xfId="6779" xr:uid="{61C7D2EE-E992-4CA6-B2C5-865D889C2D09}"/>
    <cellStyle name="40% - Accent4 2 3" xfId="6780" xr:uid="{7A6CF749-570B-472E-BA2B-1640D1C33E80}"/>
    <cellStyle name="40% - Accent4 2 4" xfId="6778" xr:uid="{94AF6B2F-7E87-4948-B058-205CC0E23A8D}"/>
    <cellStyle name="40% - Accent4 2 5" xfId="2844" xr:uid="{4967B899-9B0A-48E6-AF49-697C5BBD727F}"/>
    <cellStyle name="40% - Accent4 3" xfId="119" xr:uid="{00000000-0005-0000-0000-000077000000}"/>
    <cellStyle name="40% - Accent4 3 2" xfId="120" xr:uid="{00000000-0005-0000-0000-000078000000}"/>
    <cellStyle name="40% - Accent4 3 3" xfId="6781" xr:uid="{71930475-4AB6-4193-8FB5-C969E138A177}"/>
    <cellStyle name="40% - Accent4 4" xfId="6782" xr:uid="{E5AE5060-739D-494F-9B44-BA984965A769}"/>
    <cellStyle name="40% - Accent4 5" xfId="6777" xr:uid="{EB5A6248-0EC8-4683-9486-C84F4D783140}"/>
    <cellStyle name="40% - Accent5" xfId="1849" xr:uid="{305821C4-28A1-4EFF-8B24-3E829BA0FD1E}"/>
    <cellStyle name="40% - Accent5 2" xfId="121" xr:uid="{00000000-0005-0000-0000-000079000000}"/>
    <cellStyle name="40% - Accent5 2 2" xfId="122" xr:uid="{00000000-0005-0000-0000-00007A000000}"/>
    <cellStyle name="40% - Accent5 2 2 2" xfId="6785" xr:uid="{5BCEBA3C-CC0B-44AC-9001-DEA54D352837}"/>
    <cellStyle name="40% - Accent5 2 3" xfId="6786" xr:uid="{B4C3AA26-F1F7-48DE-AA64-F37CA3A2E3BD}"/>
    <cellStyle name="40% - Accent5 2 4" xfId="6784" xr:uid="{D1B2308D-3553-439A-98C6-6D665CE91D53}"/>
    <cellStyle name="40% - Accent5 2 5" xfId="2845" xr:uid="{4B057607-CB4C-46DA-8BE8-884680EDCD43}"/>
    <cellStyle name="40% - Accent5 3" xfId="123" xr:uid="{00000000-0005-0000-0000-00007B000000}"/>
    <cellStyle name="40% - Accent5 3 2" xfId="124" xr:uid="{00000000-0005-0000-0000-00007C000000}"/>
    <cellStyle name="40% - Accent5 3 3" xfId="6787" xr:uid="{009CB027-DA03-4717-B3D3-5755B43E1EE3}"/>
    <cellStyle name="40% - Accent5 4" xfId="6788" xr:uid="{E751D79C-4543-430A-80DE-9F6DE456A03A}"/>
    <cellStyle name="40% - Accent5 5" xfId="6783" xr:uid="{E791BC96-17BE-48DE-83DB-E25A4F8EAA65}"/>
    <cellStyle name="40% - Accent6" xfId="1850" xr:uid="{93B0A668-F7A8-4D1F-850F-1ADF4BF328B2}"/>
    <cellStyle name="40% - Accent6 2" xfId="125" xr:uid="{00000000-0005-0000-0000-00007D000000}"/>
    <cellStyle name="40% - Accent6 2 2" xfId="126" xr:uid="{00000000-0005-0000-0000-00007E000000}"/>
    <cellStyle name="40% - Accent6 2 2 2" xfId="6791" xr:uid="{9CC12858-00F8-45B4-B6C5-1FD283201DDD}"/>
    <cellStyle name="40% - Accent6 2 3" xfId="6792" xr:uid="{E4AD7079-237A-4644-9CB2-7CF61936F96D}"/>
    <cellStyle name="40% - Accent6 2 4" xfId="6790" xr:uid="{14E05D9F-A625-4CFC-901C-B359A689DAE3}"/>
    <cellStyle name="40% - Accent6 2 5" xfId="2846" xr:uid="{1383EDC9-D636-438C-90D1-4186CF5C3E5E}"/>
    <cellStyle name="40% - Accent6 3" xfId="127" xr:uid="{00000000-0005-0000-0000-00007F000000}"/>
    <cellStyle name="40% - Accent6 3 2" xfId="128" xr:uid="{00000000-0005-0000-0000-000080000000}"/>
    <cellStyle name="40% - Accent6 3 3" xfId="6793" xr:uid="{DEA8FC79-9FAF-4C41-B6CD-9EDC0D0ABFE9}"/>
    <cellStyle name="40% - Accent6 4" xfId="6794" xr:uid="{19DB21A6-3A2C-4140-9227-C75EFDFD28BB}"/>
    <cellStyle name="40% - Accent6 5" xfId="6789" xr:uid="{1A40F8AD-88AF-4F03-AAD7-35F416B0CF63}"/>
    <cellStyle name="40% - akcent 1" xfId="6795" xr:uid="{1E521682-6461-4CE6-8D3E-44CA021D8862}"/>
    <cellStyle name="40% - akcent 2" xfId="6796" xr:uid="{36BFA4B8-8E03-498B-B2FC-B1F91F4A8E29}"/>
    <cellStyle name="40% - akcent 3" xfId="6797" xr:uid="{33C355BE-0ABD-40DF-9AC4-C068ECEAA92C}"/>
    <cellStyle name="40% - akcent 4" xfId="6798" xr:uid="{B71C4665-0889-416C-A54D-DCF05EE748C0}"/>
    <cellStyle name="40% - akcent 5" xfId="6799" xr:uid="{37DC35E7-7619-49BE-8D58-11936C74C2F0}"/>
    <cellStyle name="40% - akcent 6" xfId="6800" xr:uid="{BCCE4A3B-C561-4BA5-A042-CC7160285E1F}"/>
    <cellStyle name="40% - Akzent1" xfId="6801" xr:uid="{6F88AB26-A6A9-4339-9A99-82958635FF0D}"/>
    <cellStyle name="40% - Akzent1 2" xfId="6802" xr:uid="{1ADE6EC7-3F9A-45B4-89B5-4DDADD3D63AC}"/>
    <cellStyle name="40% - Akzent1 2 2" xfId="6803" xr:uid="{73B89694-25F8-48C9-9463-E11A6CD2577E}"/>
    <cellStyle name="40% - Akzent1 2 2 2" xfId="6804" xr:uid="{C7687358-2E9C-4CCB-A74E-B9007F57C3C6}"/>
    <cellStyle name="40% - Akzent1 2 3" xfId="6805" xr:uid="{51EDBD0D-2017-4D6A-9211-4D099A020249}"/>
    <cellStyle name="40% - Akzent1 3" xfId="6806" xr:uid="{61A94153-02D3-4834-9D77-486D211A6DBC}"/>
    <cellStyle name="40% - Akzent1 3 2" xfId="6807" xr:uid="{725D5211-998F-49A2-A599-90CD4E37A187}"/>
    <cellStyle name="40% - Akzent1 3 2 2" xfId="6808" xr:uid="{8AD6E58A-A700-4CDA-B37A-436D11D2FD4D}"/>
    <cellStyle name="40% - Akzent1 3 3" xfId="6809" xr:uid="{4A76582A-28D5-4688-BB6F-200B27F47981}"/>
    <cellStyle name="40% - Akzent1 4" xfId="6810" xr:uid="{22384A52-48A4-4D6E-B5CB-28D44E95E07A}"/>
    <cellStyle name="40% - Akzent1 4 2" xfId="6811" xr:uid="{C9A3FD85-CC9E-417B-8011-56A5DBC5B4A2}"/>
    <cellStyle name="40% - Akzent1 4 2 2" xfId="6812" xr:uid="{371210B7-DF69-4362-A185-C3223BC1C278}"/>
    <cellStyle name="40% - Akzent1 4 3" xfId="6813" xr:uid="{7F5DAAD0-B4E4-4F42-9836-64472B7FC9B5}"/>
    <cellStyle name="40% - Akzent1 5" xfId="6814" xr:uid="{395B1EFD-7B5A-487D-B057-6981B3995291}"/>
    <cellStyle name="40% - Akzent1 5 2" xfId="6815" xr:uid="{390C63E3-211E-4B01-9055-C34EE17594BF}"/>
    <cellStyle name="40% - Akzent1 5 2 2" xfId="6816" xr:uid="{8605AF50-1243-48D2-8635-3A33F654AEA0}"/>
    <cellStyle name="40% - Akzent1 5 3" xfId="6817" xr:uid="{C877C80E-E213-41F7-B151-BD32DB093409}"/>
    <cellStyle name="40% - Akzent1 6" xfId="6818" xr:uid="{254DAA36-8D08-47C3-8DB2-6DDE82126AD8}"/>
    <cellStyle name="40% - Akzent1 6 2" xfId="6819" xr:uid="{095885BE-CDD3-4501-BC97-FE6A0B707877}"/>
    <cellStyle name="40% - Akzent1 6 2 2" xfId="6820" xr:uid="{B6C09CAC-3DC6-4BF9-B621-6930CB232C70}"/>
    <cellStyle name="40% - Akzent1 6 3" xfId="6821" xr:uid="{203C8B2E-65F6-4B25-8696-2E41AA09529F}"/>
    <cellStyle name="40% - Akzent1 7" xfId="6822" xr:uid="{91147345-AAEA-4823-ADA1-FB293D7FDB1C}"/>
    <cellStyle name="40% - Akzent1 8" xfId="6823" xr:uid="{72640D9E-B66C-4956-B80B-66B04551D672}"/>
    <cellStyle name="40% - Akzent1 8 2" xfId="6824" xr:uid="{E030FE5E-5FCF-4E12-888E-806B436FFA6E}"/>
    <cellStyle name="40% - Akzent1 9" xfId="6825" xr:uid="{C06361C2-FBCE-49FE-BA21-3B2A95839CF2}"/>
    <cellStyle name="40% - Akzent1_XY Diagramm 1 jg.ms" xfId="6826" xr:uid="{D72BA779-21CC-402D-A2E2-F8ED09AF28D7}"/>
    <cellStyle name="40% - Akzent2" xfId="6827" xr:uid="{B6F2D0DD-3317-4B75-A30A-B2CA048E14B0}"/>
    <cellStyle name="40% - Akzent2 2" xfId="6828" xr:uid="{4FE3444D-5AA1-434A-AEAA-07C52C196441}"/>
    <cellStyle name="40% - Akzent2 2 2" xfId="6829" xr:uid="{EC14EC4A-6257-4D66-9AC2-32EB087368C5}"/>
    <cellStyle name="40% - Akzent2 2 2 2" xfId="6830" xr:uid="{BCE4929A-F561-4C9B-8141-6629D03AAF2C}"/>
    <cellStyle name="40% - Akzent2 2 3" xfId="6831" xr:uid="{F6160061-FF67-4835-B4C7-7835DB8414D9}"/>
    <cellStyle name="40% - Akzent2 3" xfId="6832" xr:uid="{C22A5C9F-150F-4189-ABF4-FB41EBABBD3A}"/>
    <cellStyle name="40% - Akzent2 3 2" xfId="6833" xr:uid="{E3FBED58-2154-4276-BB96-8BBFA8A17B62}"/>
    <cellStyle name="40% - Akzent2 3 2 2" xfId="6834" xr:uid="{7CD7BC8C-2B75-4B1D-B092-B59763A8865F}"/>
    <cellStyle name="40% - Akzent2 3 3" xfId="6835" xr:uid="{B063AECD-7161-4E45-990D-A4E24AEE4DD1}"/>
    <cellStyle name="40% - Akzent2 4" xfId="6836" xr:uid="{7997420A-DD7F-4815-802A-A506975A5E35}"/>
    <cellStyle name="40% - Akzent2 4 2" xfId="6837" xr:uid="{2439D39D-B9CA-4521-AB61-5D5CEA1E4240}"/>
    <cellStyle name="40% - Akzent2 4 2 2" xfId="6838" xr:uid="{0BD86A76-0F28-44FC-BD4A-4086635A12F7}"/>
    <cellStyle name="40% - Akzent2 4 3" xfId="6839" xr:uid="{630BA783-0CAF-43F2-8BA7-C32356624006}"/>
    <cellStyle name="40% - Akzent2 5" xfId="6840" xr:uid="{90356DA7-D9F9-4CF8-9885-68D864CF77AB}"/>
    <cellStyle name="40% - Akzent2 5 2" xfId="6841" xr:uid="{3B62D403-DF3E-406A-93A0-6AD744A52EB9}"/>
    <cellStyle name="40% - Akzent2 5 2 2" xfId="6842" xr:uid="{C6C83836-5F7A-414A-944B-DF729A71E58A}"/>
    <cellStyle name="40% - Akzent2 5 3" xfId="6843" xr:uid="{93E45B29-7F93-432C-BC4C-679DD7231DC0}"/>
    <cellStyle name="40% - Akzent2 6" xfId="6844" xr:uid="{0EE6AE96-E198-425F-A1CB-05AB348DB61A}"/>
    <cellStyle name="40% - Akzent2 6 2" xfId="6845" xr:uid="{58E00D3C-E984-4575-8CF6-6270F69A67F9}"/>
    <cellStyle name="40% - Akzent2 6 2 2" xfId="6846" xr:uid="{AE3C48F2-A64E-492E-82DF-DC7A7EF6A97A}"/>
    <cellStyle name="40% - Akzent2 6 3" xfId="6847" xr:uid="{B4AD48C4-7518-488B-80F2-D7ABC16E543B}"/>
    <cellStyle name="40% - Akzent2 7" xfId="6848" xr:uid="{A16BCC6B-C08B-4D3E-8325-AC19116B6D11}"/>
    <cellStyle name="40% - Akzent2 8" xfId="6849" xr:uid="{F08F5AE9-2375-4700-893D-A1152450EF7F}"/>
    <cellStyle name="40% - Akzent2 8 2" xfId="6850" xr:uid="{FB43DCBB-F750-41A3-A2E6-4A8D73386C33}"/>
    <cellStyle name="40% - Akzent2 9" xfId="6851" xr:uid="{2B881014-E3C8-4AE6-BB67-D8C036CF5172}"/>
    <cellStyle name="40% - Akzent2_XY Diagramm 1 jg.ms" xfId="6852" xr:uid="{6AC95D3A-1B93-41EB-9A90-4356FE5935C0}"/>
    <cellStyle name="40% - Akzent3" xfId="6853" xr:uid="{32DEAF29-2791-4A7D-84E6-1A231B6A4A53}"/>
    <cellStyle name="40% - Akzent3 2" xfId="6854" xr:uid="{655792B0-6E0F-47C1-B6AC-88B8638400DC}"/>
    <cellStyle name="40% - Akzent3 2 2" xfId="6855" xr:uid="{CC007C6C-EAEA-4F51-9F49-54F45ACE1103}"/>
    <cellStyle name="40% - Akzent3 2 2 2" xfId="6856" xr:uid="{E1D31A53-8094-49A9-AD1C-BA339199F2D9}"/>
    <cellStyle name="40% - Akzent3 2 3" xfId="6857" xr:uid="{DD13E38B-5C0D-4DF9-9CC6-713FE8F7FD99}"/>
    <cellStyle name="40% - Akzent3 3" xfId="6858" xr:uid="{142BC51B-126C-4DC0-90ED-3FBDAB133FEE}"/>
    <cellStyle name="40% - Akzent3 3 2" xfId="6859" xr:uid="{DCAACE7E-C467-4312-8441-4C917A674E6B}"/>
    <cellStyle name="40% - Akzent3 3 2 2" xfId="6860" xr:uid="{13C168D4-356F-452C-B3CE-DBEF86D95908}"/>
    <cellStyle name="40% - Akzent3 3 3" xfId="6861" xr:uid="{4057683E-F5DD-4A2E-BBD3-CB2D02A2766F}"/>
    <cellStyle name="40% - Akzent3 4" xfId="6862" xr:uid="{A56449EE-B20D-47E7-8525-A0FCE6A1B674}"/>
    <cellStyle name="40% - Akzent3 4 2" xfId="6863" xr:uid="{3B93D35C-F66E-4C85-9460-8FAC483C29AA}"/>
    <cellStyle name="40% - Akzent3 4 2 2" xfId="6864" xr:uid="{7A8BC64A-2840-4498-8C4F-A9A38DFB4920}"/>
    <cellStyle name="40% - Akzent3 4 3" xfId="6865" xr:uid="{58B0B96C-17C5-47E9-9285-BC86DC2F6F96}"/>
    <cellStyle name="40% - Akzent3 5" xfId="6866" xr:uid="{2724F4FE-3861-41F3-919D-20FC8ECD4464}"/>
    <cellStyle name="40% - Akzent3 5 2" xfId="6867" xr:uid="{6B3B86F3-F4CA-45D5-BD3A-245A685CF893}"/>
    <cellStyle name="40% - Akzent3 5 2 2" xfId="6868" xr:uid="{0C329758-1F44-4D2F-A2AF-A5F65B8EA60D}"/>
    <cellStyle name="40% - Akzent3 5 3" xfId="6869" xr:uid="{C4382B02-5090-4AAD-A1DD-D725DDFF3D59}"/>
    <cellStyle name="40% - Akzent3 6" xfId="6870" xr:uid="{2537AE81-0466-4F9C-95A4-F0A742137BEA}"/>
    <cellStyle name="40% - Akzent3 6 2" xfId="6871" xr:uid="{6A603AB7-0D0F-46E8-98D9-A9EE93037EBF}"/>
    <cellStyle name="40% - Akzent3 6 2 2" xfId="6872" xr:uid="{CB7ED131-6A2C-4F4C-BC62-E666B506D14D}"/>
    <cellStyle name="40% - Akzent3 6 3" xfId="6873" xr:uid="{BF333381-35C3-4392-8DD1-D6E27255B1CB}"/>
    <cellStyle name="40% - Akzent3 7" xfId="6874" xr:uid="{79523F0E-3766-4191-ACBB-82FC847B4500}"/>
    <cellStyle name="40% - Akzent3 8" xfId="6875" xr:uid="{98BA5B04-9EEB-44BA-85BA-F55960A83EDD}"/>
    <cellStyle name="40% - Akzent3 8 2" xfId="6876" xr:uid="{4FBD3CE2-B8B9-4DAB-86BF-8E4A858F6DBB}"/>
    <cellStyle name="40% - Akzent3 9" xfId="6877" xr:uid="{2BF51539-F2D1-4A8F-B845-614BAFD1C8CC}"/>
    <cellStyle name="40% - Akzent3_XY Diagramm 1 jg.ms" xfId="6878" xr:uid="{8682E00B-448A-4497-AC4F-75CC2F6B5AC3}"/>
    <cellStyle name="40% - Akzent4" xfId="6879" xr:uid="{1DD29C93-53DF-4548-A9AF-101164680920}"/>
    <cellStyle name="40% - Akzent4 2" xfId="6880" xr:uid="{FD2D14C2-2946-4CBE-A94C-FAF90C81A11B}"/>
    <cellStyle name="40% - Akzent4 2 2" xfId="6881" xr:uid="{24F15BC6-5901-4694-8A28-35178109ADF7}"/>
    <cellStyle name="40% - Akzent4 2 2 2" xfId="6882" xr:uid="{525A9DE5-06C5-4595-BBE1-A30871FA4ABB}"/>
    <cellStyle name="40% - Akzent4 2 3" xfId="6883" xr:uid="{196975A9-9DEE-4EB3-AFD1-CF520B6EEB9F}"/>
    <cellStyle name="40% - Akzent4 3" xfId="6884" xr:uid="{3108E047-15F3-4E79-A65F-DCBBCA5B1119}"/>
    <cellStyle name="40% - Akzent4 3 2" xfId="6885" xr:uid="{6BF39EDD-7588-4C78-BB77-4FB9D9D268F2}"/>
    <cellStyle name="40% - Akzent4 3 2 2" xfId="6886" xr:uid="{2554C078-BDA8-4008-AB59-F5F134510E78}"/>
    <cellStyle name="40% - Akzent4 3 3" xfId="6887" xr:uid="{43B9B3A3-39FC-4921-ABE2-82CC0B1C59B7}"/>
    <cellStyle name="40% - Akzent4 4" xfId="6888" xr:uid="{6F3B78FE-737A-42ED-A207-460261A9AAEA}"/>
    <cellStyle name="40% - Akzent4 4 2" xfId="6889" xr:uid="{69E1CC72-EC15-42E3-88EE-ECEB1F5181E9}"/>
    <cellStyle name="40% - Akzent4 4 2 2" xfId="6890" xr:uid="{7952214A-7254-4B36-9CB0-BA47AF3A7A1F}"/>
    <cellStyle name="40% - Akzent4 4 3" xfId="6891" xr:uid="{61A53FA4-698E-47F5-BF05-37D83781652F}"/>
    <cellStyle name="40% - Akzent4 5" xfId="6892" xr:uid="{EEC3C4C8-DF51-4E9D-A6F5-B218F8B70F4F}"/>
    <cellStyle name="40% - Akzent4 5 2" xfId="6893" xr:uid="{FFBDAE88-6AEE-4DD1-998B-A510BCB8F3A0}"/>
    <cellStyle name="40% - Akzent4 5 2 2" xfId="6894" xr:uid="{F05CC32D-267A-45EE-B300-31278833B9DC}"/>
    <cellStyle name="40% - Akzent4 5 3" xfId="6895" xr:uid="{13B8A862-0A99-4AFB-BA55-E18365FECCA8}"/>
    <cellStyle name="40% - Akzent4 6" xfId="6896" xr:uid="{48C306A8-BBAB-494F-9256-48A6FE04DF34}"/>
    <cellStyle name="40% - Akzent4 6 2" xfId="6897" xr:uid="{96AFD2A0-C363-4346-9FE6-9A8E74A3D7A0}"/>
    <cellStyle name="40% - Akzent4 6 2 2" xfId="6898" xr:uid="{850EC796-D061-4605-BEC2-7E2B556CC75E}"/>
    <cellStyle name="40% - Akzent4 6 3" xfId="6899" xr:uid="{2B8F9E4A-B852-4132-B109-82C504776E46}"/>
    <cellStyle name="40% - Akzent4 7" xfId="6900" xr:uid="{4E113062-6AE9-40E4-AF08-4F5EEDCEF00E}"/>
    <cellStyle name="40% - Akzent4 8" xfId="6901" xr:uid="{310749B1-14C6-4A6C-9D10-44D671D4F3BC}"/>
    <cellStyle name="40% - Akzent4 8 2" xfId="6902" xr:uid="{5A1D5383-49EF-4802-ABC8-1083379C578C}"/>
    <cellStyle name="40% - Akzent4 9" xfId="6903" xr:uid="{4C6A6B65-E557-4BF6-86CB-CFB3FE3B1F6C}"/>
    <cellStyle name="40% - Akzent4_XY Diagramm 1 jg.ms" xfId="6904" xr:uid="{8EA4CEDA-6E99-4478-8EF4-9AE0170BA0A6}"/>
    <cellStyle name="40% - Akzent5" xfId="6905" xr:uid="{14E7B6FD-E872-4FB9-9762-5694F8F20EE1}"/>
    <cellStyle name="40% - Akzent5 2" xfId="6906" xr:uid="{13A24F27-6741-4775-B3CC-D517D778DB21}"/>
    <cellStyle name="40% - Akzent5 2 2" xfId="6907" xr:uid="{9837031E-0989-4FCB-9E8D-579A2500C9F9}"/>
    <cellStyle name="40% - Akzent5 2 2 2" xfId="6908" xr:uid="{1313107C-B257-4B93-B25E-AFA34BFACE97}"/>
    <cellStyle name="40% - Akzent5 2 3" xfId="6909" xr:uid="{D024DC95-902E-48D7-8ECD-36FF6A63DF0E}"/>
    <cellStyle name="40% - Akzent5 3" xfId="6910" xr:uid="{0A84FFBD-32EA-497B-8993-F57E1CDC83D5}"/>
    <cellStyle name="40% - Akzent5 3 2" xfId="6911" xr:uid="{0DDF74AF-0C91-4BA1-8BF9-830826DA0B0F}"/>
    <cellStyle name="40% - Akzent5 3 2 2" xfId="6912" xr:uid="{097DF78C-4300-4E30-BF8E-52CFEE46D5B4}"/>
    <cellStyle name="40% - Akzent5 3 3" xfId="6913" xr:uid="{402DAA70-56FC-4522-B392-63D5D987CEC2}"/>
    <cellStyle name="40% - Akzent5 4" xfId="6914" xr:uid="{672D9739-BB18-4D45-A325-CCA339E15164}"/>
    <cellStyle name="40% - Akzent5 4 2" xfId="6915" xr:uid="{E3939CD2-42F1-4A65-B748-AAC4D737DB64}"/>
    <cellStyle name="40% - Akzent5 4 2 2" xfId="6916" xr:uid="{C7494242-DA49-4401-9565-31CF45013A99}"/>
    <cellStyle name="40% - Akzent5 4 3" xfId="6917" xr:uid="{5A2166AF-82D1-4AEA-A4B4-3D36437ED063}"/>
    <cellStyle name="40% - Akzent5 5" xfId="6918" xr:uid="{9959C1AC-2087-4BD9-8931-A899A90D3412}"/>
    <cellStyle name="40% - Akzent5 5 2" xfId="6919" xr:uid="{1C848D2E-6A1F-4E87-95F2-E41490852817}"/>
    <cellStyle name="40% - Akzent5 5 2 2" xfId="6920" xr:uid="{796FF692-AD80-4D31-8775-02098BF56D6E}"/>
    <cellStyle name="40% - Akzent5 5 3" xfId="6921" xr:uid="{66856021-ADA4-414F-85BD-DB5D946C641E}"/>
    <cellStyle name="40% - Akzent5 6" xfId="6922" xr:uid="{35E46778-9B86-4ED2-A92C-606B40159ED8}"/>
    <cellStyle name="40% - Akzent5 6 2" xfId="6923" xr:uid="{F9CD880B-376D-4481-9B59-13BB2153EE1D}"/>
    <cellStyle name="40% - Akzent5 6 2 2" xfId="6924" xr:uid="{0B913C96-F229-4A3A-BF12-FFCA721C5DA5}"/>
    <cellStyle name="40% - Akzent5 6 3" xfId="6925" xr:uid="{B00D5938-3CDC-4B78-9A65-88231B89995F}"/>
    <cellStyle name="40% - Akzent5 7" xfId="6926" xr:uid="{7E15DF5D-56E1-4816-ABE0-85CD814BF3FB}"/>
    <cellStyle name="40% - Akzent5 8" xfId="6927" xr:uid="{7DE3DDB3-32F2-4BBC-B550-6ACA754A4222}"/>
    <cellStyle name="40% - Akzent5 8 2" xfId="6928" xr:uid="{C45A95C3-5894-4324-936B-542D7C8EF296}"/>
    <cellStyle name="40% - Akzent5 9" xfId="6929" xr:uid="{B0B241AD-508F-4010-AF99-114CE5583C88}"/>
    <cellStyle name="40% - Akzent5_XY Diagramm 1 jg.ms" xfId="6930" xr:uid="{F2749E56-E79A-481C-A257-932D2683AD12}"/>
    <cellStyle name="40% - Akzent6" xfId="6931" xr:uid="{578BD82D-4A56-4A71-B3BA-70D4CFB3109B}"/>
    <cellStyle name="40% - Akzent6 2" xfId="6932" xr:uid="{51FCC3CF-9F74-4153-80B4-2616C3CFAB1D}"/>
    <cellStyle name="40% - Akzent6 2 2" xfId="6933" xr:uid="{00FD7D64-F25F-474A-B68A-9FDD4785DA7F}"/>
    <cellStyle name="40% - Akzent6 2 2 2" xfId="6934" xr:uid="{AF6696FA-56B9-4D04-91E8-8BC22D2A0511}"/>
    <cellStyle name="40% - Akzent6 2 3" xfId="6935" xr:uid="{18C7F9C9-5565-4FED-8159-29C005F3A465}"/>
    <cellStyle name="40% - Akzent6 3" xfId="6936" xr:uid="{F8446F4A-F15D-441C-BB50-CB6ADEC98A5A}"/>
    <cellStyle name="40% - Akzent6 3 2" xfId="6937" xr:uid="{D6E50271-2E76-431C-A9A3-6A2992CBD99A}"/>
    <cellStyle name="40% - Akzent6 3 2 2" xfId="6938" xr:uid="{3E61D45E-A647-4FA0-802B-40FFCB0C6E13}"/>
    <cellStyle name="40% - Akzent6 3 3" xfId="6939" xr:uid="{150372C3-4783-4C4A-A1EA-0B42E7012D92}"/>
    <cellStyle name="40% - Akzent6 4" xfId="6940" xr:uid="{A49A7FB7-E182-4C01-B419-7813957FFAFA}"/>
    <cellStyle name="40% - Akzent6 4 2" xfId="6941" xr:uid="{4B0399E4-9D82-4E21-B1F3-C10D0EC65855}"/>
    <cellStyle name="40% - Akzent6 4 2 2" xfId="6942" xr:uid="{F1F29F8C-AE7C-4EA2-BE2C-4F200DB8866D}"/>
    <cellStyle name="40% - Akzent6 4 3" xfId="6943" xr:uid="{96DD526B-E2FD-4EB2-8A3A-DB23B186EC3D}"/>
    <cellStyle name="40% - Akzent6 5" xfId="6944" xr:uid="{73F3F629-AFD5-4F39-A2F9-B62A01D95A9F}"/>
    <cellStyle name="40% - Akzent6 5 2" xfId="6945" xr:uid="{0C21987D-C807-4CFA-A4F4-078B31ED896C}"/>
    <cellStyle name="40% - Akzent6 5 2 2" xfId="6946" xr:uid="{2C545632-B7D6-4A6C-A9F6-E56200E62610}"/>
    <cellStyle name="40% - Akzent6 5 3" xfId="6947" xr:uid="{31950391-51FD-4C68-BD8A-D9FCEBE24D14}"/>
    <cellStyle name="40% - Akzent6 6" xfId="6948" xr:uid="{9685F6EE-8DE4-479F-9A8E-CA6A114DFDB2}"/>
    <cellStyle name="40% - Akzent6 6 2" xfId="6949" xr:uid="{0863313F-FE89-4E18-9F01-B2DD9D648F4B}"/>
    <cellStyle name="40% - Akzent6 6 2 2" xfId="6950" xr:uid="{6F37E828-7E92-4FCD-905C-500B87CBDA66}"/>
    <cellStyle name="40% - Akzent6 6 3" xfId="6951" xr:uid="{86D4D5FE-28DD-4700-B390-A9D3243E2955}"/>
    <cellStyle name="40% - Akzent6 7" xfId="6952" xr:uid="{449AD169-C4CB-4B00-9DA3-2233BA0395DC}"/>
    <cellStyle name="40% - Akzent6 8" xfId="6953" xr:uid="{7B03CE42-C17C-4782-9FF5-810D330450AD}"/>
    <cellStyle name="40% - Akzent6 8 2" xfId="6954" xr:uid="{993D2269-4808-4473-9C41-EBE5494624E0}"/>
    <cellStyle name="40% - Akzent6 9" xfId="6955" xr:uid="{AC8B00BA-6817-4C52-AACF-3E3D87B05BDF}"/>
    <cellStyle name="40% - Akzent6_XY Diagramm 1 jg.ms" xfId="6956" xr:uid="{304ABA4A-C6BD-42DB-A694-DE6AD40DC309}"/>
    <cellStyle name="40% - Colore 1" xfId="1851" xr:uid="{67CDF365-ECEE-44D1-8AA7-4CC94F0A9483}"/>
    <cellStyle name="40% - Colore 1 2" xfId="2847" xr:uid="{52F42706-C537-4A0B-8C4D-3F6FEC7C8C35}"/>
    <cellStyle name="40% - Colore 2" xfId="1852" xr:uid="{48E6A0E9-7E96-4552-B767-6E5AFBD42D5A}"/>
    <cellStyle name="40% - Colore 2 2" xfId="2848" xr:uid="{3D09065A-8D7C-4879-8A95-9D896CB69B38}"/>
    <cellStyle name="40% - Colore 3" xfId="1853" xr:uid="{F8F7F996-EDBD-4EA3-A30B-CAF21748900A}"/>
    <cellStyle name="40% - Colore 3 2" xfId="2849" xr:uid="{E8BB074A-3E33-424C-8EBF-D70A4E79C1D7}"/>
    <cellStyle name="40% - Colore 4" xfId="1854" xr:uid="{1CEECD06-07FF-4C76-8A3B-9F33A5535763}"/>
    <cellStyle name="40% - Colore 4 2" xfId="2850" xr:uid="{BE5BAF39-F690-4451-AB69-DCE9A2220EBA}"/>
    <cellStyle name="40% - Colore 5" xfId="1855" xr:uid="{CF06CEC0-91A7-4F5F-8080-7CB0E36A19D2}"/>
    <cellStyle name="40% - Colore 5 2" xfId="2851" xr:uid="{1B9CAEDD-8C26-4640-B82B-40E836D800F7}"/>
    <cellStyle name="40% - Colore 6" xfId="1856" xr:uid="{6632BD93-9FD3-4989-AC49-36A274DF8807}"/>
    <cellStyle name="40% - Colore 6 2" xfId="2852" xr:uid="{27BD888B-3C19-4522-A5B4-94BBC61CD4DC}"/>
    <cellStyle name="40% - Cor1" xfId="6957" xr:uid="{D46049D8-CEB4-4548-BE78-EDAE28101F90}"/>
    <cellStyle name="40% - Cor1 2" xfId="6958" xr:uid="{A75DBF1C-E7C0-43EA-8495-80F85F225999}"/>
    <cellStyle name="40% - Cor1 2 2" xfId="6959" xr:uid="{AAF1AF90-EF7B-41C5-AF09-394988E9C0FE}"/>
    <cellStyle name="40% - Cor1 3" xfId="6960" xr:uid="{1DFC7F37-286A-4984-9296-29AFE2389831}"/>
    <cellStyle name="40% - Cor2" xfId="6961" xr:uid="{C81CC713-2501-4590-8CB8-6D174CD4D094}"/>
    <cellStyle name="40% - Cor2 2" xfId="6962" xr:uid="{4AA05995-D30F-4A87-9652-F2BF39F91E52}"/>
    <cellStyle name="40% - Cor2 2 2" xfId="6963" xr:uid="{0C7F4C58-98BB-463E-833F-530317392068}"/>
    <cellStyle name="40% - Cor2 3" xfId="6964" xr:uid="{D8683526-1FC4-40DD-B8B9-8F199ABC2A50}"/>
    <cellStyle name="40% - Cor3" xfId="6965" xr:uid="{BBEED83F-F3A4-440F-81C4-1BBEBBFFE8E0}"/>
    <cellStyle name="40% - Cor3 2" xfId="6966" xr:uid="{2F516B48-C50C-4B0E-8CED-346713A9AD06}"/>
    <cellStyle name="40% - Cor3 2 2" xfId="6967" xr:uid="{1736855B-19A7-4748-8B61-CFD8D9336C5D}"/>
    <cellStyle name="40% - Cor3 3" xfId="6968" xr:uid="{D54BF4B7-58A6-467E-A5D9-799CC12A84C3}"/>
    <cellStyle name="40% - Cor4" xfId="6969" xr:uid="{1F23333C-A00D-40C5-A105-16A1CD796196}"/>
    <cellStyle name="40% - Cor4 2" xfId="6970" xr:uid="{F531975A-F3A1-49CF-AC5F-BC83CC5143C1}"/>
    <cellStyle name="40% - Cor4 2 2" xfId="6971" xr:uid="{DB6E7702-D123-4173-8E0B-82A68DA4AC0A}"/>
    <cellStyle name="40% - Cor4 3" xfId="6972" xr:uid="{6CD9F0B3-973D-4D18-995C-053421C19447}"/>
    <cellStyle name="40% - Cor5" xfId="6973" xr:uid="{869F07DD-2BAB-42DF-B134-BA30A836A0EE}"/>
    <cellStyle name="40% - Cor5 2" xfId="6974" xr:uid="{DAF1C32B-3CD5-411B-B93C-EEC7ACA78CAC}"/>
    <cellStyle name="40% - Cor5 2 2" xfId="6975" xr:uid="{9F4D3EF1-FDE8-4791-9FB9-53333904746E}"/>
    <cellStyle name="40% - Cor5 3" xfId="6976" xr:uid="{FA1A4B70-4018-48BA-BAC0-295B46A4C3E6}"/>
    <cellStyle name="40% - Cor6" xfId="6977" xr:uid="{50D4869B-E12B-4D7A-9626-2FD3648E4660}"/>
    <cellStyle name="40% - Cor6 2" xfId="6978" xr:uid="{F9BA9E8F-CCFD-4A2A-8D12-CCE3A50C81DE}"/>
    <cellStyle name="40% - Cor6 2 2" xfId="6979" xr:uid="{7B48BE25-EB42-4EE9-8331-C25806B9321B}"/>
    <cellStyle name="40% - Cor6 3" xfId="6980" xr:uid="{9A7D1A44-042F-42AB-A014-103A7F463CB6}"/>
    <cellStyle name="40% - Énfasis1" xfId="1839" xr:uid="{451F6741-ABF0-454E-93C2-9C1845E3DA8F}"/>
    <cellStyle name="40% - Énfasis1 2" xfId="2853" xr:uid="{65B43B35-4D64-4EFC-B313-5301466F3E6F}"/>
    <cellStyle name="40% - Énfasis2" xfId="1840" xr:uid="{33AE4BD6-343C-45AE-918C-2BAA9D182703}"/>
    <cellStyle name="40% - Énfasis2 2" xfId="2854" xr:uid="{D19AB502-D506-4887-829C-D25196404E6E}"/>
    <cellStyle name="40% - Énfasis3" xfId="1841" xr:uid="{04AB8522-1162-43F1-8DD6-D22E371CF2BE}"/>
    <cellStyle name="40% - Énfasis3 2" xfId="2855" xr:uid="{388A26B2-4112-4D53-B9E2-5B77AF492668}"/>
    <cellStyle name="40% - Énfasis4" xfId="1842" xr:uid="{2134E2EF-FAEE-4F51-9DA9-837751BC1D01}"/>
    <cellStyle name="40% - Énfasis4 2" xfId="2856" xr:uid="{36F78A00-8B62-4884-8E34-481C1938C6BA}"/>
    <cellStyle name="40% - Énfasis5" xfId="1843" xr:uid="{9716A378-76D6-45AE-8A83-6BD6CDF0BEA7}"/>
    <cellStyle name="40% - Énfasis5 2" xfId="2857" xr:uid="{4EFE7312-985B-47BE-BDC5-B186ACDB54CF}"/>
    <cellStyle name="40% - Énfasis6" xfId="1844" xr:uid="{D2152E7E-5EE3-4BFB-92A8-61CB83A0E1F8}"/>
    <cellStyle name="40% - Énfasis6 2" xfId="2858" xr:uid="{59E12C09-FF3F-4AFC-A1C0-E6F03AE8A3E3}"/>
    <cellStyle name="4mitP" xfId="6981" xr:uid="{8B6EE9A0-92CE-4685-B711-D1EEC45BCEE4}"/>
    <cellStyle name="4mitP 2" xfId="6982" xr:uid="{635A208E-4406-4B01-990F-8726B8EF4058}"/>
    <cellStyle name="4ohneP" xfId="6983" xr:uid="{4CF64966-5ACF-46B3-95D4-186C8F3EA154}"/>
    <cellStyle name="5x indented GHG Textfiels" xfId="129" xr:uid="{00000000-0005-0000-0000-000081000000}"/>
    <cellStyle name="5x indented GHG Textfiels 2" xfId="130" xr:uid="{00000000-0005-0000-0000-000082000000}"/>
    <cellStyle name="5x indented GHG Textfiels 2 2" xfId="131" xr:uid="{00000000-0005-0000-0000-000083000000}"/>
    <cellStyle name="5x indented GHG Textfiels 2 2 2" xfId="132" xr:uid="{00000000-0005-0000-0000-000084000000}"/>
    <cellStyle name="5x indented GHG Textfiels 2 2 3" xfId="6984" xr:uid="{3ADB2572-5509-4F7D-8EB8-03207358AEAE}"/>
    <cellStyle name="5x indented GHG Textfiels 2 3" xfId="133" xr:uid="{00000000-0005-0000-0000-000085000000}"/>
    <cellStyle name="5x indented GHG Textfiels 2 3 2" xfId="4108" xr:uid="{0F789B61-F436-46D3-BD48-294D16173B5B}"/>
    <cellStyle name="5x indented GHG Textfiels 2 4" xfId="2865" xr:uid="{098A66C0-1186-41FA-8A3F-D0A5188884FB}"/>
    <cellStyle name="5x indented GHG Textfiels 3" xfId="134" xr:uid="{00000000-0005-0000-0000-000086000000}"/>
    <cellStyle name="5x indented GHG Textfiels 3 2" xfId="135" xr:uid="{00000000-0005-0000-0000-000087000000}"/>
    <cellStyle name="5x indented GHG Textfiels 3 2 2" xfId="136" xr:uid="{00000000-0005-0000-0000-000088000000}"/>
    <cellStyle name="5x indented GHG Textfiels 3 2 2 2" xfId="6987" xr:uid="{7554EBFE-2FD0-4459-A569-ABF8E4E0C279}"/>
    <cellStyle name="5x indented GHG Textfiels 3 2 3" xfId="6986" xr:uid="{E63BB5E5-45CE-4318-A77B-AA3066AF37E2}"/>
    <cellStyle name="5x indented GHG Textfiels 3 3" xfId="137" xr:uid="{00000000-0005-0000-0000-000089000000}"/>
    <cellStyle name="5x indented GHG Textfiels 3 3 2" xfId="138" xr:uid="{00000000-0005-0000-0000-00008A000000}"/>
    <cellStyle name="5x indented GHG Textfiels 3 3 2 2" xfId="139" xr:uid="{00000000-0005-0000-0000-00008B000000}"/>
    <cellStyle name="5x indented GHG Textfiels 3 3 2 2 2" xfId="140" xr:uid="{00000000-0005-0000-0000-00008C000000}"/>
    <cellStyle name="5x indented GHG Textfiels 3 3 2 2 3" xfId="6990" xr:uid="{3EE36630-73F2-4C1B-BC19-2CDBA0D4FCCB}"/>
    <cellStyle name="5x indented GHG Textfiels 3 3 2 3" xfId="141" xr:uid="{00000000-0005-0000-0000-00008D000000}"/>
    <cellStyle name="5x indented GHG Textfiels 3 3 2 4" xfId="6989" xr:uid="{BD014E24-FF79-4384-83C9-685E0C78345A}"/>
    <cellStyle name="5x indented GHG Textfiels 3 3 3" xfId="142" xr:uid="{00000000-0005-0000-0000-00008E000000}"/>
    <cellStyle name="5x indented GHG Textfiels 3 3 3 2" xfId="143" xr:uid="{00000000-0005-0000-0000-00008F000000}"/>
    <cellStyle name="5x indented GHG Textfiels 3 3 3 2 2" xfId="144" xr:uid="{00000000-0005-0000-0000-000090000000}"/>
    <cellStyle name="5x indented GHG Textfiels 3 3 3 2 3" xfId="6992" xr:uid="{637D688B-A460-42DD-AE75-8E6A7FEC06C9}"/>
    <cellStyle name="5x indented GHG Textfiels 3 3 3 3" xfId="145" xr:uid="{00000000-0005-0000-0000-000091000000}"/>
    <cellStyle name="5x indented GHG Textfiels 3 3 3 4" xfId="6991" xr:uid="{81EB53C7-0ED0-4EA2-8D65-A33528BBE54C}"/>
    <cellStyle name="5x indented GHG Textfiels 3 3 4" xfId="146" xr:uid="{00000000-0005-0000-0000-000092000000}"/>
    <cellStyle name="5x indented GHG Textfiels 3 3 4 2" xfId="147" xr:uid="{00000000-0005-0000-0000-000093000000}"/>
    <cellStyle name="5x indented GHG Textfiels 3 3 4 2 2" xfId="148" xr:uid="{00000000-0005-0000-0000-000094000000}"/>
    <cellStyle name="5x indented GHG Textfiels 3 3 4 2 3" xfId="6994" xr:uid="{9549BDDC-CC9C-4BC9-8774-A9230DBEEC34}"/>
    <cellStyle name="5x indented GHG Textfiels 3 3 4 3" xfId="149" xr:uid="{00000000-0005-0000-0000-000095000000}"/>
    <cellStyle name="5x indented GHG Textfiels 3 3 4 4" xfId="6993" xr:uid="{17F9AF2E-3B26-47DC-827D-0083BA4272C1}"/>
    <cellStyle name="5x indented GHG Textfiels 3 3 5" xfId="150" xr:uid="{00000000-0005-0000-0000-000096000000}"/>
    <cellStyle name="5x indented GHG Textfiels 3 3 5 2" xfId="151" xr:uid="{00000000-0005-0000-0000-000097000000}"/>
    <cellStyle name="5x indented GHG Textfiels 3 3 5 3" xfId="6995" xr:uid="{698A309F-7B82-4457-8761-D484AAD9F92F}"/>
    <cellStyle name="5x indented GHG Textfiels 3 3 6" xfId="152" xr:uid="{00000000-0005-0000-0000-000098000000}"/>
    <cellStyle name="5x indented GHG Textfiels 3 3 7" xfId="6988" xr:uid="{B63BE288-FD4E-4629-BFBF-77F3912F7A5D}"/>
    <cellStyle name="5x indented GHG Textfiels 3 4" xfId="153" xr:uid="{00000000-0005-0000-0000-000099000000}"/>
    <cellStyle name="5x indented GHG Textfiels 3 5" xfId="6985" xr:uid="{7C022D8F-0EEC-4CF2-97F3-A7AFE18B1F80}"/>
    <cellStyle name="5x indented GHG Textfiels 4" xfId="154" xr:uid="{00000000-0005-0000-0000-00009A000000}"/>
    <cellStyle name="5x indented GHG Textfiels 4 2" xfId="3953" xr:uid="{2C461E63-0123-4051-B962-3438267ED9E3}"/>
    <cellStyle name="5x indented GHG Textfiels 5" xfId="1857" xr:uid="{46BEFBC0-09DD-4EC6-8457-A08EAAD4D51E}"/>
    <cellStyle name="5x indented GHG Textfiels_Table 4(II)" xfId="155" xr:uid="{00000000-0005-0000-0000-00009B000000}"/>
    <cellStyle name="60 % - Accent1" xfId="1864" xr:uid="{D4346CA8-0AD4-4191-8190-0ABC7C9FEDBD}"/>
    <cellStyle name="60 % - Accent1 2" xfId="2866" xr:uid="{B7690EAA-CB5A-48CA-A518-CD0B47224C7C}"/>
    <cellStyle name="60 % - Accent1 2 2" xfId="3788" xr:uid="{C3ABBE3F-63A8-429A-AB38-CB2BBC7831BE}"/>
    <cellStyle name="60 % - Accent2" xfId="1865" xr:uid="{7B7DDAE8-BFE4-4237-A772-47A32CDFF87A}"/>
    <cellStyle name="60 % - Accent2 2" xfId="2867" xr:uid="{B913E995-4177-4E56-939B-2A1A55DD1BF3}"/>
    <cellStyle name="60 % - Accent2 2 2" xfId="3789" xr:uid="{528D8098-8590-4D14-9A48-79B2605C91B0}"/>
    <cellStyle name="60 % - Accent3" xfId="1866" xr:uid="{937BA90A-5B63-459E-AD63-B3F829F8753E}"/>
    <cellStyle name="60 % - Accent3 2" xfId="2868" xr:uid="{4AEFB4E7-FA48-4950-8E0E-9D8DBD06D40C}"/>
    <cellStyle name="60 % - Accent3 2 2" xfId="3790" xr:uid="{61D22428-FB78-4177-A118-C23DCC76B9DF}"/>
    <cellStyle name="60 % - Accent4" xfId="1867" xr:uid="{BABC4E14-49CA-4644-BF94-568013C22EAF}"/>
    <cellStyle name="60 % - Accent4 2" xfId="2869" xr:uid="{7A60FD9F-5AFE-45B5-A8EE-2C2DE178B3D1}"/>
    <cellStyle name="60 % - Accent4 2 2" xfId="3791" xr:uid="{D3493AC0-8E83-4A99-8409-7878869B6946}"/>
    <cellStyle name="60 % - Accent5" xfId="1868" xr:uid="{6E5AB9F2-2097-4339-8EB3-9162BE9F4E85}"/>
    <cellStyle name="60 % - Accent5 2" xfId="2870" xr:uid="{938D953D-FEC3-4B4B-B777-CE64BBCEB9CE}"/>
    <cellStyle name="60 % - Accent5 2 2" xfId="3792" xr:uid="{41DAD2BB-ECE3-4BD4-A840-5A6DBAE3455C}"/>
    <cellStyle name="60 % - Accent6" xfId="1869" xr:uid="{709C3840-65DE-48AD-8132-39F2F38F76C1}"/>
    <cellStyle name="60 % - Accent6 2" xfId="2871" xr:uid="{4855E950-92A4-4F6C-8AC7-B0981EB4B344}"/>
    <cellStyle name="60 % - Accent6 2 2" xfId="3793" xr:uid="{1FCD5647-5F23-4E8F-BF82-C8E0F760B2A6}"/>
    <cellStyle name="60 % - Akzent1" xfId="6996" xr:uid="{0768716E-8F3B-4B6E-85FC-22EF67D2CFBF}"/>
    <cellStyle name="60 % - Akzent1 2" xfId="156" xr:uid="{00000000-0005-0000-0000-00009C000000}"/>
    <cellStyle name="60 % - Akzent1 2 2" xfId="157" xr:uid="{00000000-0005-0000-0000-00009D000000}"/>
    <cellStyle name="60 % - Akzent1 2 3" xfId="6997" xr:uid="{73DD2E7B-0018-4C54-9756-AAD19E8B36E7}"/>
    <cellStyle name="60 % - Akzent1 3" xfId="158" xr:uid="{00000000-0005-0000-0000-00009E000000}"/>
    <cellStyle name="60 % - Akzent1 3 2" xfId="159" xr:uid="{00000000-0005-0000-0000-00009F000000}"/>
    <cellStyle name="60 % - Akzent1 3 3" xfId="6998" xr:uid="{E1D0F601-ACD0-4F2D-99CE-186AEDA29C6B}"/>
    <cellStyle name="60 % - Akzent2" xfId="6999" xr:uid="{7226C5D0-5329-4FF5-868D-4F559D37F031}"/>
    <cellStyle name="60 % - Akzent2 2" xfId="160" xr:uid="{00000000-0005-0000-0000-0000A0000000}"/>
    <cellStyle name="60 % - Akzent2 2 2" xfId="161" xr:uid="{00000000-0005-0000-0000-0000A1000000}"/>
    <cellStyle name="60 % - Akzent2 2 3" xfId="7000" xr:uid="{B2695080-81DB-49EE-9F66-8483627B072A}"/>
    <cellStyle name="60 % - Akzent2 3" xfId="162" xr:uid="{00000000-0005-0000-0000-0000A2000000}"/>
    <cellStyle name="60 % - Akzent2 3 2" xfId="163" xr:uid="{00000000-0005-0000-0000-0000A3000000}"/>
    <cellStyle name="60 % - Akzent2 3 3" xfId="7001" xr:uid="{ACEAD088-113A-4D66-AC62-B551CE6C3504}"/>
    <cellStyle name="60 % - Akzent3" xfId="7002" xr:uid="{5F24AE4B-4187-430E-849F-2937B0A4C1F2}"/>
    <cellStyle name="60 % - Akzent3 2" xfId="164" xr:uid="{00000000-0005-0000-0000-0000A4000000}"/>
    <cellStyle name="60 % - Akzent3 2 2" xfId="165" xr:uid="{00000000-0005-0000-0000-0000A5000000}"/>
    <cellStyle name="60 % - Akzent3 2 3" xfId="7003" xr:uid="{1CBF2B3A-B051-4AFE-A04B-20D74976DDEF}"/>
    <cellStyle name="60 % - Akzent3 3" xfId="166" xr:uid="{00000000-0005-0000-0000-0000A6000000}"/>
    <cellStyle name="60 % - Akzent3 3 2" xfId="167" xr:uid="{00000000-0005-0000-0000-0000A7000000}"/>
    <cellStyle name="60 % - Akzent3 3 3" xfId="7004" xr:uid="{26CFAD15-2821-472B-BE14-9CF54819A447}"/>
    <cellStyle name="60 % - Akzent4" xfId="7005" xr:uid="{7844E6E3-AC58-40B6-9DAA-858A405C17A7}"/>
    <cellStyle name="60 % - Akzent4 2" xfId="168" xr:uid="{00000000-0005-0000-0000-0000A8000000}"/>
    <cellStyle name="60 % - Akzent4 2 2" xfId="169" xr:uid="{00000000-0005-0000-0000-0000A9000000}"/>
    <cellStyle name="60 % - Akzent4 2 3" xfId="7006" xr:uid="{BB7CF817-7282-4535-9BDC-594791100396}"/>
    <cellStyle name="60 % - Akzent4 3" xfId="170" xr:uid="{00000000-0005-0000-0000-0000AA000000}"/>
    <cellStyle name="60 % - Akzent4 3 2" xfId="171" xr:uid="{00000000-0005-0000-0000-0000AB000000}"/>
    <cellStyle name="60 % - Akzent4 3 3" xfId="7007" xr:uid="{0BDFB504-ADAF-4A5E-992A-C0A0D5761E69}"/>
    <cellStyle name="60 % - Akzent5" xfId="7008" xr:uid="{2C38FCA6-392D-4180-8D87-D61CA5132098}"/>
    <cellStyle name="60 % - Akzent5 2" xfId="172" xr:uid="{00000000-0005-0000-0000-0000AC000000}"/>
    <cellStyle name="60 % - Akzent5 2 2" xfId="173" xr:uid="{00000000-0005-0000-0000-0000AD000000}"/>
    <cellStyle name="60 % - Akzent5 2 3" xfId="7009" xr:uid="{07AE15D3-DB9E-49A9-A84F-E89915230289}"/>
    <cellStyle name="60 % - Akzent5 3" xfId="174" xr:uid="{00000000-0005-0000-0000-0000AE000000}"/>
    <cellStyle name="60 % - Akzent5 3 2" xfId="175" xr:uid="{00000000-0005-0000-0000-0000AF000000}"/>
    <cellStyle name="60 % - Akzent5 3 3" xfId="7010" xr:uid="{8A5549CB-93AE-4084-9489-36DFA1420961}"/>
    <cellStyle name="60 % - Akzent6" xfId="7011" xr:uid="{B638EF09-7C83-4D78-81D6-F4724F24CB39}"/>
    <cellStyle name="60 % - Akzent6 2" xfId="176" xr:uid="{00000000-0005-0000-0000-0000B0000000}"/>
    <cellStyle name="60 % - Akzent6 2 2" xfId="177" xr:uid="{00000000-0005-0000-0000-0000B1000000}"/>
    <cellStyle name="60 % - Akzent6 2 3" xfId="7012" xr:uid="{B049906C-B949-49AD-9017-BBB6F9F78CCE}"/>
    <cellStyle name="60 % - Akzent6 3" xfId="178" xr:uid="{00000000-0005-0000-0000-0000B2000000}"/>
    <cellStyle name="60 % - Akzent6 3 2" xfId="179" xr:uid="{00000000-0005-0000-0000-0000B3000000}"/>
    <cellStyle name="60 % - Akzent6 3 3" xfId="7013" xr:uid="{9B701A71-CE3B-4A5D-B3C7-E3FE1598D788}"/>
    <cellStyle name="60 % - Accent1 10" xfId="7014" xr:uid="{9ACECB64-0D66-4427-9C21-FB7D60B5D747}"/>
    <cellStyle name="60 % - Accent1 10 2" xfId="7015" xr:uid="{6DAF5E31-F354-47AC-894F-E37E750BC371}"/>
    <cellStyle name="60 % - Accent1 11" xfId="7016" xr:uid="{550D7CE5-E4C6-4238-8633-FDC1F0839951}"/>
    <cellStyle name="60 % - Accent1 11 2" xfId="7017" xr:uid="{0578A871-3336-4440-B397-130DF66664CA}"/>
    <cellStyle name="60 % - Accent1 11 2 2" xfId="7018" xr:uid="{59BCAE74-1984-4267-8F07-8512A25DA664}"/>
    <cellStyle name="60 % - Accent1 11 2 3" xfId="7019" xr:uid="{73F4F841-519D-4813-9814-43D3ABA4DE04}"/>
    <cellStyle name="60 % - Accent1 11 3" xfId="7020" xr:uid="{77371991-D2EA-4042-8D44-AC65C3E87C5D}"/>
    <cellStyle name="60 % - Accent1 11 4" xfId="7021" xr:uid="{1435A036-45E5-4AE4-B941-47557CC5E56E}"/>
    <cellStyle name="60 % - Accent1 11 5" xfId="7022" xr:uid="{9B2945C8-E5E7-455F-B29F-80A92163738F}"/>
    <cellStyle name="60 % - Accent1 12" xfId="7023" xr:uid="{3E3308E6-01F2-4A89-90FD-A6235582B2AC}"/>
    <cellStyle name="60 % - Accent1 12 2" xfId="7024" xr:uid="{F4C5912F-AB1C-4AE0-8011-5D73A16A2176}"/>
    <cellStyle name="60 % - Accent1 12 3" xfId="7025" xr:uid="{468F85BE-0F85-4BDB-8E14-10C70CEBF9A9}"/>
    <cellStyle name="60 % - Accent1 12 4" xfId="7026" xr:uid="{61863942-715D-4992-846D-C677D486B6DD}"/>
    <cellStyle name="60 % - Accent1 13" xfId="7027" xr:uid="{9096EED0-9CBB-4D56-AF4B-FEF507F9732F}"/>
    <cellStyle name="60 % - Accent1 13 2" xfId="7028" xr:uid="{8C0ED394-D60B-443B-96CC-EB32CEADDC35}"/>
    <cellStyle name="60 % - Accent1 13 3" xfId="7029" xr:uid="{D3FD47BD-557E-48E8-AA5A-D7F790262736}"/>
    <cellStyle name="60 % - Accent1 14" xfId="7030" xr:uid="{0C4D8625-4A77-4F3D-8D94-E99DBCCC3506}"/>
    <cellStyle name="60 % - Accent1 14 2" xfId="7031" xr:uid="{E7AFDFC4-DB2B-43EE-B6EB-CC3AE96AC887}"/>
    <cellStyle name="60 % - Accent1 14 3" xfId="7032" xr:uid="{3ACA0088-E100-4BFF-A1BE-11EAAA89299E}"/>
    <cellStyle name="60 % - Accent1 15" xfId="7033" xr:uid="{AB4EE351-182E-4C04-BB5A-50F8CCC75C2E}"/>
    <cellStyle name="60 % - Accent1 15 2" xfId="7034" xr:uid="{4734B3DF-7CE0-432B-B78E-99A282B9758D}"/>
    <cellStyle name="60 % - Accent1 15 3" xfId="7035" xr:uid="{4B79CC60-DF48-4D5D-87CA-7BED359FA8F0}"/>
    <cellStyle name="60 % - Accent1 16" xfId="7036" xr:uid="{7C157722-DFA1-4E92-8853-F3E2A8C57C87}"/>
    <cellStyle name="60 % - Accent1 16 2" xfId="7037" xr:uid="{0D7B34B9-AA0F-4212-8123-6E19B9050F47}"/>
    <cellStyle name="60 % - Accent1 2" xfId="1858" xr:uid="{4C9FB462-0D3A-4FF0-9E3C-9D946558D8AF}"/>
    <cellStyle name="60 % - Accent1 2 2" xfId="2890" xr:uid="{38476594-D64A-4CA9-887B-9D290CF1C667}"/>
    <cellStyle name="60 % - Accent1 2 2 2" xfId="7038" xr:uid="{6C1E408E-12B8-4A02-8040-E93918AF85B3}"/>
    <cellStyle name="60 % - Accent1 2 3" xfId="7039" xr:uid="{4DFB662D-CDEF-4A55-8849-96D0D33F94A4}"/>
    <cellStyle name="60 % - Accent1 2 3 2" xfId="7040" xr:uid="{C53B58E0-3C85-4E83-974E-665FBB186CD6}"/>
    <cellStyle name="60 % - Accent1 2 4" xfId="7041" xr:uid="{95B71165-CF1D-448F-80C2-09403A5FD8D2}"/>
    <cellStyle name="60 % - Accent1 2 4 2" xfId="7042" xr:uid="{B77A266D-C398-4B5C-B537-332C017056F5}"/>
    <cellStyle name="60 % - Accent1 2 5" xfId="7043" xr:uid="{B0089FCB-1399-4A58-93AF-1AA0C98D83AD}"/>
    <cellStyle name="60 % - Accent1 2 6" xfId="7044" xr:uid="{0E732CA9-9BA4-4067-AE13-596E3BC5586D}"/>
    <cellStyle name="60 % - Accent1 2 7" xfId="7045" xr:uid="{F05E14BB-951E-4366-AFC0-31F5AACDCC55}"/>
    <cellStyle name="60 % - Accent1 2 8" xfId="3954" xr:uid="{960DFFEE-D137-4571-AD17-C745CFDE007D}"/>
    <cellStyle name="60 % - Accent1 3" xfId="7046" xr:uid="{8F940AC2-4F91-4BDB-82EC-1E7140325E65}"/>
    <cellStyle name="60 % - Accent1 3 2" xfId="7047" xr:uid="{A92B735C-46FD-4C25-A53E-10AEE5B2F1D3}"/>
    <cellStyle name="60 % - Accent1 3 3" xfId="7048" xr:uid="{7378B8BC-4A43-4E2F-AE4B-553348965044}"/>
    <cellStyle name="60 % - Accent1 3 4" xfId="7049" xr:uid="{64E806C8-47AD-41B0-ACC9-BDDFF1F791C2}"/>
    <cellStyle name="60 % - Accent1 3 5" xfId="7050" xr:uid="{32850BFC-9B40-4B4C-A6C2-F6BCC8E8B7D1}"/>
    <cellStyle name="60 % - Accent1 3 6" xfId="7051" xr:uid="{4D3AA64E-FA62-4F26-A525-7B8FA9436B3A}"/>
    <cellStyle name="60 % - Accent1 3 7" xfId="7052" xr:uid="{41B0A3ED-29D6-4E00-AEF7-78376A9B1871}"/>
    <cellStyle name="60 % - Accent1 4" xfId="7053" xr:uid="{0F6315BF-C7E7-4A4A-932C-CB31913F447F}"/>
    <cellStyle name="60 % - Accent1 4 2" xfId="7054" xr:uid="{DADE1ECB-757A-4E07-A0A1-91C435142F3B}"/>
    <cellStyle name="60 % - Accent1 4 3" xfId="7055" xr:uid="{254667FC-7F2B-481D-9D17-2B9A1C0551BE}"/>
    <cellStyle name="60 % - Accent1 4 4" xfId="7056" xr:uid="{2B1FB6CB-98B4-46B9-B704-8EA4B1F39BC4}"/>
    <cellStyle name="60 % - Accent1 5" xfId="7057" xr:uid="{A49FE118-F85E-47E9-84DE-14836EECCF1F}"/>
    <cellStyle name="60 % - Accent1 5 2" xfId="7058" xr:uid="{5B4B20AF-3645-4FA5-959B-2A05F34953BB}"/>
    <cellStyle name="60 % - Accent1 6" xfId="7059" xr:uid="{A3FAEFDD-511F-4620-8FD3-42A40338C4BB}"/>
    <cellStyle name="60 % - Accent1 6 2" xfId="7060" xr:uid="{6C129419-99F3-456E-A02B-AE94EDD792C3}"/>
    <cellStyle name="60 % - Accent1 6 3" xfId="7061" xr:uid="{1C5771A0-C9CE-470F-BAE7-F082951E9705}"/>
    <cellStyle name="60 % - Accent1 6 3 2" xfId="7062" xr:uid="{D4256F6D-2A6C-4E8F-B4F9-AD56761A8ABD}"/>
    <cellStyle name="60 % - Accent1 6 4" xfId="7063" xr:uid="{31A59A44-AF84-4515-9711-44FBAF10AFE0}"/>
    <cellStyle name="60 % - Accent1 6 4 2" xfId="7064" xr:uid="{2E1E82C4-5098-4271-A302-2E6C6388576B}"/>
    <cellStyle name="60 % - Accent1 6 5" xfId="7065" xr:uid="{F4FAD37C-F01C-42BB-B175-CAD195AAF34E}"/>
    <cellStyle name="60 % - Accent1 7" xfId="7066" xr:uid="{700A92E9-7AA6-4350-AEB7-1FA7086C81C6}"/>
    <cellStyle name="60 % - Accent1 7 2" xfId="7067" xr:uid="{2C620979-366A-41EF-AD70-43330FADDB23}"/>
    <cellStyle name="60 % - Accent1 7 3" xfId="7068" xr:uid="{4E3A0EE2-E633-4807-8524-AF50A97898B4}"/>
    <cellStyle name="60 % - Accent1 8" xfId="7069" xr:uid="{1299061F-CB93-4FCE-B6F6-B13B25D41EAA}"/>
    <cellStyle name="60 % - Accent1 8 2" xfId="7070" xr:uid="{4E02686F-2DD6-49B2-AE96-B57256EDA6E0}"/>
    <cellStyle name="60 % - Accent1 9" xfId="7071" xr:uid="{55094A5D-B767-4050-93C1-BFF6AA5F15B9}"/>
    <cellStyle name="60 % - Accent1 9 2" xfId="7072" xr:uid="{AD7DCA27-15E0-426F-8E62-D24B22A6B89A}"/>
    <cellStyle name="60 % - Accent2 10" xfId="7073" xr:uid="{7E18EFBE-FFFF-4593-867B-794904C470AE}"/>
    <cellStyle name="60 % - Accent2 10 2" xfId="7074" xr:uid="{DE229731-85BC-468B-BA03-319D43F4E627}"/>
    <cellStyle name="60 % - Accent2 11" xfId="7075" xr:uid="{5E93818A-DEF4-45B5-8C1C-F6014D96BCDB}"/>
    <cellStyle name="60 % - Accent2 11 2" xfId="7076" xr:uid="{324AE1A3-E33B-4905-ACF7-3DCDEB66177F}"/>
    <cellStyle name="60 % - Accent2 11 2 2" xfId="7077" xr:uid="{9219F2AD-E048-48B8-B391-E300DBA7A002}"/>
    <cellStyle name="60 % - Accent2 11 2 3" xfId="7078" xr:uid="{3CF172A5-4A3F-4FC2-A9B1-F28524B600C5}"/>
    <cellStyle name="60 % - Accent2 11 3" xfId="7079" xr:uid="{43024DE4-05EC-4841-971D-089783B494FD}"/>
    <cellStyle name="60 % - Accent2 11 4" xfId="7080" xr:uid="{8BAC429C-BD7D-492A-82DC-442DB9123B52}"/>
    <cellStyle name="60 % - Accent2 11 5" xfId="7081" xr:uid="{456DD8AF-81F0-4913-A39E-327EDE669E95}"/>
    <cellStyle name="60 % - Accent2 12" xfId="7082" xr:uid="{763B7E35-4967-4D88-9817-F7EF65714B3A}"/>
    <cellStyle name="60 % - Accent2 12 2" xfId="7083" xr:uid="{65E0903A-EA72-4D44-AC01-5070B437B9B1}"/>
    <cellStyle name="60 % - Accent2 12 3" xfId="7084" xr:uid="{05198C44-7682-4F30-ACE7-1872893BC5B6}"/>
    <cellStyle name="60 % - Accent2 12 4" xfId="7085" xr:uid="{4458F032-ED73-48A5-82B5-15DE90D70399}"/>
    <cellStyle name="60 % - Accent2 13" xfId="7086" xr:uid="{1325FF0F-C6EA-4B75-ACF5-1B39A6AABF6C}"/>
    <cellStyle name="60 % - Accent2 13 2" xfId="7087" xr:uid="{A2EA6B65-DD21-44E5-B075-98115EEF2411}"/>
    <cellStyle name="60 % - Accent2 13 3" xfId="7088" xr:uid="{40E36831-3A0F-4AD7-A9E6-440F4AD3BE98}"/>
    <cellStyle name="60 % - Accent2 14" xfId="7089" xr:uid="{D0B834EA-5DA5-4A36-B50F-E8936A2E0583}"/>
    <cellStyle name="60 % - Accent2 14 2" xfId="7090" xr:uid="{EC92DBA3-3620-4006-BE35-752708590239}"/>
    <cellStyle name="60 % - Accent2 14 3" xfId="7091" xr:uid="{97C871F9-36A7-4D89-9557-E84E3F7134DC}"/>
    <cellStyle name="60 % - Accent2 15" xfId="7092" xr:uid="{D2FB786E-F509-47E7-99B9-3A0F93CD4514}"/>
    <cellStyle name="60 % - Accent2 15 2" xfId="7093" xr:uid="{9470D94B-3E15-4006-B678-2CB12264B037}"/>
    <cellStyle name="60 % - Accent2 15 3" xfId="7094" xr:uid="{22D4F303-A763-4269-9375-CCA4B7439D28}"/>
    <cellStyle name="60 % - Accent2 16" xfId="7095" xr:uid="{44C4E471-2433-45A2-92A4-15190149D46D}"/>
    <cellStyle name="60 % - Accent2 16 2" xfId="7096" xr:uid="{2F2DE40D-8D1F-4858-9355-ED7EE8E82C4F}"/>
    <cellStyle name="60 % - Accent2 2" xfId="1859" xr:uid="{07B3E421-1409-4167-A48F-E4078C520E4F}"/>
    <cellStyle name="60 % - Accent2 2 2" xfId="2891" xr:uid="{6CB88BD1-1B2D-4800-9ABF-1F9C42B09A05}"/>
    <cellStyle name="60 % - Accent2 2 2 2" xfId="7097" xr:uid="{CE95C541-09C6-43EF-8F21-C6F730DAB889}"/>
    <cellStyle name="60 % - Accent2 2 3" xfId="7098" xr:uid="{0190D2BE-27CB-48EE-9DB8-364076FE0107}"/>
    <cellStyle name="60 % - Accent2 2 3 2" xfId="7099" xr:uid="{4DD2B87E-B5AD-44E6-BAD6-A3344E62D126}"/>
    <cellStyle name="60 % - Accent2 2 4" xfId="7100" xr:uid="{5C0B2AFF-3179-42AD-8479-0DE129EFA2AE}"/>
    <cellStyle name="60 % - Accent2 2 4 2" xfId="7101" xr:uid="{122AFBB5-997D-4C6A-9DE1-F685EA85E502}"/>
    <cellStyle name="60 % - Accent2 2 5" xfId="7102" xr:uid="{98E3134E-CF80-4017-A418-A821ACA706B9}"/>
    <cellStyle name="60 % - Accent2 2 6" xfId="7103" xr:uid="{7EEED1AD-D57F-4005-824B-0F7B84A38DF3}"/>
    <cellStyle name="60 % - Accent2 2 7" xfId="7104" xr:uid="{41D9ED5B-A0BE-4459-B85C-D4FA378B8CA8}"/>
    <cellStyle name="60 % - Accent2 2 8" xfId="3955" xr:uid="{0574765C-10ED-4415-A2B5-28E18DDCD8BF}"/>
    <cellStyle name="60 % - Accent2 3" xfId="7105" xr:uid="{BF0AE20D-0FDF-42B1-A7AF-3F53E7961E74}"/>
    <cellStyle name="60 % - Accent2 3 2" xfId="7106" xr:uid="{65CBDAD5-06E9-4A97-8763-F66FB04C91BA}"/>
    <cellStyle name="60 % - Accent2 3 3" xfId="7107" xr:uid="{E1E96DCF-C546-4E97-95EA-27D737150839}"/>
    <cellStyle name="60 % - Accent2 3 4" xfId="7108" xr:uid="{B12F3068-98C1-4834-91D8-199E26BEE4DD}"/>
    <cellStyle name="60 % - Accent2 3 5" xfId="7109" xr:uid="{4F271A92-B4E9-4931-97B8-8B355D5035A3}"/>
    <cellStyle name="60 % - Accent2 3 6" xfId="7110" xr:uid="{D195984C-FDF4-435B-8603-52D52B676005}"/>
    <cellStyle name="60 % - Accent2 3 7" xfId="7111" xr:uid="{32B7A04D-2E60-476C-ACE4-71829F7A0E28}"/>
    <cellStyle name="60 % - Accent2 4" xfId="7112" xr:uid="{D943AB61-A8D0-4670-B2C5-5B483B6DAC78}"/>
    <cellStyle name="60 % - Accent2 4 2" xfId="7113" xr:uid="{45BBAAF3-AD37-4323-BD5E-B506AA4393AC}"/>
    <cellStyle name="60 % - Accent2 4 3" xfId="7114" xr:uid="{96FA19FA-8FEB-4F3E-BD28-40322CE37AF0}"/>
    <cellStyle name="60 % - Accent2 4 4" xfId="7115" xr:uid="{4D390579-B6F4-4D2D-A0F9-48203306B223}"/>
    <cellStyle name="60 % - Accent2 5" xfId="7116" xr:uid="{BE82B8B8-FB38-461B-A571-7FD376C8A664}"/>
    <cellStyle name="60 % - Accent2 5 2" xfId="7117" xr:uid="{5431DDA4-0497-4937-81AA-AEEC226B7C79}"/>
    <cellStyle name="60 % - Accent2 6" xfId="7118" xr:uid="{A7A056A9-D99C-48E8-A397-4E32AF792327}"/>
    <cellStyle name="60 % - Accent2 6 2" xfId="7119" xr:uid="{FC926B8E-0EB3-4CC6-8903-5F2867447B85}"/>
    <cellStyle name="60 % - Accent2 6 3" xfId="7120" xr:uid="{2C143716-BE88-43C1-8EEA-90F2D320E11B}"/>
    <cellStyle name="60 % - Accent2 7" xfId="7121" xr:uid="{46FA7725-EA5F-4CA9-900B-BA1555E07396}"/>
    <cellStyle name="60 % - Accent2 7 2" xfId="7122" xr:uid="{02EF43EF-B857-4D48-8A00-5B101B72C575}"/>
    <cellStyle name="60 % - Accent2 7 3" xfId="7123" xr:uid="{AB35B2F4-60B1-4AFE-BE54-BC7841637B3D}"/>
    <cellStyle name="60 % - Accent2 8" xfId="7124" xr:uid="{65A66360-94CB-41F4-B44D-89AAC74DFFA1}"/>
    <cellStyle name="60 % - Accent2 8 2" xfId="7125" xr:uid="{5EBDBA0F-A177-415B-BD9D-B951B911BC80}"/>
    <cellStyle name="60 % - Accent2 9" xfId="7126" xr:uid="{322AE2F5-9AC9-4013-8B55-71D40B3BFEAF}"/>
    <cellStyle name="60 % - Accent2 9 2" xfId="7127" xr:uid="{74D99F25-3CA6-46AE-8C7F-081118500D78}"/>
    <cellStyle name="60 % - Accent3 10" xfId="7128" xr:uid="{7CAC21EA-E9BE-4A0B-ABB0-7916DCAA42F9}"/>
    <cellStyle name="60 % - Accent3 10 2" xfId="7129" xr:uid="{13D03867-12D5-45BD-8DB6-9CA5B7845DB7}"/>
    <cellStyle name="60 % - Accent3 11" xfId="7130" xr:uid="{CD804C58-2DC6-4C30-B294-0132E29FCD6B}"/>
    <cellStyle name="60 % - Accent3 11 2" xfId="7131" xr:uid="{C528A7C6-A6BC-43AB-99BE-51E898CAE39F}"/>
    <cellStyle name="60 % - Accent3 11 2 2" xfId="7132" xr:uid="{12A5B0F9-420B-42B8-9D02-365B65CAF765}"/>
    <cellStyle name="60 % - Accent3 11 2 3" xfId="7133" xr:uid="{1DD4C6EF-4497-47A9-83A0-D6F8911D3A85}"/>
    <cellStyle name="60 % - Accent3 11 3" xfId="7134" xr:uid="{9D7EBE43-8BE7-477C-8AE2-E84C6BAD05D5}"/>
    <cellStyle name="60 % - Accent3 11 4" xfId="7135" xr:uid="{2F3D17EC-565F-4058-A227-D1BF09AAC80B}"/>
    <cellStyle name="60 % - Accent3 11 5" xfId="7136" xr:uid="{863A0BF0-5917-4774-B166-12C67AFE5605}"/>
    <cellStyle name="60 % - Accent3 12" xfId="7137" xr:uid="{DCE4F095-7FAB-477E-B588-F46D54F25ADD}"/>
    <cellStyle name="60 % - Accent3 12 2" xfId="7138" xr:uid="{EE39CAD7-2005-4FC5-8618-FC0F65CEAC27}"/>
    <cellStyle name="60 % - Accent3 12 3" xfId="7139" xr:uid="{DCCB1555-6FF0-44D3-86F5-9EEA84A9C546}"/>
    <cellStyle name="60 % - Accent3 12 4" xfId="7140" xr:uid="{20B4224F-DF6F-4C54-8C53-818E4A8C32DE}"/>
    <cellStyle name="60 % - Accent3 13" xfId="7141" xr:uid="{7943A3F7-185E-4B3F-A2BE-47E9F0E95107}"/>
    <cellStyle name="60 % - Accent3 13 2" xfId="7142" xr:uid="{8DFC3605-C336-4954-B4BD-F5E7C2DF5AB4}"/>
    <cellStyle name="60 % - Accent3 13 3" xfId="7143" xr:uid="{60AF709C-A083-41E5-A499-2791D8A3B565}"/>
    <cellStyle name="60 % - Accent3 14" xfId="7144" xr:uid="{5BED3C57-6F68-4A1E-A19D-67BE1A02CC4E}"/>
    <cellStyle name="60 % - Accent3 14 2" xfId="7145" xr:uid="{E2192724-E1A7-4CF0-AA98-A27F0C0A8203}"/>
    <cellStyle name="60 % - Accent3 14 3" xfId="7146" xr:uid="{06BFDE23-1850-472B-A97F-0196C2672B00}"/>
    <cellStyle name="60 % - Accent3 15" xfId="7147" xr:uid="{8D14320A-EA2F-4459-9DC6-EA6C1A16DBA6}"/>
    <cellStyle name="60 % - Accent3 15 2" xfId="7148" xr:uid="{96C95EBB-90F6-47A1-AABE-7663B49A5E7C}"/>
    <cellStyle name="60 % - Accent3 15 3" xfId="7149" xr:uid="{F863FE53-45C1-4582-845F-602C18C198FC}"/>
    <cellStyle name="60 % - Accent3 16" xfId="7150" xr:uid="{6B90C982-25DC-4E63-AEE9-AF3CAD91BFD7}"/>
    <cellStyle name="60 % - Accent3 16 2" xfId="7151" xr:uid="{0E0328EA-BA8D-410B-A1BE-7CAD74E4B576}"/>
    <cellStyle name="60 % - Accent3 2" xfId="1860" xr:uid="{600C0023-D02C-4E5E-8645-A5FD8521A29D}"/>
    <cellStyle name="60 % - Accent3 2 2" xfId="2892" xr:uid="{AB212706-A6FB-4F92-A338-3FAE67249D25}"/>
    <cellStyle name="60 % - Accent3 2 2 2" xfId="7152" xr:uid="{0C2FD39D-1970-4ED3-929F-BD7C1486F9B0}"/>
    <cellStyle name="60 % - Accent3 2 3" xfId="7153" xr:uid="{149DC34F-77F5-42DB-9892-281B1CCECCA3}"/>
    <cellStyle name="60 % - Accent3 2 3 2" xfId="7154" xr:uid="{63732794-2875-441F-ABEA-E72BBCEAE2E3}"/>
    <cellStyle name="60 % - Accent3 2 4" xfId="7155" xr:uid="{B97E3DE9-01AC-442E-A982-185E26C2DC1C}"/>
    <cellStyle name="60 % - Accent3 2 4 2" xfId="7156" xr:uid="{EA04A406-CF8A-4BC5-A02F-27AA7E807796}"/>
    <cellStyle name="60 % - Accent3 2 5" xfId="7157" xr:uid="{09205C50-A157-4DC1-A665-E368CA10F40A}"/>
    <cellStyle name="60 % - Accent3 2 6" xfId="7158" xr:uid="{EF34C953-FFB8-4704-A19A-F3A2929BE49B}"/>
    <cellStyle name="60 % - Accent3 2 7" xfId="7159" xr:uid="{19B84BCE-79E5-464E-8351-CDAE4F4A4F5E}"/>
    <cellStyle name="60 % - Accent3 2 8" xfId="3956" xr:uid="{2B7E7B50-A92A-415D-AEB0-6C72E9C118B0}"/>
    <cellStyle name="60 % - Accent3 3" xfId="7160" xr:uid="{6018BACB-9EF4-47E1-B5C3-5A0C0E767CE4}"/>
    <cellStyle name="60 % - Accent3 3 2" xfId="7161" xr:uid="{87BB2F19-1EDD-45F5-8CDA-DD22FF34FFA9}"/>
    <cellStyle name="60 % - Accent3 3 3" xfId="7162" xr:uid="{741D46B7-CF40-412D-B75F-727F6D8404B3}"/>
    <cellStyle name="60 % - Accent3 3 4" xfId="7163" xr:uid="{894AF344-DF15-40C5-88D9-BF64FEDB38BC}"/>
    <cellStyle name="60 % - Accent3 3 5" xfId="7164" xr:uid="{92480E3E-334B-4561-A936-E92EF40765EF}"/>
    <cellStyle name="60 % - Accent3 3 6" xfId="7165" xr:uid="{8DAF2D5C-C1E7-48B4-88BD-2625C17C8383}"/>
    <cellStyle name="60 % - Accent3 3 7" xfId="7166" xr:uid="{E3501DE1-25FE-4E03-BC17-193D265B4E7B}"/>
    <cellStyle name="60 % - Accent3 4" xfId="7167" xr:uid="{8E6F1729-F54D-42C4-BC9A-4FBA8C82A02B}"/>
    <cellStyle name="60 % - Accent3 4 2" xfId="7168" xr:uid="{5B0B265E-F661-4A21-90B8-A796BFB3314D}"/>
    <cellStyle name="60 % - Accent3 4 3" xfId="7169" xr:uid="{4E9DDEE7-801A-4EF2-B6C1-827706364E9F}"/>
    <cellStyle name="60 % - Accent3 4 4" xfId="7170" xr:uid="{BADEF3D5-17FE-499D-B5CB-FC9855E82D73}"/>
    <cellStyle name="60 % - Accent3 5" xfId="7171" xr:uid="{633BBC4C-EEDF-4DEF-961A-CD6B4E8C50B0}"/>
    <cellStyle name="60 % - Accent3 5 2" xfId="7172" xr:uid="{9737A4C0-B2C6-4E0C-A617-0992418DFE84}"/>
    <cellStyle name="60 % - Accent3 6" xfId="7173" xr:uid="{F2A684C8-677B-47E2-8995-B0E168A97B7E}"/>
    <cellStyle name="60 % - Accent3 6 2" xfId="7174" xr:uid="{D065EFFC-E857-4C02-AA17-F4E021D5F510}"/>
    <cellStyle name="60 % - Accent3 6 3" xfId="7175" xr:uid="{F1B3C830-0EB2-40EE-B88B-304907FEDC19}"/>
    <cellStyle name="60 % - Accent3 6 3 2" xfId="7176" xr:uid="{775048FF-0E5B-48BA-B058-3C005269EBEF}"/>
    <cellStyle name="60 % - Accent3 6 4" xfId="7177" xr:uid="{F65F929E-5C71-4F7B-97F0-44EA665498C3}"/>
    <cellStyle name="60 % - Accent3 6 4 2" xfId="7178" xr:uid="{0095A201-CFB5-44D9-898A-FC468478F9EB}"/>
    <cellStyle name="60 % - Accent3 6 5" xfId="7179" xr:uid="{867D5AB1-2302-45CB-98CD-35E62778D8C9}"/>
    <cellStyle name="60 % - Accent3 7" xfId="7180" xr:uid="{2B6C79D6-1CEE-4569-9672-E8DAEF3FC6AB}"/>
    <cellStyle name="60 % - Accent3 7 2" xfId="7181" xr:uid="{2F9E4779-36DE-4049-AF45-6B178D59BAAE}"/>
    <cellStyle name="60 % - Accent3 7 3" xfId="7182" xr:uid="{1D1D0C4C-EA53-4B73-BA7C-64F0B77831EC}"/>
    <cellStyle name="60 % - Accent3 8" xfId="7183" xr:uid="{7133E271-E825-4C19-8080-30E1F1011001}"/>
    <cellStyle name="60 % - Accent3 8 2" xfId="7184" xr:uid="{9D7495A6-7C00-41EC-A52A-D428CE950C76}"/>
    <cellStyle name="60 % - Accent3 9" xfId="7185" xr:uid="{4EEF9533-B687-4619-80F7-F4EA968C3051}"/>
    <cellStyle name="60 % - Accent3 9 2" xfId="7186" xr:uid="{9C4C2F02-52D1-4116-A7B2-C00798819A9F}"/>
    <cellStyle name="60 % - Accent4 10" xfId="7187" xr:uid="{C7F463AF-E55D-4450-B7DE-17517F7D7D03}"/>
    <cellStyle name="60 % - Accent4 10 2" xfId="7188" xr:uid="{C9D61099-7045-40C7-8013-2EF44074DB57}"/>
    <cellStyle name="60 % - Accent4 11" xfId="7189" xr:uid="{1EE0CD42-013F-42EC-B428-A655BDE08FA5}"/>
    <cellStyle name="60 % - Accent4 11 2" xfId="7190" xr:uid="{640DECE3-4620-4647-AF04-C2F17FCC27AA}"/>
    <cellStyle name="60 % - Accent4 11 2 2" xfId="7191" xr:uid="{CCB25869-9D08-4793-8BE1-4230B26217FE}"/>
    <cellStyle name="60 % - Accent4 11 2 3" xfId="7192" xr:uid="{A9142C78-0F64-4632-8893-669CD1ECB90C}"/>
    <cellStyle name="60 % - Accent4 11 3" xfId="7193" xr:uid="{F8CD5730-7B0B-4BD2-A11F-CDB17A8A5B72}"/>
    <cellStyle name="60 % - Accent4 11 4" xfId="7194" xr:uid="{F5F535DE-6614-4E6A-B47A-030156B2AA35}"/>
    <cellStyle name="60 % - Accent4 11 5" xfId="7195" xr:uid="{9FE88FD7-AF64-4578-9FFC-79BB1D6D15DB}"/>
    <cellStyle name="60 % - Accent4 12" xfId="7196" xr:uid="{F176366C-E3F5-4D53-A09C-025CACE8DBD7}"/>
    <cellStyle name="60 % - Accent4 12 2" xfId="7197" xr:uid="{48909643-6D86-47C6-AD83-DAA4209EC2AC}"/>
    <cellStyle name="60 % - Accent4 12 3" xfId="7198" xr:uid="{D8EB321D-FEB7-44A6-BFB7-3EC41A9F5CA2}"/>
    <cellStyle name="60 % - Accent4 12 4" xfId="7199" xr:uid="{BC8576FC-7D0B-4D00-B0F8-9E0E6140E9ED}"/>
    <cellStyle name="60 % - Accent4 13" xfId="7200" xr:uid="{E4927C26-AAD3-4D30-BE8C-87F9D1B0CED5}"/>
    <cellStyle name="60 % - Accent4 13 2" xfId="7201" xr:uid="{9482E9BB-CCED-4020-BC2C-789E8759FBBC}"/>
    <cellStyle name="60 % - Accent4 13 3" xfId="7202" xr:uid="{1D32B5D8-3B17-4E77-8FB6-378479C0D7B3}"/>
    <cellStyle name="60 % - Accent4 14" xfId="7203" xr:uid="{D35BBBF4-8074-4226-9DD6-48F0DC3C8013}"/>
    <cellStyle name="60 % - Accent4 14 2" xfId="7204" xr:uid="{71E2B084-DA88-4C71-8C1A-914242FFC55E}"/>
    <cellStyle name="60 % - Accent4 14 3" xfId="7205" xr:uid="{E623A6C1-DC9C-412F-8434-3A5BC9C8BC26}"/>
    <cellStyle name="60 % - Accent4 15" xfId="7206" xr:uid="{10AFD546-ED48-49B8-B131-35427B05F168}"/>
    <cellStyle name="60 % - Accent4 15 2" xfId="7207" xr:uid="{465855D2-D899-4F07-AF6C-553BA1003BF7}"/>
    <cellStyle name="60 % - Accent4 15 3" xfId="7208" xr:uid="{3F858959-EDF4-4B35-9C70-408860CD9F7C}"/>
    <cellStyle name="60 % - Accent4 16" xfId="7209" xr:uid="{2AC7B20B-4C6D-4C1B-9449-65B203E6EE13}"/>
    <cellStyle name="60 % - Accent4 16 2" xfId="7210" xr:uid="{37F84944-BD24-4330-A0C1-51D2E0ED9D33}"/>
    <cellStyle name="60 % - Accent4 2" xfId="1861" xr:uid="{9CE167D8-EA12-4FDD-A6C4-BE6116434F15}"/>
    <cellStyle name="60 % - Accent4 2 2" xfId="2893" xr:uid="{95E68524-BA75-49F2-8980-8339CE20E75B}"/>
    <cellStyle name="60 % - Accent4 2 2 2" xfId="7211" xr:uid="{809BC3E5-AEE2-4718-9925-45C27A1EB79C}"/>
    <cellStyle name="60 % - Accent4 2 3" xfId="7212" xr:uid="{BEE69413-A1D4-4DA1-9692-7D6E25B09D46}"/>
    <cellStyle name="60 % - Accent4 2 3 2" xfId="7213" xr:uid="{830A9135-05A5-4CA4-AE56-0F09D580CFDF}"/>
    <cellStyle name="60 % - Accent4 2 4" xfId="7214" xr:uid="{25429910-697F-4C46-B636-E8039591DBF7}"/>
    <cellStyle name="60 % - Accent4 2 4 2" xfId="7215" xr:uid="{2BE7E624-676A-48D5-A2A8-C74572108941}"/>
    <cellStyle name="60 % - Accent4 2 5" xfId="7216" xr:uid="{ABAC28E6-A0E6-4A9C-8822-EBB07806F546}"/>
    <cellStyle name="60 % - Accent4 2 6" xfId="7217" xr:uid="{BFCFF26E-D27A-4ABA-BF89-FD1E2D402494}"/>
    <cellStyle name="60 % - Accent4 2 7" xfId="7218" xr:uid="{EF48335A-B70A-4AEE-AF7E-52725ED590AC}"/>
    <cellStyle name="60 % - Accent4 2 8" xfId="3957" xr:uid="{0A1EA5FA-3125-4E96-A80C-1B2A154C926D}"/>
    <cellStyle name="60 % - Accent4 3" xfId="7219" xr:uid="{4672D7E6-ABBA-473C-B38A-72C274A44D24}"/>
    <cellStyle name="60 % - Accent4 3 2" xfId="7220" xr:uid="{2D7AD3C8-79A8-4E6D-8312-1538DD173758}"/>
    <cellStyle name="60 % - Accent4 3 3" xfId="7221" xr:uid="{08ABCBB8-59E2-41AE-AEDA-AB5583919AC1}"/>
    <cellStyle name="60 % - Accent4 3 4" xfId="7222" xr:uid="{BF52A97C-8FFE-42AF-8B06-5F7466981E17}"/>
    <cellStyle name="60 % - Accent4 3 5" xfId="7223" xr:uid="{C8494F5F-27AA-44FD-82AE-3B9125CC36EB}"/>
    <cellStyle name="60 % - Accent4 3 6" xfId="7224" xr:uid="{0AEB0C91-5E9C-4227-9FEF-71FA048F5D1C}"/>
    <cellStyle name="60 % - Accent4 3 7" xfId="7225" xr:uid="{5DE52249-25CC-4F25-924A-7A716A790226}"/>
    <cellStyle name="60 % - Accent4 4" xfId="7226" xr:uid="{782E5353-92E0-4C9D-8360-939499E60D2B}"/>
    <cellStyle name="60 % - Accent4 4 2" xfId="7227" xr:uid="{3A8E4146-20F6-4C71-AB52-D30E439484A2}"/>
    <cellStyle name="60 % - Accent4 4 3" xfId="7228" xr:uid="{20F75106-99B9-49D2-8DB7-D79E557EED0B}"/>
    <cellStyle name="60 % - Accent4 4 4" xfId="7229" xr:uid="{E7908CA9-C496-4B4D-8122-33657130D8E3}"/>
    <cellStyle name="60 % - Accent4 5" xfId="7230" xr:uid="{0437D81B-5587-43C7-8E49-70B8E4E225AF}"/>
    <cellStyle name="60 % - Accent4 5 2" xfId="7231" xr:uid="{878A48F6-D110-4D66-9044-7C84BE82AA7F}"/>
    <cellStyle name="60 % - Accent4 6" xfId="7232" xr:uid="{74FDCBC6-C2C2-4963-BD06-8040162D814B}"/>
    <cellStyle name="60 % - Accent4 6 2" xfId="7233" xr:uid="{62FF67A1-B7DC-4278-A0A0-1F6D27EEA787}"/>
    <cellStyle name="60 % - Accent4 6 3" xfId="7234" xr:uid="{BD79E7C4-E0C5-4499-BA6A-B2843958541E}"/>
    <cellStyle name="60 % - Accent4 6 3 2" xfId="7235" xr:uid="{30E64955-4FAA-40A9-9108-1C8EE78F4D8C}"/>
    <cellStyle name="60 % - Accent4 6 4" xfId="7236" xr:uid="{991D83F0-582B-49CA-8014-1CB5228229CE}"/>
    <cellStyle name="60 % - Accent4 6 4 2" xfId="7237" xr:uid="{CDFCBF0F-0C2E-40E7-8172-F27652B95199}"/>
    <cellStyle name="60 % - Accent4 6 5" xfId="7238" xr:uid="{BA2FC329-B963-4374-9D68-B27FDA7472D8}"/>
    <cellStyle name="60 % - Accent4 7" xfId="7239" xr:uid="{D5136AFC-BB5C-4226-8084-570406B8F5DD}"/>
    <cellStyle name="60 % - Accent4 7 2" xfId="7240" xr:uid="{06DD0CC1-C96A-4E16-A54B-C77DC594AD62}"/>
    <cellStyle name="60 % - Accent4 7 3" xfId="7241" xr:uid="{5799DE83-D846-403C-895B-DDB9D192B87E}"/>
    <cellStyle name="60 % - Accent4 8" xfId="7242" xr:uid="{2EBF5352-2302-4FD2-9486-CE6D7C9A68B3}"/>
    <cellStyle name="60 % - Accent4 8 2" xfId="7243" xr:uid="{42756737-279C-48F2-B50A-F84CA39D9F4C}"/>
    <cellStyle name="60 % - Accent4 9" xfId="7244" xr:uid="{48F0FC4A-C265-45F8-88CD-C1085E52E85C}"/>
    <cellStyle name="60 % - Accent4 9 2" xfId="7245" xr:uid="{D5CF2A7A-A52F-46E4-89EF-DBA528910D3F}"/>
    <cellStyle name="60 % - Accent5 10" xfId="7246" xr:uid="{DEFB8DA4-6F7C-4956-B38C-F14B7DDA4AD4}"/>
    <cellStyle name="60 % - Accent5 10 2" xfId="7247" xr:uid="{3B7DC4C1-89CE-4A78-9CDE-E558DDFAFCB9}"/>
    <cellStyle name="60 % - Accent5 11" xfId="7248" xr:uid="{5195FF75-6C1C-4637-990E-A9E8A5DC8DA6}"/>
    <cellStyle name="60 % - Accent5 11 2" xfId="7249" xr:uid="{E82B21CA-F8EA-4D44-A714-13A821528E6D}"/>
    <cellStyle name="60 % - Accent5 11 2 2" xfId="7250" xr:uid="{9F999002-C27E-4EE5-8F0B-E260ADDF5CDC}"/>
    <cellStyle name="60 % - Accent5 11 2 3" xfId="7251" xr:uid="{AE1AD3CB-79AF-4E8C-9AF3-BEE44B74CF30}"/>
    <cellStyle name="60 % - Accent5 11 3" xfId="7252" xr:uid="{2E8F6042-DC46-475D-A82D-D7A9990503FC}"/>
    <cellStyle name="60 % - Accent5 11 4" xfId="7253" xr:uid="{A0AC412B-BB66-41FF-A8FD-7C6741329848}"/>
    <cellStyle name="60 % - Accent5 11 5" xfId="7254" xr:uid="{38CF7DA9-87F1-46CD-9280-64961A45F800}"/>
    <cellStyle name="60 % - Accent5 12" xfId="7255" xr:uid="{FDED0A80-B082-4E2D-95B4-819686A1BDE9}"/>
    <cellStyle name="60 % - Accent5 12 2" xfId="7256" xr:uid="{5B0A01F5-4EF7-4E8D-8B56-C9DE96F3574E}"/>
    <cellStyle name="60 % - Accent5 12 3" xfId="7257" xr:uid="{D38C1640-B84F-4BDE-9C02-4933DA04BA20}"/>
    <cellStyle name="60 % - Accent5 12 4" xfId="7258" xr:uid="{40921313-85B3-494B-981F-DEB26C08577C}"/>
    <cellStyle name="60 % - Accent5 13" xfId="7259" xr:uid="{72A08D41-FFE8-49B3-93F4-DD52FEDE73FA}"/>
    <cellStyle name="60 % - Accent5 13 2" xfId="7260" xr:uid="{D930D307-9594-4F58-91DF-2D302626DEA6}"/>
    <cellStyle name="60 % - Accent5 13 3" xfId="7261" xr:uid="{6ED31147-D85F-4215-88EA-D1BC50AF0338}"/>
    <cellStyle name="60 % - Accent5 14" xfId="7262" xr:uid="{EFD76338-BF27-45A9-99A6-F959A5CAD064}"/>
    <cellStyle name="60 % - Accent5 14 2" xfId="7263" xr:uid="{FC7A9DEE-29AA-4D37-BB0E-B41A1322FE5E}"/>
    <cellStyle name="60 % - Accent5 14 3" xfId="7264" xr:uid="{F95D4F94-889C-4BBE-BA77-AECC1AA98E53}"/>
    <cellStyle name="60 % - Accent5 15" xfId="7265" xr:uid="{543AD62E-5986-4075-BC5B-DF0EEB761189}"/>
    <cellStyle name="60 % - Accent5 15 2" xfId="7266" xr:uid="{918E2CEB-FF5B-41E6-BDA1-50C9A4F70252}"/>
    <cellStyle name="60 % - Accent5 15 3" xfId="7267" xr:uid="{DDB3667E-4513-44E2-A2F2-B68AC27F228F}"/>
    <cellStyle name="60 % - Accent5 16" xfId="7268" xr:uid="{CD5DD8C1-E6CC-431C-BB94-CCD16531F004}"/>
    <cellStyle name="60 % - Accent5 16 2" xfId="7269" xr:uid="{DC0D7ABB-3FDF-404E-B426-D1712BAE1A40}"/>
    <cellStyle name="60 % - Accent5 2" xfId="1862" xr:uid="{496B22EB-685E-46E6-B77B-7BF7DEDE1365}"/>
    <cellStyle name="60 % - Accent5 2 2" xfId="2894" xr:uid="{F6196F14-4899-4B66-B09D-7CE29906ACB3}"/>
    <cellStyle name="60 % - Accent5 2 2 2" xfId="7270" xr:uid="{956A214F-7F56-453A-A03D-19D31F5CCDAE}"/>
    <cellStyle name="60 % - Accent5 2 3" xfId="7271" xr:uid="{FBA5F720-A338-4701-8292-89668EBC1C0A}"/>
    <cellStyle name="60 % - Accent5 2 3 2" xfId="7272" xr:uid="{9D720063-064C-4BC2-8BF4-45C5E6D90A56}"/>
    <cellStyle name="60 % - Accent5 2 4" xfId="7273" xr:uid="{482D5C80-6763-4BB8-84B5-2D1B6FA0C40C}"/>
    <cellStyle name="60 % - Accent5 2 4 2" xfId="7274" xr:uid="{0FBCA3E8-7F1A-4069-8CF4-20E6D3622D3A}"/>
    <cellStyle name="60 % - Accent5 2 5" xfId="7275" xr:uid="{F6AF32E3-C3E1-4545-85FE-63C5BD7917A5}"/>
    <cellStyle name="60 % - Accent5 2 6" xfId="7276" xr:uid="{9FFA72FB-104E-492B-A035-4CC2C21A9FD1}"/>
    <cellStyle name="60 % - Accent5 2 7" xfId="7277" xr:uid="{1E13A972-3AE7-4610-A022-C7C0AF71A822}"/>
    <cellStyle name="60 % - Accent5 2 8" xfId="3958" xr:uid="{D8603EC6-1CFE-49FF-922D-6EB7668A0605}"/>
    <cellStyle name="60 % - Accent5 3" xfId="7278" xr:uid="{DB9AD845-F740-4979-AE4A-B45B698C4430}"/>
    <cellStyle name="60 % - Accent5 3 2" xfId="7279" xr:uid="{5C8B9FE8-12AD-47DE-84B6-D7046AF57969}"/>
    <cellStyle name="60 % - Accent5 3 3" xfId="7280" xr:uid="{343E0BA7-A764-4A87-A9DE-DDF021FE9541}"/>
    <cellStyle name="60 % - Accent5 3 4" xfId="7281" xr:uid="{5DCE9E63-611E-4EEF-8AB9-26A5EDB9972B}"/>
    <cellStyle name="60 % - Accent5 3 5" xfId="7282" xr:uid="{26898ECD-D938-4C90-92C6-01BBE87AE0D7}"/>
    <cellStyle name="60 % - Accent5 3 6" xfId="7283" xr:uid="{2E127624-F5D2-49BF-ABC1-6DF4FB9D736A}"/>
    <cellStyle name="60 % - Accent5 3 7" xfId="7284" xr:uid="{8E152586-994D-401E-B7ED-522EDA448A2F}"/>
    <cellStyle name="60 % - Accent5 4" xfId="7285" xr:uid="{A048DC42-1228-4527-8517-F23E2263E89F}"/>
    <cellStyle name="60 % - Accent5 4 2" xfId="7286" xr:uid="{2A632896-1E1B-4C7D-B1C2-8D34C9955824}"/>
    <cellStyle name="60 % - Accent5 4 3" xfId="7287" xr:uid="{2111E4E3-398C-4112-8B30-E982CB0D7217}"/>
    <cellStyle name="60 % - Accent5 4 4" xfId="7288" xr:uid="{0C6C62F4-6475-48C7-8ADD-4E11DD50A3E2}"/>
    <cellStyle name="60 % - Accent5 5" xfId="7289" xr:uid="{0EE66A17-0E62-4149-A6B7-72144C63AB04}"/>
    <cellStyle name="60 % - Accent5 5 2" xfId="7290" xr:uid="{D2E72F7A-592E-4347-913D-207A0053F396}"/>
    <cellStyle name="60 % - Accent5 6" xfId="7291" xr:uid="{EA869548-E97C-41B2-8CB6-A3D0ECBBF625}"/>
    <cellStyle name="60 % - Accent5 6 2" xfId="7292" xr:uid="{622AB6E6-DEAD-44D3-AF36-E0FCEEC5E967}"/>
    <cellStyle name="60 % - Accent5 6 3" xfId="7293" xr:uid="{62E30E5C-58A7-45DB-8021-AA6E1DF85E79}"/>
    <cellStyle name="60 % - Accent5 7" xfId="7294" xr:uid="{204923A6-715D-4B7C-A337-EF38647BCF07}"/>
    <cellStyle name="60 % - Accent5 7 2" xfId="7295" xr:uid="{AB329586-563B-413F-A176-7770698F63FE}"/>
    <cellStyle name="60 % - Accent5 7 3" xfId="7296" xr:uid="{B6868F53-3B87-48E0-8EF9-5B213800B6BA}"/>
    <cellStyle name="60 % - Accent5 8" xfId="7297" xr:uid="{F0AC0E08-1096-4A5B-AE14-85AF7EC32BAB}"/>
    <cellStyle name="60 % - Accent5 8 2" xfId="7298" xr:uid="{A04CA658-E0A2-45C1-AB11-223006257C51}"/>
    <cellStyle name="60 % - Accent5 9" xfId="7299" xr:uid="{E723A5A3-D6FE-4EFD-941D-8F11D54B6E16}"/>
    <cellStyle name="60 % - Accent5 9 2" xfId="7300" xr:uid="{F351189A-9682-4500-BC46-27C920A9F0E6}"/>
    <cellStyle name="60 % - Accent6 10" xfId="7301" xr:uid="{032EF1A9-32DA-4952-B4D1-7EF0B804D5B5}"/>
    <cellStyle name="60 % - Accent6 10 2" xfId="7302" xr:uid="{D4E8765C-7EC3-4E68-885B-CE32168B1587}"/>
    <cellStyle name="60 % - Accent6 11" xfId="7303" xr:uid="{13A6542D-37B5-49B3-B7BA-1A4AC947A01C}"/>
    <cellStyle name="60 % - Accent6 11 2" xfId="7304" xr:uid="{99B9A6DA-FCBF-48EE-B088-85429326E811}"/>
    <cellStyle name="60 % - Accent6 11 2 2" xfId="7305" xr:uid="{C25E88D4-3F89-455D-B5F7-3444D05640A4}"/>
    <cellStyle name="60 % - Accent6 11 2 3" xfId="7306" xr:uid="{42D3EBCD-7507-4D5A-8FAD-40695CB00552}"/>
    <cellStyle name="60 % - Accent6 11 3" xfId="7307" xr:uid="{8A29B402-B413-40F7-8F92-19694C761C09}"/>
    <cellStyle name="60 % - Accent6 11 4" xfId="7308" xr:uid="{5E35234F-7CF2-4E78-8799-1BC16723D0F4}"/>
    <cellStyle name="60 % - Accent6 11 5" xfId="7309" xr:uid="{AA92058C-A643-47C8-B621-3E4AD3DEE596}"/>
    <cellStyle name="60 % - Accent6 12" xfId="7310" xr:uid="{C668FCB3-2836-44ED-B285-DF4F940B97EF}"/>
    <cellStyle name="60 % - Accent6 12 2" xfId="7311" xr:uid="{4395154C-D016-460C-9CAE-8E61A487A5E1}"/>
    <cellStyle name="60 % - Accent6 12 3" xfId="7312" xr:uid="{7684B4BE-1B92-4673-A6F9-5ED04AC7D363}"/>
    <cellStyle name="60 % - Accent6 12 4" xfId="7313" xr:uid="{8FEC13AE-FD3D-4530-A797-A0E3C0F861A4}"/>
    <cellStyle name="60 % - Accent6 13" xfId="7314" xr:uid="{F44BA2C5-725E-4488-A5E1-FC7621D848A9}"/>
    <cellStyle name="60 % - Accent6 13 2" xfId="7315" xr:uid="{E9082194-C70B-4F28-A0E0-A77D76DA802C}"/>
    <cellStyle name="60 % - Accent6 13 3" xfId="7316" xr:uid="{503DFD34-E6DC-4242-92E4-5DDB2DAD461C}"/>
    <cellStyle name="60 % - Accent6 14" xfId="7317" xr:uid="{9BD07821-F5E4-4364-9F6C-18EEBCBD4238}"/>
    <cellStyle name="60 % - Accent6 14 2" xfId="7318" xr:uid="{5CE380E3-11F3-4960-BFA1-A286951C43D3}"/>
    <cellStyle name="60 % - Accent6 14 3" xfId="7319" xr:uid="{F74987DE-2441-41F3-8038-6610D070755A}"/>
    <cellStyle name="60 % - Accent6 15" xfId="7320" xr:uid="{0D1B3848-9E8B-43D6-A188-BC0613AEA7A1}"/>
    <cellStyle name="60 % - Accent6 15 2" xfId="7321" xr:uid="{8658C1AE-2D69-41D5-820C-A6F6C1354A5C}"/>
    <cellStyle name="60 % - Accent6 15 3" xfId="7322" xr:uid="{48C663EE-EDE4-45FC-AE09-81F3361D0335}"/>
    <cellStyle name="60 % - Accent6 16" xfId="7323" xr:uid="{880753AD-8C35-4E29-B35A-8C90617A62F9}"/>
    <cellStyle name="60 % - Accent6 16 2" xfId="7324" xr:uid="{BEE4A360-579A-439E-BD13-79E00E3C5FE0}"/>
    <cellStyle name="60 % - Accent6 2" xfId="1863" xr:uid="{7A02EF5B-9402-4B64-8DE6-45E58E3E98D4}"/>
    <cellStyle name="60 % - Accent6 2 2" xfId="2895" xr:uid="{7E8C13D8-28E5-4AD7-97EF-945A1CB17071}"/>
    <cellStyle name="60 % - Accent6 2 2 2" xfId="7325" xr:uid="{01CF1558-BBDD-4A9E-8EA2-46494D47B2E1}"/>
    <cellStyle name="60 % - Accent6 2 3" xfId="7326" xr:uid="{D7C08069-C1C1-426A-A734-4C56FF8653EE}"/>
    <cellStyle name="60 % - Accent6 2 3 2" xfId="7327" xr:uid="{DAFDCB07-2B53-49F9-95A4-8BE2CF93091E}"/>
    <cellStyle name="60 % - Accent6 2 4" xfId="7328" xr:uid="{8C81D331-B155-4AC3-9C03-EBDBFCEB7CA3}"/>
    <cellStyle name="60 % - Accent6 2 4 2" xfId="7329" xr:uid="{FBABC4C2-443A-473C-84B7-4EA2B9F39A73}"/>
    <cellStyle name="60 % - Accent6 2 5" xfId="7330" xr:uid="{EC5DA513-40D2-45EA-A052-1CBAD46C7BE1}"/>
    <cellStyle name="60 % - Accent6 2 6" xfId="7331" xr:uid="{2386B2F7-6FAB-430B-9794-27768E757938}"/>
    <cellStyle name="60 % - Accent6 2 7" xfId="7332" xr:uid="{E2CC1D8F-190F-4A19-93D7-A9DCEDA9CBBE}"/>
    <cellStyle name="60 % - Accent6 2 8" xfId="3959" xr:uid="{85404C31-C16B-442D-A603-42A41F0B36A4}"/>
    <cellStyle name="60 % - Accent6 3" xfId="7333" xr:uid="{13D7DD22-B97C-4752-BC70-22A9FCFEB6AF}"/>
    <cellStyle name="60 % - Accent6 3 2" xfId="7334" xr:uid="{8688843A-0431-4EF3-A047-808101C71D9F}"/>
    <cellStyle name="60 % - Accent6 3 3" xfId="7335" xr:uid="{1031A2A4-6826-4CC0-BE0F-6F6F65E3B36B}"/>
    <cellStyle name="60 % - Accent6 3 4" xfId="7336" xr:uid="{CE1B11D9-5F76-4110-B1A0-0C1E08270ACA}"/>
    <cellStyle name="60 % - Accent6 3 5" xfId="7337" xr:uid="{ECDCB2BD-9615-4C36-8506-48A6AD48FA8A}"/>
    <cellStyle name="60 % - Accent6 3 6" xfId="7338" xr:uid="{E62AEAE0-93AA-4708-9767-B630E008CAEA}"/>
    <cellStyle name="60 % - Accent6 3 7" xfId="7339" xr:uid="{07E429A9-7613-45EC-85B3-AD18D9AF16D2}"/>
    <cellStyle name="60 % - Accent6 4" xfId="7340" xr:uid="{21CCCEDF-A787-423F-BD22-B7BBC6D836D3}"/>
    <cellStyle name="60 % - Accent6 4 2" xfId="7341" xr:uid="{56067A42-351C-4703-9CFB-F310A9D824D8}"/>
    <cellStyle name="60 % - Accent6 4 3" xfId="7342" xr:uid="{318811D1-9116-478F-9B3B-4359CD8F6F55}"/>
    <cellStyle name="60 % - Accent6 4 4" xfId="7343" xr:uid="{325A7A48-4171-4F4C-A2C1-8461BEEC09BC}"/>
    <cellStyle name="60 % - Accent6 5" xfId="7344" xr:uid="{38073B12-0324-44FA-BFA8-0153C8686F49}"/>
    <cellStyle name="60 % - Accent6 5 2" xfId="7345" xr:uid="{9219E119-09D5-40DE-8693-07004B615FF1}"/>
    <cellStyle name="60 % - Accent6 6" xfId="7346" xr:uid="{2AE35E04-8DB1-41AB-898B-0E3083F74A22}"/>
    <cellStyle name="60 % - Accent6 6 2" xfId="7347" xr:uid="{68B4883C-6338-400B-A54D-3F2D27CEDB0E}"/>
    <cellStyle name="60 % - Accent6 6 2 2" xfId="7348" xr:uid="{42A154D7-4B6A-4162-BF9A-C8FDAB7F2EB1}"/>
    <cellStyle name="60 % - Accent6 6 3" xfId="7349" xr:uid="{4828F7BA-565E-4D58-8651-EAD265DFE104}"/>
    <cellStyle name="60 % - Accent6 6 3 2" xfId="7350" xr:uid="{6C849D3A-F82D-469B-9EBC-BF8EA495026E}"/>
    <cellStyle name="60 % - Accent6 6 4" xfId="7351" xr:uid="{8ACD0A1D-9C68-41FA-BE69-C22997F469DF}"/>
    <cellStyle name="60 % - Accent6 7" xfId="7352" xr:uid="{56DB34BA-0E91-4543-816D-73BB9345FD42}"/>
    <cellStyle name="60 % - Accent6 7 2" xfId="7353" xr:uid="{CFE9A638-17ED-46E1-8D2C-2D2AD7FC1285}"/>
    <cellStyle name="60 % - Accent6 7 3" xfId="7354" xr:uid="{D6EC6C1D-2F53-466F-AFBB-22C95873A491}"/>
    <cellStyle name="60 % - Accent6 8" xfId="7355" xr:uid="{45AE1910-63EE-4556-AC8D-CE9FF47ECE7A}"/>
    <cellStyle name="60 % - Accent6 8 2" xfId="7356" xr:uid="{C6C4CAFF-7CFC-44E3-84F6-60FB72B76C86}"/>
    <cellStyle name="60 % - Accent6 9" xfId="7357" xr:uid="{AFB4A7EA-6405-4404-BB28-4FD59FAB686B}"/>
    <cellStyle name="60 % - Accent6 9 2" xfId="7358" xr:uid="{2CBC207A-CB57-4361-BE7A-86028F12732F}"/>
    <cellStyle name="60% - 1. jelölőszín" xfId="7359" xr:uid="{6EDC36BB-7E54-4E44-BF5E-CF5B5E3433A2}"/>
    <cellStyle name="60% - 2. jelölőszín" xfId="7360" xr:uid="{A86D2BCF-B192-4A8D-AF53-2AF058713483}"/>
    <cellStyle name="60% - 3. jelölőszín" xfId="7361" xr:uid="{74BFC023-BDCF-4179-8B91-58FEC5275826}"/>
    <cellStyle name="60% - 4. jelölőszín" xfId="7362" xr:uid="{4CFCFC33-A105-44EC-8088-71E26C7E552D}"/>
    <cellStyle name="60% - 5. jelölőszín" xfId="7363" xr:uid="{6DDC8AD9-1EB0-43FA-9171-92862DF4BF5F}"/>
    <cellStyle name="60% - 6. jelölőszín" xfId="7364" xr:uid="{57089068-973B-49B7-8AE3-F03A0CEFA381}"/>
    <cellStyle name="60% - Accent1" xfId="1876" xr:uid="{E3E94AAB-0AB1-4558-8499-430B9771A840}"/>
    <cellStyle name="60% - Accent1 2" xfId="180" xr:uid="{00000000-0005-0000-0000-0000B4000000}"/>
    <cellStyle name="60% - Accent1 2 2" xfId="181" xr:uid="{00000000-0005-0000-0000-0000B5000000}"/>
    <cellStyle name="60% - Accent1 2 2 2" xfId="7366" xr:uid="{E85D3DF2-53AC-4CCA-9925-F997D790D173}"/>
    <cellStyle name="60% - Accent1 2 3" xfId="2872" xr:uid="{4E8AF239-EF33-4B5A-A645-B18755F0C0CE}"/>
    <cellStyle name="60% - Accent1 3" xfId="182" xr:uid="{00000000-0005-0000-0000-0000B6000000}"/>
    <cellStyle name="60% - Accent1 3 2" xfId="183" xr:uid="{00000000-0005-0000-0000-0000B7000000}"/>
    <cellStyle name="60% - Accent1 3 3" xfId="7367" xr:uid="{418F9218-C09A-404E-A68D-85D087A4CE55}"/>
    <cellStyle name="60% - Accent1 4" xfId="7365" xr:uid="{5E7FF4E2-773C-4454-AD5B-6B3E32FE4CB8}"/>
    <cellStyle name="60% - Accent2" xfId="1877" xr:uid="{3AB40F80-6FE6-4FFA-9CEF-CF5249BCDDC2}"/>
    <cellStyle name="60% - Accent2 2" xfId="184" xr:uid="{00000000-0005-0000-0000-0000B8000000}"/>
    <cellStyle name="60% - Accent2 2 2" xfId="185" xr:uid="{00000000-0005-0000-0000-0000B9000000}"/>
    <cellStyle name="60% - Accent2 2 2 2" xfId="7369" xr:uid="{2227B108-ED22-4C48-948E-A475222F262B}"/>
    <cellStyle name="60% - Accent2 2 3" xfId="2873" xr:uid="{FF0522CC-240A-45E8-A7C4-BC5EC066B054}"/>
    <cellStyle name="60% - Accent2 3" xfId="186" xr:uid="{00000000-0005-0000-0000-0000BA000000}"/>
    <cellStyle name="60% - Accent2 3 2" xfId="187" xr:uid="{00000000-0005-0000-0000-0000BB000000}"/>
    <cellStyle name="60% - Accent2 3 3" xfId="7370" xr:uid="{21408622-B959-43BB-AF8E-42B104F8CBA8}"/>
    <cellStyle name="60% - Accent2 4" xfId="7368" xr:uid="{CEB4FE44-3981-4460-9C35-BE8B13A68BB2}"/>
    <cellStyle name="60% - Accent3" xfId="1878" xr:uid="{768132F9-ECAE-4459-B86D-C4C6B0401849}"/>
    <cellStyle name="60% - Accent3 2" xfId="188" xr:uid="{00000000-0005-0000-0000-0000BC000000}"/>
    <cellStyle name="60% - Accent3 2 2" xfId="189" xr:uid="{00000000-0005-0000-0000-0000BD000000}"/>
    <cellStyle name="60% - Accent3 2 2 2" xfId="7372" xr:uid="{285AD70B-A586-4F27-95DD-88345EA884B7}"/>
    <cellStyle name="60% - Accent3 2 3" xfId="2874" xr:uid="{6151EDD4-4467-4D64-9165-FDB8B1C9FD44}"/>
    <cellStyle name="60% - Accent3 3" xfId="190" xr:uid="{00000000-0005-0000-0000-0000BE000000}"/>
    <cellStyle name="60% - Accent3 3 2" xfId="191" xr:uid="{00000000-0005-0000-0000-0000BF000000}"/>
    <cellStyle name="60% - Accent3 3 3" xfId="7373" xr:uid="{D009A662-F856-438D-8DCC-F57E6B2D69F9}"/>
    <cellStyle name="60% - Accent3 4" xfId="7371" xr:uid="{9DB4E7DC-D4B2-41C9-9201-EAB7C13A252C}"/>
    <cellStyle name="60% - Accent4" xfId="1879" xr:uid="{CC49DDE7-F5B4-4F84-9BE8-A78587D17AFC}"/>
    <cellStyle name="60% - Accent4 2" xfId="192" xr:uid="{00000000-0005-0000-0000-0000C0000000}"/>
    <cellStyle name="60% - Accent4 2 2" xfId="193" xr:uid="{00000000-0005-0000-0000-0000C1000000}"/>
    <cellStyle name="60% - Accent4 2 2 2" xfId="7375" xr:uid="{07B66369-26F5-4C75-97CB-400849971D2D}"/>
    <cellStyle name="60% - Accent4 2 3" xfId="2875" xr:uid="{126933FF-B548-4297-A735-FDFF5BDC6582}"/>
    <cellStyle name="60% - Accent4 3" xfId="194" xr:uid="{00000000-0005-0000-0000-0000C2000000}"/>
    <cellStyle name="60% - Accent4 3 2" xfId="195" xr:uid="{00000000-0005-0000-0000-0000C3000000}"/>
    <cellStyle name="60% - Accent4 3 3" xfId="7376" xr:uid="{1CAF62EB-EBE7-4BFC-94D3-F4E7ABCB6812}"/>
    <cellStyle name="60% - Accent4 4" xfId="7374" xr:uid="{4ABBF086-3FA1-4BB4-9130-50A5953AB149}"/>
    <cellStyle name="60% - Accent5" xfId="1880" xr:uid="{14D581E9-B818-4950-9631-D39809DE329D}"/>
    <cellStyle name="60% - Accent5 2" xfId="196" xr:uid="{00000000-0005-0000-0000-0000C4000000}"/>
    <cellStyle name="60% - Accent5 2 2" xfId="197" xr:uid="{00000000-0005-0000-0000-0000C5000000}"/>
    <cellStyle name="60% - Accent5 2 2 2" xfId="7378" xr:uid="{61DE670E-BC75-4646-90EA-8A63CCCDD754}"/>
    <cellStyle name="60% - Accent5 2 3" xfId="2876" xr:uid="{F7EB2239-7F66-4B33-B3AB-81D0C05503D6}"/>
    <cellStyle name="60% - Accent5 3" xfId="198" xr:uid="{00000000-0005-0000-0000-0000C6000000}"/>
    <cellStyle name="60% - Accent5 3 2" xfId="199" xr:uid="{00000000-0005-0000-0000-0000C7000000}"/>
    <cellStyle name="60% - Accent5 3 3" xfId="7379" xr:uid="{3A55B1D7-62D6-4B6F-8D29-C7CF97E6F72A}"/>
    <cellStyle name="60% - Accent5 4" xfId="7377" xr:uid="{66095AC5-A327-4AA5-8B90-0B57538E3A24}"/>
    <cellStyle name="60% - Accent6" xfId="1881" xr:uid="{3FEBBCCB-38AA-4E89-9CB2-72CC6A2837E9}"/>
    <cellStyle name="60% - Accent6 2" xfId="200" xr:uid="{00000000-0005-0000-0000-0000C8000000}"/>
    <cellStyle name="60% - Accent6 2 2" xfId="201" xr:uid="{00000000-0005-0000-0000-0000C9000000}"/>
    <cellStyle name="60% - Accent6 2 2 2" xfId="7381" xr:uid="{4871A275-5A0E-4CB2-BE25-902659275A1D}"/>
    <cellStyle name="60% - Accent6 2 3" xfId="2877" xr:uid="{6E153EEA-CC48-4F7F-A4BE-DD77127D0C4E}"/>
    <cellStyle name="60% - Accent6 3" xfId="202" xr:uid="{00000000-0005-0000-0000-0000CA000000}"/>
    <cellStyle name="60% - Accent6 3 2" xfId="203" xr:uid="{00000000-0005-0000-0000-0000CB000000}"/>
    <cellStyle name="60% - Accent6 3 3" xfId="7382" xr:uid="{E3FD0474-9B85-4BF0-95A9-579AF7B921B5}"/>
    <cellStyle name="60% - Accent6 4" xfId="7380" xr:uid="{838EFAF3-8BB8-468F-B009-793725CB4713}"/>
    <cellStyle name="60% - akcent 1" xfId="7383" xr:uid="{2624619D-1048-4597-B996-F7F699DDBF75}"/>
    <cellStyle name="60% - akcent 2" xfId="7384" xr:uid="{99FBBF42-68C0-4CCD-A135-FE19A0A989C1}"/>
    <cellStyle name="60% - akcent 3" xfId="7385" xr:uid="{EFE1C6D7-0857-4834-ACB7-ED5CC6FAB73D}"/>
    <cellStyle name="60% - akcent 4" xfId="7386" xr:uid="{DCE5B06A-CAF6-4B26-A01C-3EE1CAAE161E}"/>
    <cellStyle name="60% - akcent 5" xfId="7387" xr:uid="{B439F7DD-377D-4DF3-A52D-E80B1796FCFE}"/>
    <cellStyle name="60% - akcent 6" xfId="7388" xr:uid="{6FAE56A6-1E2B-4DE3-B2BB-F9B593CFBBE4}"/>
    <cellStyle name="60% - Akzent1" xfId="7389" xr:uid="{AB21681E-4EEC-4E35-8B1D-C72287933F4A}"/>
    <cellStyle name="60% - Akzent1 2" xfId="7390" xr:uid="{629B1142-D62D-4716-A5EE-56F7055A9A80}"/>
    <cellStyle name="60% - Akzent1 3" xfId="7391" xr:uid="{D25D9D39-A2F5-4193-8862-7803D32A801A}"/>
    <cellStyle name="60% - Akzent1 4" xfId="7392" xr:uid="{79465797-35BA-446C-BFBD-7E241A016118}"/>
    <cellStyle name="60% - Akzent1 5" xfId="7393" xr:uid="{70DE2A01-0825-4B4F-A35F-E84DE94AA1AB}"/>
    <cellStyle name="60% - Akzent1 6" xfId="7394" xr:uid="{8170AFAC-A2B6-4EBA-8533-F2CB89B73A9F}"/>
    <cellStyle name="60% - Akzent1 7" xfId="7395" xr:uid="{8FAB327F-FA76-4955-B001-C5520EF3A023}"/>
    <cellStyle name="60% - Akzent1_XY Diagramm 1 jg.ms" xfId="7396" xr:uid="{6ED10ACD-1A74-499C-98F6-BAD4BFE79E69}"/>
    <cellStyle name="60% - Akzent2" xfId="7397" xr:uid="{D53C68A7-DD22-4338-B710-D69F6D54554C}"/>
    <cellStyle name="60% - Akzent2 2" xfId="7398" xr:uid="{4231F21F-3210-4CFF-8E19-B9FA65A4FD16}"/>
    <cellStyle name="60% - Akzent2 3" xfId="7399" xr:uid="{879B6D64-24E3-41A0-8830-491AFCC8A915}"/>
    <cellStyle name="60% - Akzent2 4" xfId="7400" xr:uid="{AC5388A7-EFC8-4EAB-A197-35DE3F82305E}"/>
    <cellStyle name="60% - Akzent2 5" xfId="7401" xr:uid="{07E7063B-1373-45D0-95E2-ADCBAED6A601}"/>
    <cellStyle name="60% - Akzent2 6" xfId="7402" xr:uid="{0D56BC78-CAFE-4890-8E18-F8EE1E6A5E93}"/>
    <cellStyle name="60% - Akzent2 7" xfId="7403" xr:uid="{05A9C37A-FB4D-4F59-A0D2-925CE85886DB}"/>
    <cellStyle name="60% - Akzent2_XY Diagramm 1 jg.ms" xfId="7404" xr:uid="{A37553C6-DA6B-4A5E-A0A2-9DB682F37B68}"/>
    <cellStyle name="60% - Akzent3" xfId="7405" xr:uid="{0DD562EB-9D0D-40D2-9642-DB81D889C5B7}"/>
    <cellStyle name="60% - Akzent3 2" xfId="7406" xr:uid="{6E3B750E-B78E-4F03-89AF-1A3E1174F7B0}"/>
    <cellStyle name="60% - Akzent3 3" xfId="7407" xr:uid="{A23DBC44-BE4F-4BFF-9FCB-A5795FE2873D}"/>
    <cellStyle name="60% - Akzent3 4" xfId="7408" xr:uid="{19593D5C-39E1-4190-B7FF-796750911726}"/>
    <cellStyle name="60% - Akzent3 5" xfId="7409" xr:uid="{1972F544-0868-4963-B049-F52D6F68FD97}"/>
    <cellStyle name="60% - Akzent3 6" xfId="7410" xr:uid="{A1BD67BE-3060-460A-BBD4-363308CBEFAD}"/>
    <cellStyle name="60% - Akzent3 7" xfId="7411" xr:uid="{E87DE63A-DAE3-49EA-BD41-2037EAB3D489}"/>
    <cellStyle name="60% - Akzent3_XY Diagramm 1 jg.ms" xfId="7412" xr:uid="{E163CEAC-5D98-4F6E-B7CE-5FEC79E7DE43}"/>
    <cellStyle name="60% - Akzent4" xfId="7413" xr:uid="{61D12E87-6C08-44AA-B0A9-01785CF888B5}"/>
    <cellStyle name="60% - Akzent4 2" xfId="7414" xr:uid="{14B13441-7EA2-48A3-8F09-BE4E4148B06E}"/>
    <cellStyle name="60% - Akzent4 3" xfId="7415" xr:uid="{8CAA0379-423A-4CD3-9DA1-BCE9BCF5596C}"/>
    <cellStyle name="60% - Akzent4 4" xfId="7416" xr:uid="{B17E1C14-B5D7-4D10-A447-9918D3136EFC}"/>
    <cellStyle name="60% - Akzent4 5" xfId="7417" xr:uid="{AFAF5BB5-AD13-4A71-8708-C280326C1E1E}"/>
    <cellStyle name="60% - Akzent4 6" xfId="7418" xr:uid="{8DC4C71A-6CD4-420E-9992-2D7CA29E460E}"/>
    <cellStyle name="60% - Akzent4 7" xfId="7419" xr:uid="{FBD410E5-A95F-48BE-AD6B-581D0034732E}"/>
    <cellStyle name="60% - Akzent4_XY Diagramm 1 jg.ms" xfId="7420" xr:uid="{15AFF341-BF7E-4911-9E78-87A0ECB7FE68}"/>
    <cellStyle name="60% - Akzent5" xfId="7421" xr:uid="{B3DC11E6-012F-4577-91AC-98F2861A589A}"/>
    <cellStyle name="60% - Akzent5 2" xfId="7422" xr:uid="{83692C2B-89B6-43A2-9474-E55042457255}"/>
    <cellStyle name="60% - Akzent5 3" xfId="7423" xr:uid="{82F115DA-E2BF-4440-AECF-9A0CE51CB766}"/>
    <cellStyle name="60% - Akzent5 4" xfId="7424" xr:uid="{EB17A18A-960A-4751-B370-440334083C6F}"/>
    <cellStyle name="60% - Akzent5 5" xfId="7425" xr:uid="{E019572E-B9F0-4F50-B47B-03502197F1CD}"/>
    <cellStyle name="60% - Akzent5 6" xfId="7426" xr:uid="{51705F3F-CD9F-406D-8EEB-EC38148205F8}"/>
    <cellStyle name="60% - Akzent5 7" xfId="7427" xr:uid="{A330F213-9740-4C95-ADCE-A2C420F991D9}"/>
    <cellStyle name="60% - Akzent5_XY Diagramm 1 jg.ms" xfId="7428" xr:uid="{1E94F19B-24B6-427B-9AB1-45040761446D}"/>
    <cellStyle name="60% - Akzent6" xfId="7429" xr:uid="{43B6D139-4214-4960-A720-4195858EBC0F}"/>
    <cellStyle name="60% - Akzent6 2" xfId="7430" xr:uid="{A83653FC-227B-4C94-9C4D-BACEC813CC72}"/>
    <cellStyle name="60% - Akzent6 3" xfId="7431" xr:uid="{C8577E82-B701-4619-9AE7-1B3038DA8FF7}"/>
    <cellStyle name="60% - Akzent6 4" xfId="7432" xr:uid="{6A95D12C-9DB7-45FA-83F6-2DD51AEE4826}"/>
    <cellStyle name="60% - Akzent6 5" xfId="7433" xr:uid="{77EC7550-E542-4FD0-83A5-F61B4177AFB4}"/>
    <cellStyle name="60% - Akzent6 6" xfId="7434" xr:uid="{195AEA2C-62A1-4AE5-91AF-3936B2CDCA48}"/>
    <cellStyle name="60% - Akzent6 7" xfId="7435" xr:uid="{1CAF5271-CB5B-47A7-AC79-08507697C0BC}"/>
    <cellStyle name="60% - Akzent6_XY Diagramm 1 jg.ms" xfId="7436" xr:uid="{8D94C06A-362A-4B17-82D8-6BE5C646D487}"/>
    <cellStyle name="60% - Colore 1" xfId="1882" xr:uid="{CB890A6D-E449-418B-A2C8-5552DEE275F1}"/>
    <cellStyle name="60% - Colore 1 2" xfId="2878" xr:uid="{B31EA2CC-45AD-4737-A73C-93D0B68CA88D}"/>
    <cellStyle name="60% - Colore 2" xfId="1883" xr:uid="{06CE45B2-1BA0-47A6-ACE3-FF217D57B68B}"/>
    <cellStyle name="60% - Colore 2 2" xfId="2879" xr:uid="{DD8D5574-D75D-4336-9EEF-D497762E44F8}"/>
    <cellStyle name="60% - Colore 3" xfId="1884" xr:uid="{39EA4E88-5342-4C65-B9F9-0AB3AF6647B4}"/>
    <cellStyle name="60% - Colore 3 2" xfId="2880" xr:uid="{179CCB16-1D71-46AA-ABDB-2846968D4289}"/>
    <cellStyle name="60% - Colore 4" xfId="1885" xr:uid="{8C25D783-440D-43DA-9AFC-A65F741B05BA}"/>
    <cellStyle name="60% - Colore 4 2" xfId="2881" xr:uid="{B4BF6EB2-89F3-405D-8373-1AFC683A7B93}"/>
    <cellStyle name="60% - Colore 5" xfId="1886" xr:uid="{95A0416B-9111-407B-AE20-26E3CAB8E348}"/>
    <cellStyle name="60% - Colore 5 2" xfId="2882" xr:uid="{8B112B1D-3384-42D0-87DA-4331876A813B}"/>
    <cellStyle name="60% - Colore 6" xfId="1887" xr:uid="{E96EE145-88C3-4FE7-9FCC-45616C6B706D}"/>
    <cellStyle name="60% - Colore 6 2" xfId="2883" xr:uid="{626B128A-C3CD-4445-9A75-EAD817BB5F0F}"/>
    <cellStyle name="60% - Cor1" xfId="7437" xr:uid="{22DE9D4E-EC74-4B17-A8D0-0F2C0395B82D}"/>
    <cellStyle name="60% - Cor2" xfId="7438" xr:uid="{54D8A7B9-4C1C-44CF-A36B-297DF27F7CD9}"/>
    <cellStyle name="60% - Cor3" xfId="7439" xr:uid="{2DDA84E0-8049-4FED-AF39-8D707FA7A341}"/>
    <cellStyle name="60% - Cor4" xfId="7440" xr:uid="{FFED0130-81F1-401B-8B71-82C83E61E78F}"/>
    <cellStyle name="60% - Cor5" xfId="7441" xr:uid="{6D499641-CC6F-4239-BEB5-478F271E6E08}"/>
    <cellStyle name="60% - Cor6" xfId="7442" xr:uid="{19857E45-56A4-401A-ABA4-4C45D8B971E2}"/>
    <cellStyle name="60% - Énfasis1" xfId="1870" xr:uid="{EDDA940F-C69B-4D35-861B-62E51176C0A6}"/>
    <cellStyle name="60% - Énfasis1 2" xfId="2884" xr:uid="{37109AA3-2D50-4A4D-8599-71F3BF077017}"/>
    <cellStyle name="60% - Énfasis2" xfId="1871" xr:uid="{64A7FC82-8AD4-4C2B-82DD-F89AC38F81C8}"/>
    <cellStyle name="60% - Énfasis2 2" xfId="2885" xr:uid="{F9A8F8E0-B056-4067-84BE-3C3DD5F83DF3}"/>
    <cellStyle name="60% - Énfasis3" xfId="1872" xr:uid="{DD4E37E0-7392-46A4-8748-5AFF7684D40B}"/>
    <cellStyle name="60% - Énfasis3 2" xfId="2886" xr:uid="{4B47BB67-CAF8-481F-A607-EA66B84D7AF1}"/>
    <cellStyle name="60% - Énfasis4" xfId="1873" xr:uid="{8483DD34-3ABA-4682-86A4-D49C0EA36D65}"/>
    <cellStyle name="60% - Énfasis4 2" xfId="2887" xr:uid="{E28FB633-3D6D-462D-9EF5-98E44EE99ED4}"/>
    <cellStyle name="60% - Énfasis5" xfId="1874" xr:uid="{DC729A90-57C7-4967-8311-4FB6D2EEFD09}"/>
    <cellStyle name="60% - Énfasis5 2" xfId="2888" xr:uid="{328D8AB0-5740-4FE5-97D2-EF82EB7DD43D}"/>
    <cellStyle name="60% - Énfasis6" xfId="1875" xr:uid="{F0C889A5-5B0D-4EA3-8E38-0F5057B6D7AA}"/>
    <cellStyle name="60% - Énfasis6 2" xfId="2889" xr:uid="{888B8CE2-0C8F-4995-8652-599322FCC11A}"/>
    <cellStyle name="6mitP" xfId="7443" xr:uid="{6EBB0609-EA56-492B-A68F-0A3679181F92}"/>
    <cellStyle name="6mitP 2" xfId="7444" xr:uid="{92E8EEA6-5B98-415A-8DD8-635BFBABDB76}"/>
    <cellStyle name="6ohneP" xfId="7445" xr:uid="{B2DEAC32-891F-4FCC-AB99-8DB5BFE084BA}"/>
    <cellStyle name="6ohneP 2" xfId="7446" xr:uid="{50DB39E7-79E9-443C-A767-02C64457FA07}"/>
    <cellStyle name="7mitP" xfId="7447" xr:uid="{2337FA69-532F-4463-9BE4-CB43BECA3403}"/>
    <cellStyle name="7mitP 2" xfId="7448" xr:uid="{4E2EF7D4-B778-4EB3-82D4-A2336BFDE58A}"/>
    <cellStyle name="9mitP" xfId="7449" xr:uid="{7076DAA6-2708-4A1D-9B14-BC20B7E39E71}"/>
    <cellStyle name="9mitP 2" xfId="7450" xr:uid="{2174E502-7421-45CB-982D-E04C167E8CE0}"/>
    <cellStyle name="9ohneP" xfId="7451" xr:uid="{B84894E0-79B9-4EFB-A0B3-DE3F579A4C5F}"/>
    <cellStyle name="9ohneP 2" xfId="7452" xr:uid="{3A2BF8E3-E260-4E72-992C-B6D09EBE026F}"/>
    <cellStyle name="A4 Auto Format" xfId="7453" xr:uid="{8A316873-FCB2-47CF-AA72-0BF933F7576F}"/>
    <cellStyle name="A4 Gg" xfId="7454" xr:uid="{1927B62E-F152-48CC-BFCB-376CD075E7DA}"/>
    <cellStyle name="A4 Gg 2" xfId="7455" xr:uid="{9E27BD7E-0612-44C1-8594-94C3E95B243E}"/>
    <cellStyle name="A4 kg" xfId="7456" xr:uid="{EE2B1278-87A0-42BD-8C1C-F964F306C8F4}"/>
    <cellStyle name="A4 kg 2" xfId="7457" xr:uid="{541EB595-4D70-4F97-BE02-9E2CAB540F68}"/>
    <cellStyle name="A4 kt" xfId="7458" xr:uid="{5D9055A1-7E7D-444A-B207-2E9B12D35821}"/>
    <cellStyle name="A4 kt 2" xfId="7459" xr:uid="{0BEB1F13-CD5E-4A4F-84F4-740193510FED}"/>
    <cellStyle name="A4 No Format" xfId="7460" xr:uid="{8CE893E0-2A50-4999-9F50-45168CC29966}"/>
    <cellStyle name="A4 Normal" xfId="7461" xr:uid="{3DF91826-2CC7-4E08-8C85-B3000ABFA1B0}"/>
    <cellStyle name="A4 Stck" xfId="7462" xr:uid="{E0476AB8-433A-48A2-8A95-E6356B94481B}"/>
    <cellStyle name="A4 Stck 2" xfId="7463" xr:uid="{1D761F53-76F1-47C1-A845-2686CF47BF9A}"/>
    <cellStyle name="A4 Stk" xfId="7464" xr:uid="{5592BEA6-EB57-47F5-8C6E-3CFBB271B5F7}"/>
    <cellStyle name="A4 Stk 2" xfId="7465" xr:uid="{F147DC73-0A79-4867-B27D-C419AB9C7B1C}"/>
    <cellStyle name="A4 T.Stk" xfId="7466" xr:uid="{0DB221DE-9BD7-4EEF-BCD5-114252F3F95C}"/>
    <cellStyle name="A4 T.Stk 2" xfId="7467" xr:uid="{FBC93D81-2001-4B5B-A535-E01D6862E4CF}"/>
    <cellStyle name="A4 TJ" xfId="7468" xr:uid="{F64AA8B7-F6DB-4A51-A9E6-E80454095FB5}"/>
    <cellStyle name="A4 TJ 2" xfId="7469" xr:uid="{FB2D7A32-962B-474A-BA05-7132F214496C}"/>
    <cellStyle name="A4 TStk" xfId="7470" xr:uid="{751031B3-0374-44F2-89C6-FB4758B5D992}"/>
    <cellStyle name="A4 TStk 2" xfId="7471" xr:uid="{4111B367-65B5-4EB0-B957-FB23339B4EED}"/>
    <cellStyle name="A4 Year" xfId="7472" xr:uid="{7E67F588-E640-4495-ACB6-DB131547EEAD}"/>
    <cellStyle name="A4 Year 2" xfId="7473" xr:uid="{E3D70A27-F8E1-4004-B241-EFE502CB64BD}"/>
    <cellStyle name="AA" xfId="7474" xr:uid="{B50C0C99-5ACC-40A7-98FE-27C01D574D83}"/>
    <cellStyle name="AA 2" xfId="7475" xr:uid="{1B8D9A23-14C2-4EE3-8C36-16967946E727}"/>
    <cellStyle name="Accent" xfId="3804" xr:uid="{A482FBA7-7E00-45B2-8CBB-C301BC1D8F68}"/>
    <cellStyle name="Accent 1" xfId="3805" xr:uid="{5E7BD63A-2672-4236-8740-BAEB711FD346}"/>
    <cellStyle name="Accent 1 1" xfId="207" xr:uid="{00000000-0005-0000-0000-0000CC000000}"/>
    <cellStyle name="Accent 1 1 2" xfId="208" xr:uid="{00000000-0005-0000-0000-0000CD000000}"/>
    <cellStyle name="Accent 1 6" xfId="209" xr:uid="{00000000-0005-0000-0000-0000CE000000}"/>
    <cellStyle name="Accent 2" xfId="3806" xr:uid="{079DF1F0-F5A8-427F-B4CF-5AC449450873}"/>
    <cellStyle name="Accent 2 1" xfId="210" xr:uid="{00000000-0005-0000-0000-0000CF000000}"/>
    <cellStyle name="Accent 2 1 2" xfId="211" xr:uid="{00000000-0005-0000-0000-0000D0000000}"/>
    <cellStyle name="Accent 2 7" xfId="212" xr:uid="{00000000-0005-0000-0000-0000D1000000}"/>
    <cellStyle name="Accent 3" xfId="3807" xr:uid="{797CC159-2AF7-4BE7-8476-A3FAB157433D}"/>
    <cellStyle name="Accent 3 1" xfId="213" xr:uid="{00000000-0005-0000-0000-0000D2000000}"/>
    <cellStyle name="Accent 3 1 2" xfId="214" xr:uid="{00000000-0005-0000-0000-0000D3000000}"/>
    <cellStyle name="Accent 3 8" xfId="215" xr:uid="{00000000-0005-0000-0000-0000D4000000}"/>
    <cellStyle name="Accent 4" xfId="216" xr:uid="{00000000-0005-0000-0000-0000D5000000}"/>
    <cellStyle name="Accent 4 2" xfId="217" xr:uid="{00000000-0005-0000-0000-0000D6000000}"/>
    <cellStyle name="Accent 5" xfId="218" xr:uid="{00000000-0005-0000-0000-0000D7000000}"/>
    <cellStyle name="Accent1 - 20 %" xfId="7476" xr:uid="{824136AE-3AD6-4B4D-B9D3-2484A44EC7EA}"/>
    <cellStyle name="Accent1 - 40 %" xfId="7477" xr:uid="{1D873CF3-19C3-43F3-BBF2-015097C92E11}"/>
    <cellStyle name="Accent1 - 60 %" xfId="7478" xr:uid="{62735514-C832-462C-A0E8-0D19EF69E660}"/>
    <cellStyle name="Accent1 10" xfId="7479" xr:uid="{30F6D110-E1F3-42DE-AF28-BB3DC137E46A}"/>
    <cellStyle name="Accent1 10 2" xfId="7480" xr:uid="{5BABA65E-3243-447C-8A51-7759321C3282}"/>
    <cellStyle name="Accent1 11" xfId="7481" xr:uid="{2805ACDB-3B9D-4B05-863E-15146155FA2E}"/>
    <cellStyle name="Accent1 11 2" xfId="7482" xr:uid="{B7488A08-C5EE-427E-AE08-4665039A25CE}"/>
    <cellStyle name="Accent1 11 2 2" xfId="7483" xr:uid="{5DCB510A-447B-4752-B9CF-F0349D7F732F}"/>
    <cellStyle name="Accent1 11 2 3" xfId="7484" xr:uid="{7569FBD4-9134-4C67-9314-8D0C684AC8DD}"/>
    <cellStyle name="Accent1 11 3" xfId="7485" xr:uid="{34724772-F295-4BEB-A0D4-DC5177A88105}"/>
    <cellStyle name="Accent1 11 4" xfId="7486" xr:uid="{4906A67A-294F-4229-8C86-DE5B53302ACC}"/>
    <cellStyle name="Accent1 11 5" xfId="7487" xr:uid="{1488D332-01C2-4C0C-80BF-AC5A26E74097}"/>
    <cellStyle name="Accent1 12" xfId="7488" xr:uid="{3ABB4A7D-16EA-4DF5-B5AE-1448D0A37F7F}"/>
    <cellStyle name="Accent1 12 2" xfId="7489" xr:uid="{63881244-0321-49CD-966E-E5E5F29D1F4D}"/>
    <cellStyle name="Accent1 12 3" xfId="7490" xr:uid="{A3B5526F-8B70-4D79-B3D1-856BEADA02AB}"/>
    <cellStyle name="Accent1 12 4" xfId="7491" xr:uid="{8CAF253B-90AC-4596-AD05-C424411058E5}"/>
    <cellStyle name="Accent1 13" xfId="7492" xr:uid="{435FB611-D6D4-4635-B898-6538018CDE68}"/>
    <cellStyle name="Accent1 13 2" xfId="7493" xr:uid="{89D03E57-327C-459F-BFF4-AD3A1F0E0073}"/>
    <cellStyle name="Accent1 13 2 2" xfId="7494" xr:uid="{19C5E08B-086B-46E4-83FD-58E102E72756}"/>
    <cellStyle name="Accent1 13 3" xfId="7495" xr:uid="{7BEE3699-B99D-4209-973B-9C9BF3BCA56D}"/>
    <cellStyle name="Accent1 14" xfId="7496" xr:uid="{E190CB36-1F0D-43AD-99FC-DEC7D3D56F51}"/>
    <cellStyle name="Accent1 14 2" xfId="7497" xr:uid="{7576830C-2C98-4565-B205-66CB8F5B6FA4}"/>
    <cellStyle name="Accent1 14 3" xfId="7498" xr:uid="{E927DE0C-179D-4066-A76C-9E56E463AF46}"/>
    <cellStyle name="Accent1 15" xfId="7499" xr:uid="{B2A1FA60-3AC6-47A3-A046-A5271F7C0FF8}"/>
    <cellStyle name="Accent1 15 2" xfId="7500" xr:uid="{26FA4C50-BC39-467A-823B-36292E16759D}"/>
    <cellStyle name="Accent1 15 3" xfId="7501" xr:uid="{60ADA9E9-1F8E-4694-AE7B-116E810FCBB3}"/>
    <cellStyle name="Accent1 16" xfId="7502" xr:uid="{5905D3C0-0E23-4553-8C24-E1BA84120865}"/>
    <cellStyle name="Accent1 17" xfId="7503" xr:uid="{158307CC-4EFF-4584-A41B-74E625368D51}"/>
    <cellStyle name="Accent1 18" xfId="7504" xr:uid="{B7EA363E-E9E9-4351-B4EA-364BA583A2E0}"/>
    <cellStyle name="Accent1 19" xfId="7505" xr:uid="{409CF2B7-70C6-4972-80A2-D2BC7CB0D6CA}"/>
    <cellStyle name="Accent1 2" xfId="219" xr:uid="{00000000-0005-0000-0000-0000D8000000}"/>
    <cellStyle name="Accent1 2 2" xfId="220" xr:uid="{00000000-0005-0000-0000-0000D9000000}"/>
    <cellStyle name="Accent1 2 2 2" xfId="7507" xr:uid="{679637D7-3FDB-4567-9A6E-3CE4C73FC30C}"/>
    <cellStyle name="Accent1 2 2 3" xfId="7506" xr:uid="{A177C078-36EA-4025-85B4-D380E981CA59}"/>
    <cellStyle name="Accent1 2 2 4" xfId="2896" xr:uid="{718B7E2B-C580-46D9-85B4-F94E099E9477}"/>
    <cellStyle name="Accent1 2 3" xfId="7508" xr:uid="{2D9D9FDD-155D-45FE-B93E-3D949744D03E}"/>
    <cellStyle name="Accent1 2 3 2" xfId="7509" xr:uid="{FA47FA71-52FE-4A95-963E-2FF571EECBAE}"/>
    <cellStyle name="Accent1 2 4" xfId="7510" xr:uid="{945CD33F-3501-459F-9674-2CF0DF38BE34}"/>
    <cellStyle name="Accent1 2 4 2" xfId="7511" xr:uid="{D8010727-70EB-46F2-92D8-CD5D5701DA89}"/>
    <cellStyle name="Accent1 2 5" xfId="7512" xr:uid="{10153E2A-80BF-4CF0-9265-42F94B0540B2}"/>
    <cellStyle name="Accent1 2 6" xfId="7513" xr:uid="{45C58628-7DC2-4FFD-8357-E93E09E83D53}"/>
    <cellStyle name="Accent1 2 7" xfId="7514" xr:uid="{32687BD7-AA20-4DF5-B745-5A607FE06DFC}"/>
    <cellStyle name="Accent1 2 8" xfId="3960" xr:uid="{1D00CB34-2AA1-4C0E-B881-1DF9E1B62DC6}"/>
    <cellStyle name="Accent1 2 9" xfId="1902" xr:uid="{015167B2-8E3A-44D0-91EC-6F7F6445D87F}"/>
    <cellStyle name="Accent1 20" xfId="7515" xr:uid="{CBCBFD8A-E262-4AA6-809E-31ADA2F30229}"/>
    <cellStyle name="Accent1 21" xfId="7516" xr:uid="{B08755D0-AB09-4A7E-A491-7DA869AA075D}"/>
    <cellStyle name="Accent1 21 2" xfId="7517" xr:uid="{6C0B7935-17A1-4A30-92D3-94073AC71256}"/>
    <cellStyle name="Accent1 22" xfId="7518" xr:uid="{1F4270DF-80B6-4ECF-92B4-18B6F954F055}"/>
    <cellStyle name="Accent1 22 2" xfId="7519" xr:uid="{BBAD21DD-BDE4-4C16-8B12-A290FE77D78C}"/>
    <cellStyle name="Accent1 23" xfId="7520" xr:uid="{13C51617-3CE2-4F0A-BDAE-0180B4BA31B0}"/>
    <cellStyle name="Accent1 23 2" xfId="7521" xr:uid="{5A70731E-7E4C-46CF-A7B8-0A6BA8548629}"/>
    <cellStyle name="Accent1 24" xfId="7522" xr:uid="{EA65503E-BE6A-47F3-8E9A-B13E4DAFC56F}"/>
    <cellStyle name="Accent1 25" xfId="7523" xr:uid="{1BCD3952-2C45-4714-AE8F-80E4B61B66E0}"/>
    <cellStyle name="Accent1 26" xfId="7524" xr:uid="{3DC60E70-1456-4DF6-9AC7-22409B33C069}"/>
    <cellStyle name="Accent1 27" xfId="7525" xr:uid="{4684E8A0-4CEF-402C-BDA6-4D8720225F91}"/>
    <cellStyle name="Accent1 28" xfId="7526" xr:uid="{0B3C5558-B5C8-4AFA-AE5C-42F5704762F7}"/>
    <cellStyle name="Accent1 29" xfId="7527" xr:uid="{BE8ACD5F-1398-4505-977A-C0311EC00682}"/>
    <cellStyle name="Accent1 3" xfId="221" xr:uid="{00000000-0005-0000-0000-0000DA000000}"/>
    <cellStyle name="Accent1 3 2" xfId="222" xr:uid="{00000000-0005-0000-0000-0000DB000000}"/>
    <cellStyle name="Accent1 3 2 2" xfId="7529" xr:uid="{0A5AB48F-8060-4B67-A8C4-DF9601710D95}"/>
    <cellStyle name="Accent1 3 3" xfId="7530" xr:uid="{5AE480C1-C499-4D71-9A0E-C0039A3CB756}"/>
    <cellStyle name="Accent1 3 4" xfId="7531" xr:uid="{698242FD-313C-46B8-A5D2-664141335765}"/>
    <cellStyle name="Accent1 3 5" xfId="7532" xr:uid="{0F2DE372-2B53-48FC-8DD9-2642B392A7CC}"/>
    <cellStyle name="Accent1 3 5 2" xfId="7533" xr:uid="{DC47AD75-9BDD-4F10-8EF3-FF9C16F7173E}"/>
    <cellStyle name="Accent1 3 6" xfId="7534" xr:uid="{29E7A7CE-54A8-4543-B1E1-32FE7AE2E608}"/>
    <cellStyle name="Accent1 3 7" xfId="7535" xr:uid="{AA28471C-3D25-46C7-8AA1-FFC16A50436E}"/>
    <cellStyle name="Accent1 3 8" xfId="7528" xr:uid="{0DB6874F-4F1D-4D43-BAF3-0D7534184E2D}"/>
    <cellStyle name="Accent1 30" xfId="7536" xr:uid="{14AF2E0A-0AFC-4A40-A329-4DD16239ECE0}"/>
    <cellStyle name="Accent1 31" xfId="7537" xr:uid="{2F0BAA43-0F66-4FEE-B9AC-0CCBB25E0833}"/>
    <cellStyle name="Accent1 32" xfId="7538" xr:uid="{B380DD5B-0C57-4055-8A91-32E47AD07CD4}"/>
    <cellStyle name="Accent1 33" xfId="7539" xr:uid="{F938CEF5-A029-47B8-8D7F-8837AECB1A57}"/>
    <cellStyle name="Accent1 34" xfId="7540" xr:uid="{E686BD4E-919B-439D-9C72-6FB3782F1150}"/>
    <cellStyle name="Accent1 35" xfId="7541" xr:uid="{107435F1-A75A-4F89-B144-8BB76E9E3E53}"/>
    <cellStyle name="Accent1 36" xfId="7542" xr:uid="{52D08EDF-F94F-40AA-9A71-6E327ADA64DD}"/>
    <cellStyle name="Accent1 37" xfId="7543" xr:uid="{300FBB04-9663-4C1A-BB8A-B277D600D564}"/>
    <cellStyle name="Accent1 38" xfId="7544" xr:uid="{6A3251B4-52BE-45B3-B8AF-DA17D3064183}"/>
    <cellStyle name="Accent1 39" xfId="7545" xr:uid="{9B8136E8-63FB-4B82-9BF6-AB2D0AF82EFC}"/>
    <cellStyle name="Accent1 4" xfId="223" xr:uid="{00000000-0005-0000-0000-0000DC000000}"/>
    <cellStyle name="Accent1 4 2" xfId="224" xr:uid="{00000000-0005-0000-0000-0000DD000000}"/>
    <cellStyle name="Accent1 4 2 2" xfId="7547" xr:uid="{754E4EEC-E04E-4E2E-9FF2-10166ACFA3A3}"/>
    <cellStyle name="Accent1 4 3" xfId="7548" xr:uid="{A4B9B1DC-A5EB-48BD-BD50-F33C36633A03}"/>
    <cellStyle name="Accent1 4 4" xfId="7549" xr:uid="{F2F1A107-5189-4243-9630-A813AF32A606}"/>
    <cellStyle name="Accent1 4 5" xfId="7550" xr:uid="{9010C178-8989-4BFC-AEBB-51422C386DC1}"/>
    <cellStyle name="Accent1 4 6" xfId="7546" xr:uid="{02F32800-6A4A-4C40-8F82-AD222030E00A}"/>
    <cellStyle name="Accent1 40" xfId="7551" xr:uid="{C24D9942-D4D7-4AC9-8CA7-BB92C0ABCB94}"/>
    <cellStyle name="Accent1 41" xfId="7552" xr:uid="{E0088395-EC6B-4B4C-B382-D000DE61A3D2}"/>
    <cellStyle name="Accent1 42" xfId="7553" xr:uid="{39144CC4-7213-4C52-AD6D-8D7FF0442BC0}"/>
    <cellStyle name="Accent1 42 2" xfId="7554" xr:uid="{C672054C-4096-407E-A09C-DD621C5DE6D5}"/>
    <cellStyle name="Accent1 42 3" xfId="7555" xr:uid="{C4157E4F-F226-4787-AE99-061F95D7796F}"/>
    <cellStyle name="Accent1 43" xfId="7556" xr:uid="{FA14BAC1-BDCB-4692-8978-368B671096A9}"/>
    <cellStyle name="Accent1 43 2" xfId="7557" xr:uid="{6DF5772F-9765-45B7-AF1E-3A7278FE6728}"/>
    <cellStyle name="Accent1 43 3" xfId="7558" xr:uid="{2123F367-E329-4D90-B01A-95F0CA6853F3}"/>
    <cellStyle name="Accent1 44" xfId="7559" xr:uid="{E4B90D20-2F25-4FD2-A8F1-0A3142C9268A}"/>
    <cellStyle name="Accent1 44 2" xfId="7560" xr:uid="{DFDFACCA-BFE4-47BD-BA4A-8D2A6DDDC112}"/>
    <cellStyle name="Accent1 44 3" xfId="7561" xr:uid="{81ADF682-720B-44DD-B004-F1AAC079C3AC}"/>
    <cellStyle name="Accent1 45" xfId="7562" xr:uid="{62FA1AD1-A941-4C4E-AFFD-AF33ED2FB094}"/>
    <cellStyle name="Accent1 46" xfId="7563" xr:uid="{4A834E84-AEB1-4F34-8C23-33EEC255551E}"/>
    <cellStyle name="Accent1 47" xfId="7564" xr:uid="{B9161E02-467C-493C-BECD-50496FA6C9B9}"/>
    <cellStyle name="Accent1 48" xfId="7565" xr:uid="{72EF9B11-039D-4339-9E29-D97FAC570BA1}"/>
    <cellStyle name="Accent1 49" xfId="7566" xr:uid="{172887BE-791D-431D-B866-CCCDEC53A5C3}"/>
    <cellStyle name="Accent1 5" xfId="7567" xr:uid="{DD4CB57B-6A96-4983-9E4E-315B0EEE94B2}"/>
    <cellStyle name="Accent1 5 2" xfId="7568" xr:uid="{F97C7D1D-BF6A-4E12-B64B-A89D7EE71211}"/>
    <cellStyle name="Accent1 50" xfId="7569" xr:uid="{0E141EB0-BC2D-48D6-9AC8-9A0DAD4B32EE}"/>
    <cellStyle name="Accent1 6" xfId="7570" xr:uid="{127F6232-CEF6-4B30-9B21-26C96D5F04FA}"/>
    <cellStyle name="Accent1 6 2" xfId="7571" xr:uid="{645143FF-9E3B-417A-98ED-2F24BC7848FF}"/>
    <cellStyle name="Accent1 6 3" xfId="7572" xr:uid="{D8DC5C51-0301-42BC-BEB0-1528385421E5}"/>
    <cellStyle name="Accent1 6 3 2" xfId="7573" xr:uid="{2A454DCF-AE36-4FA7-B2EC-D056228E8C52}"/>
    <cellStyle name="Accent1 6 4" xfId="7574" xr:uid="{E7ACBA50-9C3B-4E5B-8D46-C5B0F79BA139}"/>
    <cellStyle name="Accent1 6 4 2" xfId="7575" xr:uid="{B4E720A8-DB51-4092-9B1F-CA96EC56114C}"/>
    <cellStyle name="Accent1 6 5" xfId="7576" xr:uid="{D5473167-A3F4-4ACA-A53B-80EB2360F2B2}"/>
    <cellStyle name="Accent1 7" xfId="7577" xr:uid="{E344B249-A6A5-4AB5-B3CD-4C0366F76663}"/>
    <cellStyle name="Accent1 7 2" xfId="7578" xr:uid="{7D593239-11B4-46EB-BBEE-B03E9E35B72F}"/>
    <cellStyle name="Accent1 7 3" xfId="7579" xr:uid="{BCAF6475-ED7F-48F2-9E6D-6034F6E33722}"/>
    <cellStyle name="Accent1 7 4" xfId="7580" xr:uid="{6091F682-1C01-4C60-87BD-4881DE62BF7A}"/>
    <cellStyle name="Accent1 8" xfId="7581" xr:uid="{5169846B-7B82-4188-9D37-9A032CDE8E93}"/>
    <cellStyle name="Accent1 8 2" xfId="7582" xr:uid="{89EE3BDC-E4B9-49BF-8937-46A79F711602}"/>
    <cellStyle name="Accent1 8 3" xfId="7583" xr:uid="{5228441F-E4A6-46BB-87CA-DE021713EB55}"/>
    <cellStyle name="Accent1 9" xfId="7584" xr:uid="{0530AF06-AE20-4133-89BC-0B1DE4377A25}"/>
    <cellStyle name="Accent1 9 2" xfId="7585" xr:uid="{03F1D765-A289-4AEC-80C2-4CF5275BC1D4}"/>
    <cellStyle name="Accent2 - 20 %" xfId="7586" xr:uid="{160924A5-BCB2-4FD9-B539-0AAA238FB189}"/>
    <cellStyle name="Accent2 - 40 %" xfId="7587" xr:uid="{D06B6F94-C372-41E0-9A10-1F15CC74FAF5}"/>
    <cellStyle name="Accent2 - 60 %" xfId="7588" xr:uid="{CA2D7913-C0C9-4130-AC2E-50741CAF0E21}"/>
    <cellStyle name="Accent2 10" xfId="7589" xr:uid="{9590779A-D197-487E-BDCD-531D8E80DD37}"/>
    <cellStyle name="Accent2 10 2" xfId="7590" xr:uid="{85D6FB19-EC60-4D06-A902-F0483DBB0814}"/>
    <cellStyle name="Accent2 11" xfId="7591" xr:uid="{F43BF0B6-731D-44CF-8DD3-98CD3BABA047}"/>
    <cellStyle name="Accent2 11 2" xfId="7592" xr:uid="{7EADF3F3-3384-4F52-84A7-FFF7959AB1AD}"/>
    <cellStyle name="Accent2 11 2 2" xfId="7593" xr:uid="{E5DFEE34-02EC-4347-ACBB-12533AB2D3A9}"/>
    <cellStyle name="Accent2 11 2 3" xfId="7594" xr:uid="{F965EFE6-8B04-46C8-BB3A-6160F3F7C077}"/>
    <cellStyle name="Accent2 11 3" xfId="7595" xr:uid="{E6EF7A09-6C68-42E9-B570-8938956D3FB8}"/>
    <cellStyle name="Accent2 11 4" xfId="7596" xr:uid="{0D33C110-DD46-457E-A9B3-9991C41FFFC6}"/>
    <cellStyle name="Accent2 11 5" xfId="7597" xr:uid="{0A18BCBE-A9C7-4876-9EAB-5A6C9397E5F8}"/>
    <cellStyle name="Accent2 12" xfId="7598" xr:uid="{9F58157D-A15B-4E3A-9319-A5811B4C5C57}"/>
    <cellStyle name="Accent2 12 2" xfId="7599" xr:uid="{94127207-7009-4A10-AEB6-0DD761971CAC}"/>
    <cellStyle name="Accent2 12 3" xfId="7600" xr:uid="{DC72C03C-B807-45A3-A26C-72909E6B8662}"/>
    <cellStyle name="Accent2 12 4" xfId="7601" xr:uid="{8F1B476E-B67D-4F8A-9C02-735DE4B4C8F9}"/>
    <cellStyle name="Accent2 13" xfId="7602" xr:uid="{A703C16D-C5B6-488A-AD02-3F49681E4B62}"/>
    <cellStyle name="Accent2 13 2" xfId="7603" xr:uid="{2D017F03-949F-4F5E-A640-E18E29175396}"/>
    <cellStyle name="Accent2 13 2 2" xfId="7604" xr:uid="{5F73F218-CDC1-4364-A6C3-4536E78B4ED8}"/>
    <cellStyle name="Accent2 13 3" xfId="7605" xr:uid="{40E23018-CE3E-449D-8E4A-0B5B35F5E1FC}"/>
    <cellStyle name="Accent2 14" xfId="7606" xr:uid="{CAFB5843-147B-43F8-A452-3116674E2BDF}"/>
    <cellStyle name="Accent2 14 2" xfId="7607" xr:uid="{2F160057-029A-40BF-AC3B-1019C4AF78D8}"/>
    <cellStyle name="Accent2 14 3" xfId="7608" xr:uid="{AFB58CE5-BB78-40B6-AFD9-F1F39B42B00A}"/>
    <cellStyle name="Accent2 15" xfId="7609" xr:uid="{91A8BD8B-EA17-4F1A-B77B-D72AA2CBDE80}"/>
    <cellStyle name="Accent2 15 2" xfId="7610" xr:uid="{D10B2677-C8EB-4D23-962A-0B20920EF764}"/>
    <cellStyle name="Accent2 15 3" xfId="7611" xr:uid="{6FD60992-C954-413E-83AE-E643C175B972}"/>
    <cellStyle name="Accent2 16" xfId="7612" xr:uid="{FE874017-20AF-4780-A216-321000B718F5}"/>
    <cellStyle name="Accent2 17" xfId="7613" xr:uid="{4E9DA382-52C2-4D76-A3C2-A04BAD71E5F8}"/>
    <cellStyle name="Accent2 18" xfId="7614" xr:uid="{EB5FE446-1977-4193-9D9A-2EA7050D477A}"/>
    <cellStyle name="Accent2 19" xfId="7615" xr:uid="{55D9379E-6606-4979-9C98-7B41C3D9DBB8}"/>
    <cellStyle name="Accent2 2" xfId="225" xr:uid="{00000000-0005-0000-0000-0000DE000000}"/>
    <cellStyle name="Accent2 2 2" xfId="226" xr:uid="{00000000-0005-0000-0000-0000DF000000}"/>
    <cellStyle name="Accent2 2 2 2" xfId="7617" xr:uid="{E16FD0AB-9053-43D5-960F-4D446CF881F5}"/>
    <cellStyle name="Accent2 2 2 3" xfId="7616" xr:uid="{48B3C0F0-755C-4E68-A3C1-71C300FB946C}"/>
    <cellStyle name="Accent2 2 2 4" xfId="2897" xr:uid="{CF6BADF0-7623-44B6-BEF0-64F9B106FD7B}"/>
    <cellStyle name="Accent2 2 3" xfId="7618" xr:uid="{0596E099-67EE-4ACC-B1DC-EF8E8F2F56E8}"/>
    <cellStyle name="Accent2 2 3 2" xfId="7619" xr:uid="{3753E73F-EDEB-4F77-A661-419103A2BDA5}"/>
    <cellStyle name="Accent2 2 4" xfId="7620" xr:uid="{7CE7C72D-51D4-4216-8F0B-C86D3EF30614}"/>
    <cellStyle name="Accent2 2 4 2" xfId="7621" xr:uid="{7FA96733-E760-4C71-A2E1-1FDCAEC592D2}"/>
    <cellStyle name="Accent2 2 5" xfId="7622" xr:uid="{86E0FA93-A6EF-4381-950C-174138253747}"/>
    <cellStyle name="Accent2 2 6" xfId="7623" xr:uid="{BC2A1587-EFF5-4318-BC8B-4315C675AB8F}"/>
    <cellStyle name="Accent2 2 7" xfId="7624" xr:uid="{045407A1-922D-49A3-9C38-D5E973691214}"/>
    <cellStyle name="Accent2 2 8" xfId="3961" xr:uid="{0E6DC7B2-0A26-4835-AC5E-C44ADEC25B49}"/>
    <cellStyle name="Accent2 2 9" xfId="1903" xr:uid="{3576C07C-4093-4804-8F5C-3C3635C970AA}"/>
    <cellStyle name="Accent2 20" xfId="7625" xr:uid="{E0D54453-8AB1-415F-BAC7-FF3D539E269D}"/>
    <cellStyle name="Accent2 21" xfId="7626" xr:uid="{BB9601C8-184F-4E10-A9A1-A17BD227C3CE}"/>
    <cellStyle name="Accent2 21 2" xfId="7627" xr:uid="{55E20B78-F60B-427C-9683-2E2BD75B89FE}"/>
    <cellStyle name="Accent2 22" xfId="7628" xr:uid="{172ABFBA-AD11-4624-85CE-9AF372940A26}"/>
    <cellStyle name="Accent2 22 2" xfId="7629" xr:uid="{F5BE6AA0-7006-4272-BA8F-CE601EE4A274}"/>
    <cellStyle name="Accent2 23" xfId="7630" xr:uid="{1C8FC860-2E14-4FA6-9445-D38CB3F82FC3}"/>
    <cellStyle name="Accent2 23 2" xfId="7631" xr:uid="{AA4BCE00-BFAF-42E4-8C05-8942495AF51B}"/>
    <cellStyle name="Accent2 24" xfId="7632" xr:uid="{D0B61EF7-0F3E-4949-B912-B326D24032EA}"/>
    <cellStyle name="Accent2 25" xfId="7633" xr:uid="{8B741803-D548-44F9-8F42-F7D63B134D21}"/>
    <cellStyle name="Accent2 26" xfId="7634" xr:uid="{CFD5C6B4-8C42-4A04-AC15-7427D44090F6}"/>
    <cellStyle name="Accent2 27" xfId="7635" xr:uid="{EC73FC07-F946-4E50-BC48-CD6B4C4143BE}"/>
    <cellStyle name="Accent2 28" xfId="7636" xr:uid="{A68CB5C4-EE2D-4514-8657-43C139A78CA4}"/>
    <cellStyle name="Accent2 29" xfId="7637" xr:uid="{D8DF4B1C-C1CE-4DD5-9D6F-726D2BD7D167}"/>
    <cellStyle name="Accent2 3" xfId="227" xr:uid="{00000000-0005-0000-0000-0000E0000000}"/>
    <cellStyle name="Accent2 3 2" xfId="228" xr:uid="{00000000-0005-0000-0000-0000E1000000}"/>
    <cellStyle name="Accent2 3 2 2" xfId="7639" xr:uid="{EE674C9D-6E91-4A7C-9947-917C50ABA45C}"/>
    <cellStyle name="Accent2 3 3" xfId="7640" xr:uid="{760230CD-BFEC-4090-8427-5EAB8AE8C0F7}"/>
    <cellStyle name="Accent2 3 4" xfId="7641" xr:uid="{DE49520A-89F6-45B9-9A0E-AB9B53B3CE05}"/>
    <cellStyle name="Accent2 3 5" xfId="7642" xr:uid="{771D9CE7-B356-4F5F-B29B-3AF5C4570818}"/>
    <cellStyle name="Accent2 3 5 2" xfId="7643" xr:uid="{37E63F43-A5A7-478D-A4AE-AD5625DC665A}"/>
    <cellStyle name="Accent2 3 6" xfId="7644" xr:uid="{41968B23-AB9E-413D-BBB8-BC824A9215D6}"/>
    <cellStyle name="Accent2 3 7" xfId="7645" xr:uid="{0800782C-F452-4B17-96BA-70B68FA13C70}"/>
    <cellStyle name="Accent2 3 8" xfId="7638" xr:uid="{F2A0A069-3DD6-4889-880C-96515D401309}"/>
    <cellStyle name="Accent2 30" xfId="7646" xr:uid="{2509E5E1-42DF-4301-90BA-F9D4A7A49139}"/>
    <cellStyle name="Accent2 31" xfId="7647" xr:uid="{1D898B96-C43B-450F-9FB8-BE800DB5BBC9}"/>
    <cellStyle name="Accent2 32" xfId="7648" xr:uid="{819E4E4A-3AE1-48FE-85FA-BADABD7B6D23}"/>
    <cellStyle name="Accent2 33" xfId="7649" xr:uid="{750B0BE0-5E85-4E13-AC83-97A29F861FC5}"/>
    <cellStyle name="Accent2 34" xfId="7650" xr:uid="{7E2B7F7C-110C-41C8-8545-E917E5F5E38A}"/>
    <cellStyle name="Accent2 35" xfId="7651" xr:uid="{E99B07A9-881A-465E-955D-58024D89CF8B}"/>
    <cellStyle name="Accent2 36" xfId="7652" xr:uid="{758364D1-E776-48B2-96CC-60BEAFC25E51}"/>
    <cellStyle name="Accent2 37" xfId="7653" xr:uid="{AC1DE4F8-5E80-4C34-8BC8-AB7A3DEE6929}"/>
    <cellStyle name="Accent2 38" xfId="7654" xr:uid="{DE44D9E4-7F3E-4535-8D3C-19AA6A8FC877}"/>
    <cellStyle name="Accent2 39" xfId="7655" xr:uid="{075DFB59-498A-4831-8E6B-2DE883A08868}"/>
    <cellStyle name="Accent2 4" xfId="229" xr:uid="{00000000-0005-0000-0000-0000E2000000}"/>
    <cellStyle name="Accent2 4 2" xfId="230" xr:uid="{00000000-0005-0000-0000-0000E3000000}"/>
    <cellStyle name="Accent2 4 2 2" xfId="7657" xr:uid="{76C2EAD0-98E6-4D60-8032-D030F735E9E2}"/>
    <cellStyle name="Accent2 4 3" xfId="7658" xr:uid="{CB673E99-0A0C-4DDA-B157-D52E8B9F6072}"/>
    <cellStyle name="Accent2 4 4" xfId="7659" xr:uid="{91737022-637C-401D-93FA-9FB9F66217EF}"/>
    <cellStyle name="Accent2 4 5" xfId="7660" xr:uid="{E43F49FA-00B7-458B-80CB-954FA5306E2B}"/>
    <cellStyle name="Accent2 4 6" xfId="7656" xr:uid="{61C68F11-8DA7-4952-BB26-57E18E8152D5}"/>
    <cellStyle name="Accent2 40" xfId="7661" xr:uid="{ECA738C5-838D-44D7-A473-429E6B96401F}"/>
    <cellStyle name="Accent2 41" xfId="7662" xr:uid="{1951D3EE-D867-44FB-8D09-325B1F41E20A}"/>
    <cellStyle name="Accent2 42" xfId="7663" xr:uid="{2B49E6C0-DB76-4BB2-BFAA-7BC98CEA272E}"/>
    <cellStyle name="Accent2 42 2" xfId="7664" xr:uid="{C00E1ADC-F837-4C55-B43F-B9101CB6303C}"/>
    <cellStyle name="Accent2 42 3" xfId="7665" xr:uid="{77494B73-3985-4B69-9205-873B9A119900}"/>
    <cellStyle name="Accent2 43" xfId="7666" xr:uid="{CCABE45E-4C3F-4CE4-AB3E-4F26507F2242}"/>
    <cellStyle name="Accent2 43 2" xfId="7667" xr:uid="{DE7DD36F-4F5F-4335-999E-D7FB34C9C214}"/>
    <cellStyle name="Accent2 43 3" xfId="7668" xr:uid="{82415FE3-AB78-455D-9DF8-9F955F692292}"/>
    <cellStyle name="Accent2 44" xfId="7669" xr:uid="{26487CFB-28B8-4B36-9E56-32832D8B7548}"/>
    <cellStyle name="Accent2 44 2" xfId="7670" xr:uid="{40C86731-D7CC-4578-9088-4D095760BBB8}"/>
    <cellStyle name="Accent2 44 3" xfId="7671" xr:uid="{F841F14E-78D9-4B46-A34E-77A9FFE22C46}"/>
    <cellStyle name="Accent2 45" xfId="7672" xr:uid="{0771AC2B-FFFA-4B40-90FC-6CE49EE459BE}"/>
    <cellStyle name="Accent2 46" xfId="7673" xr:uid="{04204EA3-BBFE-4432-B1B4-F084C3F439F4}"/>
    <cellStyle name="Accent2 47" xfId="7674" xr:uid="{2DAD5116-0412-42B6-BFFE-B6FDFED5CA26}"/>
    <cellStyle name="Accent2 48" xfId="7675" xr:uid="{A8BFEE5B-ACA1-4D53-B769-572922666E79}"/>
    <cellStyle name="Accent2 49" xfId="7676" xr:uid="{46AE8F84-76FB-4DA2-9310-C10A1C112628}"/>
    <cellStyle name="Accent2 5" xfId="7677" xr:uid="{EFD5FDC9-C2F2-4E94-B96A-C68FCFFA5106}"/>
    <cellStyle name="Accent2 5 2" xfId="7678" xr:uid="{26E9521B-0418-413E-B9FC-CF3306385B79}"/>
    <cellStyle name="Accent2 50" xfId="7679" xr:uid="{AC107B4D-FBC0-4A92-B5A5-F1353A3BF331}"/>
    <cellStyle name="Accent2 6" xfId="7680" xr:uid="{D9AD9853-FC5E-42AD-AB9C-E6362F24C02B}"/>
    <cellStyle name="Accent2 6 2" xfId="7681" xr:uid="{3D6C23F2-3147-4BDF-8950-54ECC88E011C}"/>
    <cellStyle name="Accent2 6 3" xfId="7682" xr:uid="{11B97214-553E-4B48-81AC-44441AC30893}"/>
    <cellStyle name="Accent2 7" xfId="7683" xr:uid="{E2082290-EB53-4A94-AFBD-78B3C40F6C4B}"/>
    <cellStyle name="Accent2 7 2" xfId="7684" xr:uid="{77C8E0DA-A82B-4760-BA14-F3E709398215}"/>
    <cellStyle name="Accent2 7 3" xfId="7685" xr:uid="{F0DB7D71-C34D-4A19-ACF3-F67B4F75D72C}"/>
    <cellStyle name="Accent2 7 4" xfId="7686" xr:uid="{A80E2CCB-61FC-4245-99B8-5E56BF5A6827}"/>
    <cellStyle name="Accent2 8" xfId="7687" xr:uid="{7B8B1772-7A27-4532-A169-7938ED33BEDE}"/>
    <cellStyle name="Accent2 8 2" xfId="7688" xr:uid="{91808771-1E8D-4B0C-9886-207A11A27846}"/>
    <cellStyle name="Accent2 8 3" xfId="7689" xr:uid="{E2A1C0C1-62FA-4A53-B845-B727CD055D3A}"/>
    <cellStyle name="Accent2 9" xfId="7690" xr:uid="{7863731D-4768-4E9B-A5CA-06ADC738FF60}"/>
    <cellStyle name="Accent2 9 2" xfId="7691" xr:uid="{A60C0631-276B-4801-9919-42279EBE21C3}"/>
    <cellStyle name="Accent3 - 20 %" xfId="7692" xr:uid="{57C7AAC4-C6FE-4D4D-ABFA-48FC47CA3E45}"/>
    <cellStyle name="Accent3 - 40 %" xfId="7693" xr:uid="{2C85558B-9C5B-493B-A572-FC7EF1FCF289}"/>
    <cellStyle name="Accent3 - 60 %" xfId="7694" xr:uid="{B1DEF32D-82B3-48E8-B02C-F585C8C3CBD7}"/>
    <cellStyle name="Accent3 10" xfId="7695" xr:uid="{B963D78A-143F-46D2-A0D6-ECF8BF7B5138}"/>
    <cellStyle name="Accent3 10 2" xfId="7696" xr:uid="{FD5FE8CE-E4B9-4BA5-8BDE-FED20F3AC68A}"/>
    <cellStyle name="Accent3 11" xfId="7697" xr:uid="{F69ADAE1-A993-42A7-8482-B120313401B7}"/>
    <cellStyle name="Accent3 11 2" xfId="7698" xr:uid="{A74063E8-C84B-4577-BB41-F7C8186F673D}"/>
    <cellStyle name="Accent3 11 2 2" xfId="7699" xr:uid="{E74F15A1-AB54-4A90-8ECE-F1DD5E649E54}"/>
    <cellStyle name="Accent3 11 2 3" xfId="7700" xr:uid="{8CDAF451-630D-4EDD-BDC4-79F904AD294D}"/>
    <cellStyle name="Accent3 11 3" xfId="7701" xr:uid="{4416C020-BF13-4369-8589-572578A62614}"/>
    <cellStyle name="Accent3 11 4" xfId="7702" xr:uid="{413CD318-2D0F-424C-B227-8211CB5D8B9F}"/>
    <cellStyle name="Accent3 11 5" xfId="7703" xr:uid="{C3DC2E6D-C000-4FA7-8BB7-FB9265CDB6B3}"/>
    <cellStyle name="Accent3 12" xfId="7704" xr:uid="{71498541-3284-48E3-8E7B-4EF07A6FC1DC}"/>
    <cellStyle name="Accent3 12 2" xfId="7705" xr:uid="{ADA9F759-FD0B-44CE-9672-D3D80F8F48B3}"/>
    <cellStyle name="Accent3 12 3" xfId="7706" xr:uid="{33941D85-AB6B-4884-B240-E6BAD83F1804}"/>
    <cellStyle name="Accent3 12 4" xfId="7707" xr:uid="{491D423E-A098-4037-BE09-1F69C0F2B3E3}"/>
    <cellStyle name="Accent3 13" xfId="7708" xr:uid="{13B2002B-8DE4-4586-AFAA-A036FD132E05}"/>
    <cellStyle name="Accent3 13 2" xfId="7709" xr:uid="{460C35FF-2DDE-4BEB-A57D-398252A4F069}"/>
    <cellStyle name="Accent3 13 2 2" xfId="7710" xr:uid="{064D328D-0464-4B4F-8671-57E362F39BCF}"/>
    <cellStyle name="Accent3 13 3" xfId="7711" xr:uid="{116CE235-D781-4372-A306-03DCEA3E8AB9}"/>
    <cellStyle name="Accent3 14" xfId="7712" xr:uid="{B847ED58-25ED-4E3F-BCA7-1C4A959B4B90}"/>
    <cellStyle name="Accent3 14 2" xfId="7713" xr:uid="{016DBC66-A937-4F5A-9549-CD68E3C1DEC3}"/>
    <cellStyle name="Accent3 14 3" xfId="7714" xr:uid="{F3044E75-5F3E-4930-9FA3-1BC9E7D4DE05}"/>
    <cellStyle name="Accent3 15" xfId="7715" xr:uid="{28C1F3BD-D70B-4FC2-86D6-885352B87F66}"/>
    <cellStyle name="Accent3 15 2" xfId="7716" xr:uid="{027AACFD-FD61-4DF0-9A57-F4F2768EFA7C}"/>
    <cellStyle name="Accent3 15 3" xfId="7717" xr:uid="{E4E99C6C-CD54-4BE6-9602-54C7F7DE3322}"/>
    <cellStyle name="Accent3 16" xfId="7718" xr:uid="{D59C9E84-A7F0-49AD-ACB1-7EE533BE48C9}"/>
    <cellStyle name="Accent3 17" xfId="7719" xr:uid="{158F8AE0-EA15-46AD-A802-702B0FCD0BA4}"/>
    <cellStyle name="Accent3 18" xfId="7720" xr:uid="{653EDD63-63C0-4074-B730-0BC57C0317F4}"/>
    <cellStyle name="Accent3 19" xfId="7721" xr:uid="{F78B64E0-5654-4D62-9147-3C46B055C2B7}"/>
    <cellStyle name="Accent3 2" xfId="231" xr:uid="{00000000-0005-0000-0000-0000E4000000}"/>
    <cellStyle name="Accent3 2 2" xfId="232" xr:uid="{00000000-0005-0000-0000-0000E5000000}"/>
    <cellStyle name="Accent3 2 2 2" xfId="7723" xr:uid="{FB57F125-82BF-43C4-B8A7-1548B37E2640}"/>
    <cellStyle name="Accent3 2 2 3" xfId="7722" xr:uid="{5F1F4570-3D9D-4DD3-9EFB-172E909B6EDF}"/>
    <cellStyle name="Accent3 2 2 4" xfId="2898" xr:uid="{4DD4D614-A24C-4B32-8318-1310EFA37607}"/>
    <cellStyle name="Accent3 2 3" xfId="7724" xr:uid="{57058677-F045-47B7-951A-9675D4551356}"/>
    <cellStyle name="Accent3 2 3 2" xfId="7725" xr:uid="{9E69A2EF-656F-4BF4-96F4-F3823B3FA8F2}"/>
    <cellStyle name="Accent3 2 4" xfId="7726" xr:uid="{B4570AB3-2088-4BAD-A5A5-8EAA86014BD9}"/>
    <cellStyle name="Accent3 2 4 2" xfId="7727" xr:uid="{CFDD493E-4653-466D-AD36-CB1C88440348}"/>
    <cellStyle name="Accent3 2 5" xfId="7728" xr:uid="{F5A6542E-1C2A-48FB-9DAD-24F5D31E5453}"/>
    <cellStyle name="Accent3 2 6" xfId="7729" xr:uid="{22A3FD34-EE13-4803-944E-3AADF9F0EEBB}"/>
    <cellStyle name="Accent3 2 7" xfId="7730" xr:uid="{D18274E9-65C6-48D8-91C5-E0E0704EE3E5}"/>
    <cellStyle name="Accent3 2 8" xfId="3962" xr:uid="{0C87D47C-B37E-449E-B856-9B1E01F2A0D1}"/>
    <cellStyle name="Accent3 2 9" xfId="1904" xr:uid="{C8439607-01AD-42ED-95BD-F4C84D32B1F5}"/>
    <cellStyle name="Accent3 20" xfId="7731" xr:uid="{0168BBE3-2665-422D-9446-D834DB9C7054}"/>
    <cellStyle name="Accent3 21" xfId="7732" xr:uid="{C0C20092-1316-4A03-B4A3-F34E0D1C4CC9}"/>
    <cellStyle name="Accent3 21 2" xfId="7733" xr:uid="{75100169-73E3-4037-9965-AA372A47C0BB}"/>
    <cellStyle name="Accent3 22" xfId="7734" xr:uid="{5B8E16CE-0FF8-4B29-A4CE-2ADDE623A4CC}"/>
    <cellStyle name="Accent3 22 2" xfId="7735" xr:uid="{13B0535C-B471-42C7-B5FA-2D1388477591}"/>
    <cellStyle name="Accent3 23" xfId="7736" xr:uid="{1DAE9DCF-CDFC-43C4-B95A-0629F75EAC65}"/>
    <cellStyle name="Accent3 23 2" xfId="7737" xr:uid="{F4A6ECDB-60F0-443E-9B56-DC34D4259060}"/>
    <cellStyle name="Accent3 24" xfId="7738" xr:uid="{0B113506-4B4B-44EC-8B44-4F795DB65AF1}"/>
    <cellStyle name="Accent3 25" xfId="7739" xr:uid="{6CC3E26A-EA8F-45ED-B3E6-4B2C83585F72}"/>
    <cellStyle name="Accent3 26" xfId="7740" xr:uid="{FAD7CB56-3BA9-4290-B2E7-27A21A7EA665}"/>
    <cellStyle name="Accent3 27" xfId="7741" xr:uid="{BC1EF535-F5C5-4DCE-BA40-EBDE766E1AEE}"/>
    <cellStyle name="Accent3 28" xfId="7742" xr:uid="{BEB60814-879E-4C9B-A14A-47E30B0C60E5}"/>
    <cellStyle name="Accent3 29" xfId="7743" xr:uid="{7E138674-B755-4A9C-BCA3-097C678052EC}"/>
    <cellStyle name="Accent3 3" xfId="233" xr:uid="{00000000-0005-0000-0000-0000E6000000}"/>
    <cellStyle name="Accent3 3 2" xfId="234" xr:uid="{00000000-0005-0000-0000-0000E7000000}"/>
    <cellStyle name="Accent3 3 2 2" xfId="7745" xr:uid="{F2ADF8B0-B453-4BBB-A5CB-F901145C5CF8}"/>
    <cellStyle name="Accent3 3 3" xfId="7746" xr:uid="{C621099C-FC1C-49A5-8F07-299D33A31752}"/>
    <cellStyle name="Accent3 3 4" xfId="7747" xr:uid="{00EF488D-4DA6-48DC-B2A6-C3D3096145E3}"/>
    <cellStyle name="Accent3 3 5" xfId="7748" xr:uid="{C7540DDC-8B10-4086-9FCE-4DCDDF5CDD35}"/>
    <cellStyle name="Accent3 3 5 2" xfId="7749" xr:uid="{EA9EAA9C-A1DF-4BEB-A5E7-826ECBF60260}"/>
    <cellStyle name="Accent3 3 6" xfId="7750" xr:uid="{C58BD27E-6E13-4EE4-BD92-C953931D7F88}"/>
    <cellStyle name="Accent3 3 7" xfId="7751" xr:uid="{71586277-CA77-4242-A128-F8667823488F}"/>
    <cellStyle name="Accent3 3 8" xfId="7744" xr:uid="{954BC769-100F-4056-A889-E7C2CF9A3879}"/>
    <cellStyle name="Accent3 30" xfId="7752" xr:uid="{9E458A3F-8880-4CC5-8F38-F82FCA4C8C2A}"/>
    <cellStyle name="Accent3 31" xfId="7753" xr:uid="{D4C6BDF5-34D9-40C9-8984-E1C03E4D7710}"/>
    <cellStyle name="Accent3 32" xfId="7754" xr:uid="{F6C465FE-4CAE-4D8A-8858-3705015DEBC6}"/>
    <cellStyle name="Accent3 33" xfId="7755" xr:uid="{24B1AF9A-B2E9-45C0-869A-CA582C6F5B4A}"/>
    <cellStyle name="Accent3 34" xfId="7756" xr:uid="{B8819749-5006-49F2-AEDD-23DDA20DF8F7}"/>
    <cellStyle name="Accent3 35" xfId="7757" xr:uid="{5B91FCF7-155D-4A4F-A51B-C98991623E8A}"/>
    <cellStyle name="Accent3 36" xfId="7758" xr:uid="{F1A84363-557B-4E87-ACDC-1DE259A390DD}"/>
    <cellStyle name="Accent3 37" xfId="7759" xr:uid="{8CCF66A4-F2C3-4389-8C88-D10F71613FC3}"/>
    <cellStyle name="Accent3 38" xfId="7760" xr:uid="{73C5F41A-1942-4676-A2FB-9E9F34B996C5}"/>
    <cellStyle name="Accent3 39" xfId="7761" xr:uid="{13130405-1C2E-4D6F-B954-682D9FD1C0D8}"/>
    <cellStyle name="Accent3 4" xfId="235" xr:uid="{00000000-0005-0000-0000-0000E8000000}"/>
    <cellStyle name="Accent3 4 2" xfId="236" xr:uid="{00000000-0005-0000-0000-0000E9000000}"/>
    <cellStyle name="Accent3 4 2 2" xfId="7763" xr:uid="{00E8E4F8-C8C2-44A9-9B6C-8DEC7A319E98}"/>
    <cellStyle name="Accent3 4 3" xfId="7764" xr:uid="{5B34D7C1-9228-4CAC-9AC3-2E72197F70A1}"/>
    <cellStyle name="Accent3 4 4" xfId="7765" xr:uid="{2E7D53DD-D84A-45CE-A90C-EBF3D22E8C8F}"/>
    <cellStyle name="Accent3 4 5" xfId="7766" xr:uid="{40D743F6-2BA2-487E-ACC1-D94F08D19E3D}"/>
    <cellStyle name="Accent3 4 6" xfId="7762" xr:uid="{205743D7-F83D-422C-B8D1-3EFAC4B1F009}"/>
    <cellStyle name="Accent3 40" xfId="7767" xr:uid="{1188C406-BD23-40DF-B1DF-B62A687CF4A5}"/>
    <cellStyle name="Accent3 41" xfId="7768" xr:uid="{042FB0E7-1523-49E4-9295-5C9343D977CB}"/>
    <cellStyle name="Accent3 42" xfId="7769" xr:uid="{77E751A4-8E30-4E63-A6EE-BE9EC660682F}"/>
    <cellStyle name="Accent3 42 2" xfId="7770" xr:uid="{C67626E5-4EE1-4D12-82E6-A003CE788777}"/>
    <cellStyle name="Accent3 42 3" xfId="7771" xr:uid="{16DE27CF-C278-4312-91F9-5C94270C86E1}"/>
    <cellStyle name="Accent3 43" xfId="7772" xr:uid="{A676DD26-3CFA-4405-BF64-420595D8456C}"/>
    <cellStyle name="Accent3 43 2" xfId="7773" xr:uid="{F7C516A4-6A94-4E8A-92EF-DC4357330208}"/>
    <cellStyle name="Accent3 43 3" xfId="7774" xr:uid="{024597EE-2A20-4A8A-B09C-A3720C32F3D0}"/>
    <cellStyle name="Accent3 44" xfId="7775" xr:uid="{2439432E-D1FD-4478-BD42-4352EC8C399B}"/>
    <cellStyle name="Accent3 44 2" xfId="7776" xr:uid="{C4E42DE3-E72E-4362-B034-573A6710EEFC}"/>
    <cellStyle name="Accent3 44 3" xfId="7777" xr:uid="{AC69958A-CB65-4AB0-8F60-5C753D92A774}"/>
    <cellStyle name="Accent3 45" xfId="7778" xr:uid="{19915C00-A149-4CD7-8868-1552C30B85A1}"/>
    <cellStyle name="Accent3 46" xfId="7779" xr:uid="{F883901B-C731-4BFF-BAA7-74E9F7B8980D}"/>
    <cellStyle name="Accent3 47" xfId="7780" xr:uid="{17DB906D-EAC3-412D-9D55-45DA3972A04B}"/>
    <cellStyle name="Accent3 48" xfId="7781" xr:uid="{3E3292F3-9BAF-4234-BCFA-003C62B113C7}"/>
    <cellStyle name="Accent3 49" xfId="7782" xr:uid="{77B1A648-8E27-43B2-BE5F-E41696620EB6}"/>
    <cellStyle name="Accent3 5" xfId="7783" xr:uid="{A0C5059B-621F-4245-B29B-E19B065C7D3A}"/>
    <cellStyle name="Accent3 5 2" xfId="7784" xr:uid="{47BD77E6-0327-49DB-9FA1-F24AD2206163}"/>
    <cellStyle name="Accent3 50" xfId="7785" xr:uid="{6C118BAE-F231-4E11-A217-564D7D0D933C}"/>
    <cellStyle name="Accent3 6" xfId="7786" xr:uid="{6120A2CA-B25D-4C35-913A-BB530393D969}"/>
    <cellStyle name="Accent3 6 2" xfId="7787" xr:uid="{471CE1EB-390A-48B9-9CC4-214F4D3E296C}"/>
    <cellStyle name="Accent3 6 3" xfId="7788" xr:uid="{A913365B-F4DD-4050-A6D8-38EFABCEEA4F}"/>
    <cellStyle name="Accent3 7" xfId="7789" xr:uid="{8B552B31-3241-46CB-975C-3C429644853D}"/>
    <cellStyle name="Accent3 7 2" xfId="7790" xr:uid="{ED649B4F-7F73-4139-8B48-6BF75B7F602F}"/>
    <cellStyle name="Accent3 7 3" xfId="7791" xr:uid="{24E1E91C-BAE5-428C-91EE-B0B56E5A095D}"/>
    <cellStyle name="Accent3 7 4" xfId="7792" xr:uid="{A55B066E-F7F9-4FF0-9BE3-316BC848C549}"/>
    <cellStyle name="Accent3 8" xfId="7793" xr:uid="{D07E1974-16B4-40AE-8992-372677F295C3}"/>
    <cellStyle name="Accent3 8 2" xfId="7794" xr:uid="{F0DD2AEC-E5BA-4DFE-810D-5DA1C9C2BABA}"/>
    <cellStyle name="Accent3 8 3" xfId="7795" xr:uid="{6C118737-3482-40F7-B92A-84E1E34844B6}"/>
    <cellStyle name="Accent3 9" xfId="7796" xr:uid="{94C077EC-DC7A-402C-B900-ED36A64FC998}"/>
    <cellStyle name="Accent3 9 2" xfId="7797" xr:uid="{7D3A3515-734C-45F5-855A-A88852C81C19}"/>
    <cellStyle name="Accent4 - 20 %" xfId="7798" xr:uid="{5642A8D3-00CA-412C-AD53-9B5739D8F1CF}"/>
    <cellStyle name="Accent4 - 40 %" xfId="7799" xr:uid="{E97D808E-7A41-4F09-BBCD-09C5FA5DC006}"/>
    <cellStyle name="Accent4 - 60 %" xfId="7800" xr:uid="{D9CB2C59-7AFD-49FB-B8A2-5120F7DAD914}"/>
    <cellStyle name="Accent4 10" xfId="7801" xr:uid="{2F76F9C7-2EBB-4BFF-B536-8FC19F0A969A}"/>
    <cellStyle name="Accent4 10 2" xfId="7802" xr:uid="{247E9DAF-7151-4FF7-A8D5-EB344E7B19DB}"/>
    <cellStyle name="Accent4 11" xfId="7803" xr:uid="{1ACF290D-1584-44EF-B4E9-33CEEDDD45DC}"/>
    <cellStyle name="Accent4 11 2" xfId="7804" xr:uid="{F976AB88-E8E8-4E6F-B918-9CE6D37807DC}"/>
    <cellStyle name="Accent4 11 2 2" xfId="7805" xr:uid="{71CB0BE0-7F0F-4A17-B210-8623E38B9B15}"/>
    <cellStyle name="Accent4 11 2 3" xfId="7806" xr:uid="{42279564-1054-4FE2-9B27-E7C11260D85D}"/>
    <cellStyle name="Accent4 11 3" xfId="7807" xr:uid="{119CD07A-4BDF-452E-9C4F-47584448C71F}"/>
    <cellStyle name="Accent4 11 4" xfId="7808" xr:uid="{488030EA-A11E-4020-961B-E8A8B88A806A}"/>
    <cellStyle name="Accent4 11 5" xfId="7809" xr:uid="{89C990A1-02D9-4DDB-A6D3-3B84F506B33F}"/>
    <cellStyle name="Accent4 12" xfId="7810" xr:uid="{8C36D731-DF9E-4C7A-AE45-0CED7C3677A7}"/>
    <cellStyle name="Accent4 12 2" xfId="7811" xr:uid="{CE9FB30B-AF3C-4955-93E4-08FDDE66C7CF}"/>
    <cellStyle name="Accent4 12 3" xfId="7812" xr:uid="{0992F52E-5CA6-4BD4-A38B-CF94E833D709}"/>
    <cellStyle name="Accent4 12 4" xfId="7813" xr:uid="{C14DE60E-21FE-48FA-B145-2FE93EFCC339}"/>
    <cellStyle name="Accent4 13" xfId="7814" xr:uid="{71D800B2-0DE2-4473-BDBC-8EC21A692D84}"/>
    <cellStyle name="Accent4 13 2" xfId="7815" xr:uid="{B509AF1A-889A-465C-9F3E-37BEC8CA7020}"/>
    <cellStyle name="Accent4 13 3" xfId="7816" xr:uid="{F85A1E49-203E-4EED-A042-078728BC4085}"/>
    <cellStyle name="Accent4 14" xfId="7817" xr:uid="{5F4226F1-56D3-4DA1-A57E-FB50EA27F891}"/>
    <cellStyle name="Accent4 14 2" xfId="7818" xr:uid="{1651E740-803C-4EB6-AE3E-B04C2BA2D07A}"/>
    <cellStyle name="Accent4 14 3" xfId="7819" xr:uid="{85FA1A65-EE9C-47D1-8321-BB027B8420AD}"/>
    <cellStyle name="Accent4 15" xfId="7820" xr:uid="{4BF12376-C1D7-4C4F-979C-476639AAB4DD}"/>
    <cellStyle name="Accent4 15 2" xfId="7821" xr:uid="{0D096E29-6B5A-4235-8A76-FEDAE24892F7}"/>
    <cellStyle name="Accent4 15 3" xfId="7822" xr:uid="{2D9ADB1E-1ED5-400C-8027-0CE15527644F}"/>
    <cellStyle name="Accent4 16" xfId="7823" xr:uid="{A915885C-477B-4ED4-8BD0-F4EA5C3AAC28}"/>
    <cellStyle name="Accent4 17" xfId="7824" xr:uid="{0020B3BB-6869-44CF-A46A-CC9D65E58E40}"/>
    <cellStyle name="Accent4 18" xfId="7825" xr:uid="{B778F813-8E08-4992-B90B-E0C2B0388B9E}"/>
    <cellStyle name="Accent4 19" xfId="7826" xr:uid="{BC2F41F7-7AC4-4E20-853D-41522FCA3F1C}"/>
    <cellStyle name="Accent4 2" xfId="237" xr:uid="{00000000-0005-0000-0000-0000EA000000}"/>
    <cellStyle name="Accent4 2 2" xfId="238" xr:uid="{00000000-0005-0000-0000-0000EB000000}"/>
    <cellStyle name="Accent4 2 2 2" xfId="7828" xr:uid="{D5706419-CFC4-4038-9A1F-8C8544F5B964}"/>
    <cellStyle name="Accent4 2 2 3" xfId="7827" xr:uid="{CB2B9112-6F06-4EA3-8386-C706DD4E7D3C}"/>
    <cellStyle name="Accent4 2 2 4" xfId="2899" xr:uid="{78463D7D-56DF-4639-B514-47B3764D2001}"/>
    <cellStyle name="Accent4 2 3" xfId="7829" xr:uid="{5CB20F20-A8A4-4E57-A662-B659C23F0CBA}"/>
    <cellStyle name="Accent4 2 3 2" xfId="7830" xr:uid="{ADC8308D-214A-4E41-99A7-EEC4F713CBCD}"/>
    <cellStyle name="Accent4 2 4" xfId="7831" xr:uid="{F54EA32A-5BA5-4562-9639-C236108EC246}"/>
    <cellStyle name="Accent4 2 4 2" xfId="7832" xr:uid="{FA12B521-46BC-47F4-AE94-10D37664D6AF}"/>
    <cellStyle name="Accent4 2 5" xfId="7833" xr:uid="{7011427D-F195-4456-8AF0-7D6FC8B0CA62}"/>
    <cellStyle name="Accent4 2 6" xfId="7834" xr:uid="{B956673C-FCE3-43BD-92E1-7F2293722258}"/>
    <cellStyle name="Accent4 2 7" xfId="7835" xr:uid="{DCC28CD5-A316-422D-8229-6E3B860C76F3}"/>
    <cellStyle name="Accent4 2 8" xfId="3963" xr:uid="{070D69CD-E7F4-47AD-8922-FA05D1FC5B50}"/>
    <cellStyle name="Accent4 2 9" xfId="1905" xr:uid="{90781505-5B3C-4BD2-B2E6-A8A8434A3971}"/>
    <cellStyle name="Accent4 20" xfId="7836" xr:uid="{55BC5140-2449-4BDD-BD64-FD62ECC26152}"/>
    <cellStyle name="Accent4 21" xfId="7837" xr:uid="{1E0A2C6D-7752-43E0-A020-F38271F387BB}"/>
    <cellStyle name="Accent4 21 2" xfId="7838" xr:uid="{DD941164-2A17-44BB-A5E7-11352763F340}"/>
    <cellStyle name="Accent4 22" xfId="7839" xr:uid="{CEFFBF5C-D0F2-4653-B139-F47972959401}"/>
    <cellStyle name="Accent4 22 2" xfId="7840" xr:uid="{5FFD6CCB-64ED-4C55-A5EE-0006404462BF}"/>
    <cellStyle name="Accent4 23" xfId="7841" xr:uid="{C21A001D-33E5-413C-B878-CD54335E45EE}"/>
    <cellStyle name="Accent4 23 2" xfId="7842" xr:uid="{C544BBB5-99E3-4B7F-B751-72195E237413}"/>
    <cellStyle name="Accent4 24" xfId="7843" xr:uid="{6D718E5B-49A9-4B15-9872-18761F651E44}"/>
    <cellStyle name="Accent4 25" xfId="7844" xr:uid="{68EC36E0-9700-4602-9B57-B54A6672F8E4}"/>
    <cellStyle name="Accent4 26" xfId="7845" xr:uid="{3E8B73D2-0286-420B-A5D9-EF8CF93EAE6E}"/>
    <cellStyle name="Accent4 27" xfId="7846" xr:uid="{E92F8F3B-5F41-48FE-A00F-C8785CCD528D}"/>
    <cellStyle name="Accent4 28" xfId="7847" xr:uid="{DC6D1ED0-D263-4399-B45A-C0A2160D2777}"/>
    <cellStyle name="Accent4 29" xfId="7848" xr:uid="{0171DD8C-ACB3-4C3D-B520-16C5AC34E655}"/>
    <cellStyle name="Accent4 3" xfId="239" xr:uid="{00000000-0005-0000-0000-0000EC000000}"/>
    <cellStyle name="Accent4 3 2" xfId="240" xr:uid="{00000000-0005-0000-0000-0000ED000000}"/>
    <cellStyle name="Accent4 3 2 2" xfId="7850" xr:uid="{21694C22-EF3C-4D95-9CBF-BAB9C7EF941C}"/>
    <cellStyle name="Accent4 3 3" xfId="7851" xr:uid="{A5BDD444-FC57-4569-BD9F-318ADA5BF1CE}"/>
    <cellStyle name="Accent4 3 4" xfId="7852" xr:uid="{0B71544F-7AF4-44C8-A8CA-E6BD1B81246A}"/>
    <cellStyle name="Accent4 3 5" xfId="7853" xr:uid="{A3A2C8E9-105D-45FB-AB12-BFDC845765D0}"/>
    <cellStyle name="Accent4 3 5 2" xfId="7854" xr:uid="{F165F8DC-AA60-47D7-996F-FCEB55B26E7C}"/>
    <cellStyle name="Accent4 3 6" xfId="7855" xr:uid="{60772EC7-102B-487E-841C-6A83FE99C72F}"/>
    <cellStyle name="Accent4 3 7" xfId="7856" xr:uid="{E674F111-1761-44C2-9CD0-42B9C0C14E59}"/>
    <cellStyle name="Accent4 3 8" xfId="7849" xr:uid="{82A91A39-678E-484A-82ED-ECB623E6BD8C}"/>
    <cellStyle name="Accent4 30" xfId="7857" xr:uid="{EA53EC9F-1BD8-4EF6-A2C3-D539342A0C97}"/>
    <cellStyle name="Accent4 31" xfId="7858" xr:uid="{E193E241-18B8-4B98-938F-5103C15B0719}"/>
    <cellStyle name="Accent4 32" xfId="7859" xr:uid="{B5B1BB5C-35D6-4798-91E7-385D932901CA}"/>
    <cellStyle name="Accent4 33" xfId="7860" xr:uid="{B19A6A99-57DE-4BAD-942E-26E78AC1DA47}"/>
    <cellStyle name="Accent4 34" xfId="7861" xr:uid="{0BC12882-BF34-4B12-B06C-B12DDB991D6E}"/>
    <cellStyle name="Accent4 35" xfId="7862" xr:uid="{8D9F31C0-106C-4FF2-82AC-02412FCE8190}"/>
    <cellStyle name="Accent4 36" xfId="7863" xr:uid="{D43DB56A-FA2D-4C6D-940F-A231607C8C05}"/>
    <cellStyle name="Accent4 37" xfId="7864" xr:uid="{D8FD413C-910C-4181-9400-21FC9DA8D39B}"/>
    <cellStyle name="Accent4 38" xfId="7865" xr:uid="{A8D97115-0D33-409D-A7CD-15CA59941FF6}"/>
    <cellStyle name="Accent4 39" xfId="7866" xr:uid="{4782E5C4-6C28-4F74-A6AA-581C94404BF5}"/>
    <cellStyle name="Accent4 4" xfId="241" xr:uid="{00000000-0005-0000-0000-0000EE000000}"/>
    <cellStyle name="Accent4 4 2" xfId="242" xr:uid="{00000000-0005-0000-0000-0000EF000000}"/>
    <cellStyle name="Accent4 4 2 2" xfId="7868" xr:uid="{97595B89-EB48-405B-9182-B8D537CDE373}"/>
    <cellStyle name="Accent4 4 3" xfId="7869" xr:uid="{5CE9B988-08B7-48A6-886E-52DDE8666E5C}"/>
    <cellStyle name="Accent4 4 4" xfId="7870" xr:uid="{F9F634D4-3268-4045-9610-04ED71D2C580}"/>
    <cellStyle name="Accent4 4 5" xfId="7871" xr:uid="{61C4E0EF-DB9B-4260-AE13-29BBAC3BBA60}"/>
    <cellStyle name="Accent4 4 6" xfId="7867" xr:uid="{6AB4CE62-8030-4C40-A098-A6973E2F3163}"/>
    <cellStyle name="Accent4 40" xfId="7872" xr:uid="{E2E90F72-132B-44E5-B0FC-AE5E7AFF3714}"/>
    <cellStyle name="Accent4 41" xfId="7873" xr:uid="{F1FD190E-20B5-4DE6-B790-26E0A4776A66}"/>
    <cellStyle name="Accent4 42" xfId="7874" xr:uid="{A438BBBE-C1E3-4CA6-9463-7E1B9179836B}"/>
    <cellStyle name="Accent4 42 2" xfId="7875" xr:uid="{0AEF8916-EAF4-4EAB-B018-89100AE41C98}"/>
    <cellStyle name="Accent4 42 3" xfId="7876" xr:uid="{299A0EA2-62A4-45E2-938D-C4DAA9CEA78C}"/>
    <cellStyle name="Accent4 43" xfId="7877" xr:uid="{ACDA4F33-E5DC-4F8C-BFA0-09961B5D5632}"/>
    <cellStyle name="Accent4 43 2" xfId="7878" xr:uid="{4E81F3E9-DEA8-498A-B97D-398543714C7C}"/>
    <cellStyle name="Accent4 43 3" xfId="7879" xr:uid="{3546CD97-332D-46CA-951E-5A63F321C5C9}"/>
    <cellStyle name="Accent4 44" xfId="7880" xr:uid="{B0C89FA6-5206-4793-9449-254B424C4359}"/>
    <cellStyle name="Accent4 44 2" xfId="7881" xr:uid="{8420117F-2DEB-40B5-BE9B-B4877068F017}"/>
    <cellStyle name="Accent4 44 3" xfId="7882" xr:uid="{9FFD57D6-3011-42A7-9374-6D5307FF5D82}"/>
    <cellStyle name="Accent4 45" xfId="7883" xr:uid="{76CC9E01-55C6-44BD-B381-A302694D40A4}"/>
    <cellStyle name="Accent4 46" xfId="7884" xr:uid="{A2D7F90D-6BC7-4A8C-A1B5-44D24600DA66}"/>
    <cellStyle name="Accent4 47" xfId="7885" xr:uid="{D681A72C-3474-46C2-8BCD-11B041D8D322}"/>
    <cellStyle name="Accent4 48" xfId="7886" xr:uid="{30CCDD03-8056-4522-A9DC-E126D74E6BCA}"/>
    <cellStyle name="Accent4 49" xfId="7887" xr:uid="{6FCF6BBF-DCE1-4AB8-ADFA-9EF972F2BF1D}"/>
    <cellStyle name="Accent4 5" xfId="7888" xr:uid="{DD1E5B0B-05D5-479C-9A69-11DE87CC1011}"/>
    <cellStyle name="Accent4 5 2" xfId="7889" xr:uid="{6F9DDB5F-031A-4DEA-B2E0-BF93AEE797CB}"/>
    <cellStyle name="Accent4 50" xfId="7890" xr:uid="{A0E3B18E-4A23-4A16-891C-97BDB25F06D6}"/>
    <cellStyle name="Accent4 6" xfId="7891" xr:uid="{DEFD48AF-1F2D-4AF2-A968-4EDDD498F147}"/>
    <cellStyle name="Accent4 6 2" xfId="7892" xr:uid="{1996237F-C068-4D92-A533-E90AE0B79846}"/>
    <cellStyle name="Accent4 6 2 2" xfId="7893" xr:uid="{D7B360CC-59D8-4ACC-9163-BEB6B328024A}"/>
    <cellStyle name="Accent4 6 3" xfId="7894" xr:uid="{BDCE2046-353B-42E9-ADA8-636BB7CA35C5}"/>
    <cellStyle name="Accent4 6 3 2" xfId="7895" xr:uid="{213801E9-E886-42A1-B4E2-713197780F1E}"/>
    <cellStyle name="Accent4 6 4" xfId="7896" xr:uid="{57B08843-C7D6-4241-8067-D137CC70CBEB}"/>
    <cellStyle name="Accent4 7" xfId="7897" xr:uid="{F462C95C-B73D-43AE-9E79-C3450BA4DC18}"/>
    <cellStyle name="Accent4 7 2" xfId="7898" xr:uid="{45838655-D21E-4764-A47D-0EE6C1B28E99}"/>
    <cellStyle name="Accent4 7 3" xfId="7899" xr:uid="{CCEE3611-FA2D-4231-A876-3616F1CF5D9E}"/>
    <cellStyle name="Accent4 8" xfId="7900" xr:uid="{C42BDA8A-9080-4C45-9A9F-93483862F9CC}"/>
    <cellStyle name="Accent4 8 2" xfId="7901" xr:uid="{68706CD2-DF5A-4FDB-9806-BDEE994D65B0}"/>
    <cellStyle name="Accent4 9" xfId="7902" xr:uid="{93343A39-D005-49AB-B581-D12428ECFDFF}"/>
    <cellStyle name="Accent4 9 2" xfId="7903" xr:uid="{299ABFFD-C17F-4EE8-ABA2-20FF33C8E70D}"/>
    <cellStyle name="Accent5 - 20 %" xfId="7904" xr:uid="{CAD99C10-405D-4A25-931D-E69C374DF38F}"/>
    <cellStyle name="Accent5 - 40 %" xfId="7905" xr:uid="{E1F12A3D-3C09-4167-89C6-DF014604EDC6}"/>
    <cellStyle name="Accent5 - 60 %" xfId="7906" xr:uid="{E5FA2878-05D2-448E-8052-DF2965DCC329}"/>
    <cellStyle name="Accent5 10" xfId="7907" xr:uid="{E9DC4963-1E51-423E-BD82-60E9CC436A53}"/>
    <cellStyle name="Accent5 10 2" xfId="7908" xr:uid="{884119BB-4127-4180-B5FE-8FFB21A55F5A}"/>
    <cellStyle name="Accent5 11" xfId="7909" xr:uid="{71876A0B-7ADB-44A4-85EF-772709C8DF68}"/>
    <cellStyle name="Accent5 11 2" xfId="7910" xr:uid="{795CF745-9E8E-43FA-89EF-6EA8EE5C8F23}"/>
    <cellStyle name="Accent5 12" xfId="7911" xr:uid="{94D35D52-A2BE-4308-B862-CC31EB13CD3C}"/>
    <cellStyle name="Accent5 13" xfId="7912" xr:uid="{F894AC1C-35C6-440C-ACB9-F82DC1BFB311}"/>
    <cellStyle name="Accent5 14" xfId="7913" xr:uid="{70C04905-8E3B-4198-A52F-A2C72A4B33A4}"/>
    <cellStyle name="Accent5 15" xfId="7914" xr:uid="{04D9A9F9-1FDA-4C2B-AE60-7D603E4B8243}"/>
    <cellStyle name="Accent5 16" xfId="7915" xr:uid="{E2F747B4-67B4-4EC8-AF36-2E2A7CD5C74A}"/>
    <cellStyle name="Accent5 17" xfId="7916" xr:uid="{DA583BE5-FC5C-4973-9E9B-79A3EAA8A6BE}"/>
    <cellStyle name="Accent5 18" xfId="7917" xr:uid="{BDD12D5D-F9D0-4417-9B6D-BC80611B79B4}"/>
    <cellStyle name="Accent5 18 2" xfId="7918" xr:uid="{E44828AF-01C3-4FC0-9027-98C53DCE73FE}"/>
    <cellStyle name="Accent5 19" xfId="7919" xr:uid="{EFF1CB84-6DE8-424D-B650-BBA2418AF71C}"/>
    <cellStyle name="Accent5 19 2" xfId="7920" xr:uid="{CF2CEECA-0073-4EED-BCB1-49BFCFA6D17E}"/>
    <cellStyle name="Accent5 2" xfId="243" xr:uid="{00000000-0005-0000-0000-0000F0000000}"/>
    <cellStyle name="Accent5 2 2" xfId="244" xr:uid="{00000000-0005-0000-0000-0000F1000000}"/>
    <cellStyle name="Accent5 2 2 2" xfId="7922" xr:uid="{76C2C009-B2AF-47A8-9CEC-48980F95B09B}"/>
    <cellStyle name="Accent5 2 2 3" xfId="7921" xr:uid="{1D0A23A4-6982-447A-840A-245FF2EE106C}"/>
    <cellStyle name="Accent5 2 2 4" xfId="2900" xr:uid="{0E3489C5-E3FA-4E54-AF55-D4B7DD58CD9B}"/>
    <cellStyle name="Accent5 2 3" xfId="7923" xr:uid="{68A24628-C0FF-43CE-B2E6-E402F67A4FB4}"/>
    <cellStyle name="Accent5 2 4" xfId="7924" xr:uid="{FC1E0CBB-783B-45B3-B2FC-2818E45CF676}"/>
    <cellStyle name="Accent5 2 5" xfId="7925" xr:uid="{E21C1942-FD8D-4F86-929F-FB36464FED0A}"/>
    <cellStyle name="Accent5 2 6" xfId="7926" xr:uid="{081650FC-568F-4F00-8083-4CBB914D7B52}"/>
    <cellStyle name="Accent5 2 7" xfId="7927" xr:uid="{1FDD800E-BA27-47D5-BC80-FF1C12E3C8F9}"/>
    <cellStyle name="Accent5 2 8" xfId="3964" xr:uid="{11F00BD8-6407-4E37-AF63-573B789AC576}"/>
    <cellStyle name="Accent5 2 9" xfId="1906" xr:uid="{CF01DF36-525B-49BF-A84B-08B42F9F094C}"/>
    <cellStyle name="Accent5 20" xfId="7928" xr:uid="{00E1AD88-3D38-4C71-B8E0-5B09E6B94601}"/>
    <cellStyle name="Accent5 21" xfId="7929" xr:uid="{D80AA393-E0A3-4439-B438-C6F39AEB430B}"/>
    <cellStyle name="Accent5 22" xfId="7930" xr:uid="{797691AE-B58E-4089-B317-C1CBE0B23BD7}"/>
    <cellStyle name="Accent5 23" xfId="7931" xr:uid="{6FBFBF8D-81CE-4587-B86B-53791003CD86}"/>
    <cellStyle name="Accent5 23 2" xfId="7932" xr:uid="{F795FFE8-54DC-4A61-9E4C-2B899B170840}"/>
    <cellStyle name="Accent5 24" xfId="7933" xr:uid="{78F2B5BB-EA3A-4163-926D-8BED81024F96}"/>
    <cellStyle name="Accent5 25" xfId="7934" xr:uid="{EA08F702-F7EB-4BD4-9BCD-268CB6E6074D}"/>
    <cellStyle name="Accent5 26" xfId="7935" xr:uid="{DD827677-DA6F-45B9-8A66-66BBDE636E84}"/>
    <cellStyle name="Accent5 27" xfId="7936" xr:uid="{11332FD3-9F54-4869-9C75-E82D5A90A399}"/>
    <cellStyle name="Accent5 28" xfId="7937" xr:uid="{1C0D5398-D695-47B9-B118-D46DE3E044EC}"/>
    <cellStyle name="Accent5 29" xfId="7938" xr:uid="{0201B59D-8F27-4A5B-9FCE-4F636FB9FCB3}"/>
    <cellStyle name="Accent5 3" xfId="245" xr:uid="{00000000-0005-0000-0000-0000F2000000}"/>
    <cellStyle name="Accent5 3 2" xfId="246" xr:uid="{00000000-0005-0000-0000-0000F3000000}"/>
    <cellStyle name="Accent5 3 2 2" xfId="7940" xr:uid="{DD75E23E-A3B0-46D1-AEE8-1D5D8E1A752C}"/>
    <cellStyle name="Accent5 3 3" xfId="7941" xr:uid="{EC5F10B6-220D-49E4-A224-FAE39A2E7234}"/>
    <cellStyle name="Accent5 3 4" xfId="7942" xr:uid="{AB641A82-CA5A-4314-B851-370500744BBB}"/>
    <cellStyle name="Accent5 3 5" xfId="7943" xr:uid="{CBC84303-21E9-4BF8-AB64-AAEE9217BF1A}"/>
    <cellStyle name="Accent5 3 5 2" xfId="7944" xr:uid="{325AF568-077A-4250-ADD4-7B834BD0BE01}"/>
    <cellStyle name="Accent5 3 6" xfId="7945" xr:uid="{5B942565-5157-4C21-95D2-38FC3E0D1476}"/>
    <cellStyle name="Accent5 3 7" xfId="7946" xr:uid="{24894DF3-F950-40BC-B7F5-74A26C8A51BE}"/>
    <cellStyle name="Accent5 3 8" xfId="7939" xr:uid="{819DCB15-EFE8-42DC-A791-1159DC44B6CB}"/>
    <cellStyle name="Accent5 30" xfId="7947" xr:uid="{B247581F-229C-4CA8-97A4-CD2DDB2029D6}"/>
    <cellStyle name="Accent5 31" xfId="7948" xr:uid="{F54F0FB3-F1B7-498E-8C9D-3E1ADA675E55}"/>
    <cellStyle name="Accent5 32" xfId="7949" xr:uid="{B6DE9793-974E-433B-9BC7-CCD79836F25A}"/>
    <cellStyle name="Accent5 32 2" xfId="7950" xr:uid="{9FAACB0F-2DA9-4356-8D5E-AFEA82C187BD}"/>
    <cellStyle name="Accent5 32 3" xfId="7951" xr:uid="{20DBF090-0C77-4534-94F5-9344C1408C88}"/>
    <cellStyle name="Accent5 33" xfId="7952" xr:uid="{BF0C97FD-C49C-43F7-9498-ECFF5F5A2819}"/>
    <cellStyle name="Accent5 33 2" xfId="7953" xr:uid="{98C4E861-F219-4D75-B6AA-C376FBF4A70D}"/>
    <cellStyle name="Accent5 33 3" xfId="7954" xr:uid="{34658915-043B-42FC-9E67-2F452C38E1A0}"/>
    <cellStyle name="Accent5 34" xfId="7955" xr:uid="{61E3832C-2539-4CAA-B4F2-EE3A7E19EF19}"/>
    <cellStyle name="Accent5 34 2" xfId="7956" xr:uid="{DB2EFC27-0047-4345-A456-7C77EB4D8AE8}"/>
    <cellStyle name="Accent5 34 3" xfId="7957" xr:uid="{FB8EC919-6508-4E37-932C-FF39D5C0A319}"/>
    <cellStyle name="Accent5 35" xfId="7958" xr:uid="{09153A98-3113-4BF6-AC21-1F19407D4B5A}"/>
    <cellStyle name="Accent5 36" xfId="7959" xr:uid="{7601E20B-D434-4143-AFE0-F825DDFA4E00}"/>
    <cellStyle name="Accent5 37" xfId="7960" xr:uid="{00E94849-9C0B-4B03-BE49-7DBD85653C61}"/>
    <cellStyle name="Accent5 38" xfId="7961" xr:uid="{5EBE7C09-E0DB-4B97-A672-04D9268CBAF7}"/>
    <cellStyle name="Accent5 39" xfId="7962" xr:uid="{2DA8A13E-9941-467E-9747-EF6D38DA0FFF}"/>
    <cellStyle name="Accent5 4" xfId="247" xr:uid="{00000000-0005-0000-0000-0000F4000000}"/>
    <cellStyle name="Accent5 4 2" xfId="248" xr:uid="{00000000-0005-0000-0000-0000F5000000}"/>
    <cellStyle name="Accent5 4 2 2" xfId="7964" xr:uid="{1A75D35F-29C7-42C5-B24F-FC80D0A01102}"/>
    <cellStyle name="Accent5 4 3" xfId="7965" xr:uid="{36C0B128-C69B-4A86-B8F6-3DA656F64A1F}"/>
    <cellStyle name="Accent5 4 4" xfId="7966" xr:uid="{88AEB2B1-6A7D-4D72-BF93-DA725DC67A82}"/>
    <cellStyle name="Accent5 4 5" xfId="7963" xr:uid="{A6E24F07-461C-41A7-B2F1-2A0A7E9AC446}"/>
    <cellStyle name="Accent5 40" xfId="7967" xr:uid="{9219DE50-2B61-42A0-936D-7B402C9A9285}"/>
    <cellStyle name="Accent5 5" xfId="7968" xr:uid="{ECAEC9AE-68E5-4F80-A84C-4622F8293347}"/>
    <cellStyle name="Accent5 5 2" xfId="7969" xr:uid="{BDEBA0AD-D1DD-4574-94A5-F8D835FA38C7}"/>
    <cellStyle name="Accent5 6" xfId="7970" xr:uid="{C2F3B1E3-5D9A-41B8-9E41-5C673EA3E2B2}"/>
    <cellStyle name="Accent5 6 2" xfId="7971" xr:uid="{46418E36-AC60-4BE1-B061-74FC00EFF91D}"/>
    <cellStyle name="Accent5 6 3" xfId="7972" xr:uid="{5307EB04-2468-4B3C-8408-27FD132C556A}"/>
    <cellStyle name="Accent5 7" xfId="7973" xr:uid="{E3E36177-E7CB-4E10-8723-8566E689AE6E}"/>
    <cellStyle name="Accent5 7 2" xfId="7974" xr:uid="{DFE7CBBA-16D6-4333-A192-95E6D3F61440}"/>
    <cellStyle name="Accent5 8" xfId="7975" xr:uid="{BED56808-E84A-440A-8CE6-C1C301F44743}"/>
    <cellStyle name="Accent5 8 2" xfId="7976" xr:uid="{3F51E934-1FC7-4778-801D-A28E5043E8EB}"/>
    <cellStyle name="Accent5 9" xfId="7977" xr:uid="{EC0A6538-ADDA-4C7A-BDA0-E7ABEDAEF33F}"/>
    <cellStyle name="Accent5 9 2" xfId="7978" xr:uid="{398795A6-642D-4DAC-91C6-17999DE15CB6}"/>
    <cellStyle name="Accent6 - 20 %" xfId="7979" xr:uid="{86985E20-F7C1-4BB4-8F1C-1B02F27885B9}"/>
    <cellStyle name="Accent6 - 40 %" xfId="7980" xr:uid="{4458B1AE-44D5-4F5E-B39B-786E55FAA582}"/>
    <cellStyle name="Accent6 - 60 %" xfId="7981" xr:uid="{D7FE795B-1BDD-4997-BC1A-EC5CA3EC76A4}"/>
    <cellStyle name="Accent6 10" xfId="7982" xr:uid="{AA7B8BCB-3D0F-4B48-A68C-81276DBE7E8E}"/>
    <cellStyle name="Accent6 10 2" xfId="7983" xr:uid="{C14D05AD-B2E6-4916-A1C0-F842C403A6B4}"/>
    <cellStyle name="Accent6 11" xfId="7984" xr:uid="{2DCAB32C-54C7-42C8-A8A6-7C353F6CDCC9}"/>
    <cellStyle name="Accent6 11 2" xfId="7985" xr:uid="{9535033B-D42A-4AAF-AAE3-0CB761A66D67}"/>
    <cellStyle name="Accent6 11 2 2" xfId="7986" xr:uid="{41A689B1-78C6-4C34-BCE8-B50E7C29A126}"/>
    <cellStyle name="Accent6 11 2 3" xfId="7987" xr:uid="{BE739FB7-4A7E-4B5C-B564-319719259185}"/>
    <cellStyle name="Accent6 11 3" xfId="7988" xr:uid="{033EC016-DA2D-40A6-836C-0EB6A347160B}"/>
    <cellStyle name="Accent6 11 4" xfId="7989" xr:uid="{C3975C04-9C0E-4BB2-ADD9-108CDF2C4A70}"/>
    <cellStyle name="Accent6 11 5" xfId="7990" xr:uid="{3F83AE93-BE63-4F5A-AE1B-57BBC7F17E33}"/>
    <cellStyle name="Accent6 12" xfId="7991" xr:uid="{0D38D578-81B7-4DAE-AE49-3404E163369D}"/>
    <cellStyle name="Accent6 12 2" xfId="7992" xr:uid="{BD83501F-9B1C-4D2B-ADFE-A7B1E9DDA651}"/>
    <cellStyle name="Accent6 12 3" xfId="7993" xr:uid="{28E85BB1-C939-4234-8BE3-2683EFF2D3A9}"/>
    <cellStyle name="Accent6 12 4" xfId="7994" xr:uid="{CFCB65B4-7419-4FC4-8CEA-C9815B5C9F80}"/>
    <cellStyle name="Accent6 13" xfId="7995" xr:uid="{ED48CB7A-AC28-4820-8217-7093F1D68EF3}"/>
    <cellStyle name="Accent6 13 2" xfId="7996" xr:uid="{F838C2AF-552C-4089-ADDA-5F2A9E9D46B4}"/>
    <cellStyle name="Accent6 13 2 2" xfId="7997" xr:uid="{7E7B1AFE-3338-4DE3-819E-71324CA4E432}"/>
    <cellStyle name="Accent6 13 3" xfId="7998" xr:uid="{5E806F54-7294-4744-9037-50CD4B9B27E2}"/>
    <cellStyle name="Accent6 14" xfId="7999" xr:uid="{25F57AC7-4B76-4706-9DAB-0AF84CF8E65C}"/>
    <cellStyle name="Accent6 14 2" xfId="8000" xr:uid="{D10F6EE2-ADB1-47A7-A354-A835EC355682}"/>
    <cellStyle name="Accent6 14 3" xfId="8001" xr:uid="{1DE393A6-0A81-411B-B7A6-74B16713C259}"/>
    <cellStyle name="Accent6 15" xfId="8002" xr:uid="{63DE167C-DDA0-4A5F-AEBC-8243E0754166}"/>
    <cellStyle name="Accent6 15 2" xfId="8003" xr:uid="{BB4EEE87-E319-4014-BC71-9A7CF73C81A5}"/>
    <cellStyle name="Accent6 15 3" xfId="8004" xr:uid="{430033CB-FC0E-4690-8159-8CD8D01CEDA5}"/>
    <cellStyle name="Accent6 16" xfId="8005" xr:uid="{4E415121-0E8C-4ADA-BD12-77F591F94C17}"/>
    <cellStyle name="Accent6 17" xfId="8006" xr:uid="{6095AB2B-4595-4AE5-8579-24DF0B46921F}"/>
    <cellStyle name="Accent6 18" xfId="8007" xr:uid="{824A1EC3-3162-45AA-ABBA-D9D871FD68F7}"/>
    <cellStyle name="Accent6 19" xfId="8008" xr:uid="{D4248942-1BC9-4FFF-BFDB-B0104300943D}"/>
    <cellStyle name="Accent6 2" xfId="249" xr:uid="{00000000-0005-0000-0000-0000F6000000}"/>
    <cellStyle name="Accent6 2 2" xfId="250" xr:uid="{00000000-0005-0000-0000-0000F7000000}"/>
    <cellStyle name="Accent6 2 2 2" xfId="8010" xr:uid="{2AD9F574-33F0-4073-B133-50CFE07BE785}"/>
    <cellStyle name="Accent6 2 2 3" xfId="8009" xr:uid="{30F6E244-C0DB-486B-BAE6-CF2EDB18F7EB}"/>
    <cellStyle name="Accent6 2 2 4" xfId="2901" xr:uid="{5D13FFE0-E547-4C18-B537-C0ADFA3C3860}"/>
    <cellStyle name="Accent6 2 3" xfId="8011" xr:uid="{575841CE-3D65-4ED8-BAA0-A92F1CE1E6A6}"/>
    <cellStyle name="Accent6 2 3 2" xfId="8012" xr:uid="{9E64E75D-A8F6-4582-8409-DAD9E9884BC5}"/>
    <cellStyle name="Accent6 2 4" xfId="8013" xr:uid="{CAB9CEDC-08C2-449B-B7E2-DC1E8E2DF0D4}"/>
    <cellStyle name="Accent6 2 4 2" xfId="8014" xr:uid="{539C5E7C-6A4C-4920-A120-351E6E059F0A}"/>
    <cellStyle name="Accent6 2 5" xfId="8015" xr:uid="{1E7934AB-7BB9-4186-856E-DC7B0D649737}"/>
    <cellStyle name="Accent6 2 6" xfId="8016" xr:uid="{1B3289E4-0370-4740-B917-3ACFC7A9E9A7}"/>
    <cellStyle name="Accent6 2 7" xfId="8017" xr:uid="{F011906E-74E7-487F-8DA1-183F0FE6D329}"/>
    <cellStyle name="Accent6 2 8" xfId="3965" xr:uid="{4D8DD9C9-3CF3-4BEB-A5D6-6197EBD25C33}"/>
    <cellStyle name="Accent6 2 9" xfId="1907" xr:uid="{01A2AD80-5995-4A09-960E-56668F179C3B}"/>
    <cellStyle name="Accent6 20" xfId="8018" xr:uid="{87F67E8D-0F64-4BE0-97F7-9F07376FAC10}"/>
    <cellStyle name="Accent6 21" xfId="8019" xr:uid="{BC61FF9D-CADD-4EF6-AF9A-8FAFDECEC180}"/>
    <cellStyle name="Accent6 21 2" xfId="8020" xr:uid="{80442538-9D8C-4E3D-B815-3D21614444A5}"/>
    <cellStyle name="Accent6 22" xfId="8021" xr:uid="{BAB574FC-E5F2-4372-83CC-E6E77ADFBF88}"/>
    <cellStyle name="Accent6 22 2" xfId="8022" xr:uid="{FC183AAC-B3B2-4459-9C03-D9C0E25FCB12}"/>
    <cellStyle name="Accent6 23" xfId="8023" xr:uid="{1486F850-003E-4A72-A6F4-9E31A35FAB21}"/>
    <cellStyle name="Accent6 23 2" xfId="8024" xr:uid="{185552B3-B0C6-4AB3-84E5-5AB33BAC0855}"/>
    <cellStyle name="Accent6 24" xfId="8025" xr:uid="{3DC2EF73-72AA-4C6D-96B6-216DD4A8C581}"/>
    <cellStyle name="Accent6 25" xfId="8026" xr:uid="{BDBAF28C-BA64-4AE2-A47E-24D854F2E142}"/>
    <cellStyle name="Accent6 26" xfId="8027" xr:uid="{394E75A1-15EE-4A5F-9E8C-3BAB3E584042}"/>
    <cellStyle name="Accent6 27" xfId="8028" xr:uid="{0A3EF847-3BCB-414D-9999-CE536B9F0E74}"/>
    <cellStyle name="Accent6 28" xfId="8029" xr:uid="{AAD85469-2510-4823-9547-368FB7283BE8}"/>
    <cellStyle name="Accent6 29" xfId="8030" xr:uid="{EB6F59F6-791C-4349-A897-F7C2DA57CAAB}"/>
    <cellStyle name="Accent6 3" xfId="251" xr:uid="{00000000-0005-0000-0000-0000F8000000}"/>
    <cellStyle name="Accent6 3 2" xfId="252" xr:uid="{00000000-0005-0000-0000-0000F9000000}"/>
    <cellStyle name="Accent6 3 2 2" xfId="8032" xr:uid="{ED01F519-AA54-4286-B023-39CD5EB55AD6}"/>
    <cellStyle name="Accent6 3 3" xfId="8033" xr:uid="{5F81A325-A0DA-4445-A771-C30D32041905}"/>
    <cellStyle name="Accent6 3 4" xfId="8034" xr:uid="{8E5621E0-CC57-4254-A8C9-83DC2398C024}"/>
    <cellStyle name="Accent6 3 5" xfId="8035" xr:uid="{3A74E761-0A75-4DAD-943A-3A31EE491681}"/>
    <cellStyle name="Accent6 3 5 2" xfId="8036" xr:uid="{954CFCE2-320F-47F2-B4CA-5E1C856F0918}"/>
    <cellStyle name="Accent6 3 6" xfId="8037" xr:uid="{1589F2DB-6443-44DE-993F-2ED70170BE37}"/>
    <cellStyle name="Accent6 3 7" xfId="8038" xr:uid="{CADEC1FA-DB49-4986-B825-4E157C38DDD1}"/>
    <cellStyle name="Accent6 3 8" xfId="8031" xr:uid="{1288BC0B-EC67-4B11-A24C-78665A6A6431}"/>
    <cellStyle name="Accent6 30" xfId="8039" xr:uid="{A89B9E46-F506-47BC-860F-47EBA3CAF543}"/>
    <cellStyle name="Accent6 31" xfId="8040" xr:uid="{FCF9A6DC-4C84-4797-A3C5-2B573A50D449}"/>
    <cellStyle name="Accent6 32" xfId="8041" xr:uid="{7CE85ED4-1FD7-44CA-94CF-3D6FF6AD6DE2}"/>
    <cellStyle name="Accent6 33" xfId="8042" xr:uid="{ADA3E559-3C3A-444D-8F47-E8D640F48B45}"/>
    <cellStyle name="Accent6 34" xfId="8043" xr:uid="{759D1F67-7DF5-45D0-8C19-2DE06A95347D}"/>
    <cellStyle name="Accent6 35" xfId="8044" xr:uid="{D222593B-C9F4-4621-8FB4-B38FC3418492}"/>
    <cellStyle name="Accent6 36" xfId="8045" xr:uid="{827474E3-79FE-4EFA-80E0-42D89C945D6A}"/>
    <cellStyle name="Accent6 37" xfId="8046" xr:uid="{4F5CA0EA-7CE7-4FDD-87E5-36A42A84FAA1}"/>
    <cellStyle name="Accent6 38" xfId="8047" xr:uid="{625B03AB-12EF-4121-9A9C-95B96B5D4C34}"/>
    <cellStyle name="Accent6 39" xfId="8048" xr:uid="{98ACBBFA-7F45-4530-8C0C-5C827D2D3E22}"/>
    <cellStyle name="Accent6 4" xfId="253" xr:uid="{00000000-0005-0000-0000-0000FA000000}"/>
    <cellStyle name="Accent6 4 2" xfId="254" xr:uid="{00000000-0005-0000-0000-0000FB000000}"/>
    <cellStyle name="Accent6 4 2 2" xfId="8050" xr:uid="{4899F2A3-D26D-4310-BAD6-C663725B8E10}"/>
    <cellStyle name="Accent6 4 3" xfId="8051" xr:uid="{7571C0E7-9F29-4CD5-A5D8-DB91A65685CE}"/>
    <cellStyle name="Accent6 4 4" xfId="8052" xr:uid="{645F4117-31DB-4080-9EC6-7F2EDDB2BC11}"/>
    <cellStyle name="Accent6 4 5" xfId="8053" xr:uid="{FF537D8E-FA40-4BAE-9883-175E145EA657}"/>
    <cellStyle name="Accent6 4 6" xfId="8049" xr:uid="{565B664B-604D-4A87-826D-213C07522676}"/>
    <cellStyle name="Accent6 40" xfId="8054" xr:uid="{4ED3C70A-9F2B-4E13-848D-30E3564B2AB7}"/>
    <cellStyle name="Accent6 41" xfId="8055" xr:uid="{49F9BE2C-26C6-42D4-9B6A-B02B69608C5F}"/>
    <cellStyle name="Accent6 42" xfId="8056" xr:uid="{AA760902-0C50-4749-B5B7-B2FD64AEE87E}"/>
    <cellStyle name="Accent6 42 2" xfId="8057" xr:uid="{6E29926F-4BEA-4EFF-A740-5BC3B321C432}"/>
    <cellStyle name="Accent6 42 3" xfId="8058" xr:uid="{DD5877FA-C649-4D24-B7AC-7C44DC0ADD8E}"/>
    <cellStyle name="Accent6 43" xfId="8059" xr:uid="{3B48DFB5-4861-435B-ADCE-D70D1A585919}"/>
    <cellStyle name="Accent6 43 2" xfId="8060" xr:uid="{FFDD771D-CDF3-4763-97B2-A8AEFCB79345}"/>
    <cellStyle name="Accent6 43 3" xfId="8061" xr:uid="{C61EBE44-0A00-4D40-B0C4-18EA8C82BC57}"/>
    <cellStyle name="Accent6 44" xfId="8062" xr:uid="{D24ECAFC-C755-4D85-B294-29FDBB0CE48F}"/>
    <cellStyle name="Accent6 44 2" xfId="8063" xr:uid="{766C3ECD-CF4C-4964-8A3B-128213590383}"/>
    <cellStyle name="Accent6 44 3" xfId="8064" xr:uid="{D6B696EC-AD4A-40CF-9094-7844F56381BA}"/>
    <cellStyle name="Accent6 45" xfId="8065" xr:uid="{31DB87CC-9C98-41EE-BA25-AB09D1865531}"/>
    <cellStyle name="Accent6 46" xfId="8066" xr:uid="{E790A29A-6D42-42B5-978E-5E9B251C68F6}"/>
    <cellStyle name="Accent6 47" xfId="8067" xr:uid="{EB20A0F7-90C3-47C2-A9CF-6FE02842500B}"/>
    <cellStyle name="Accent6 48" xfId="8068" xr:uid="{C9450F52-A9B7-4F1A-A590-46630A3BE465}"/>
    <cellStyle name="Accent6 49" xfId="8069" xr:uid="{B6B429E0-ABE4-46AA-A755-E8BD76D484F2}"/>
    <cellStyle name="Accent6 5" xfId="8070" xr:uid="{FCEF80BB-2FC3-4247-B8CD-ABBA619703A0}"/>
    <cellStyle name="Accent6 5 2" xfId="8071" xr:uid="{9E59FB96-4D44-4F99-A53D-FBADA4E9E2FF}"/>
    <cellStyle name="Accent6 50" xfId="8072" xr:uid="{FE2C1FDC-08EE-4508-9378-3E85BFE54087}"/>
    <cellStyle name="Accent6 6" xfId="8073" xr:uid="{54AE6C41-EA31-40D0-8274-384E97EF72B2}"/>
    <cellStyle name="Accent6 6 2" xfId="8074" xr:uid="{F89652D7-8728-4E90-9660-22E97E744FF6}"/>
    <cellStyle name="Accent6 6 3" xfId="8075" xr:uid="{DE3C4AF8-AEB3-4E56-9BF3-630205D51B5E}"/>
    <cellStyle name="Accent6 7" xfId="8076" xr:uid="{96EA5D86-B49B-412D-91BF-C48D4383A4F7}"/>
    <cellStyle name="Accent6 7 2" xfId="8077" xr:uid="{8D791E75-981C-4B6F-8209-F5E5CF924880}"/>
    <cellStyle name="Accent6 7 3" xfId="8078" xr:uid="{4E59FC55-5A93-47C2-B2FD-8070593C7FA2}"/>
    <cellStyle name="Accent6 7 4" xfId="8079" xr:uid="{D2C116CD-8C6C-4F02-B7C6-00B5F5B2D63D}"/>
    <cellStyle name="Accent6 8" xfId="8080" xr:uid="{FB0AF773-F0E7-4DDD-B10F-14AB64F78F0E}"/>
    <cellStyle name="Accent6 8 2" xfId="8081" xr:uid="{2BEA56A6-D2B5-4A79-8008-9BF5693D5863}"/>
    <cellStyle name="Accent6 8 3" xfId="8082" xr:uid="{87594FE4-9E13-415C-A382-61A8365B6C4E}"/>
    <cellStyle name="Accent6 9" xfId="8083" xr:uid="{CB8C7F2A-2218-4600-8AE7-C848A86D5778}"/>
    <cellStyle name="Accent6 9 2" xfId="8084" xr:uid="{D618D8B0-1EBB-4B78-8531-C1D99389FA37}"/>
    <cellStyle name="AggblueBoldCels" xfId="255" xr:uid="{00000000-0005-0000-0000-0000FC000000}"/>
    <cellStyle name="AggblueBoldCels 2" xfId="256" xr:uid="{00000000-0005-0000-0000-0000FD000000}"/>
    <cellStyle name="AggblueBoldCels 2 2" xfId="257" xr:uid="{00000000-0005-0000-0000-0000FE000000}"/>
    <cellStyle name="AggblueBoldCels 2 3" xfId="8085" xr:uid="{D4F4D24F-87C7-4483-AD25-4804A47DD470}"/>
    <cellStyle name="AggblueBoldCels 3" xfId="258" xr:uid="{00000000-0005-0000-0000-0000FF000000}"/>
    <cellStyle name="AggblueBoldCels 4" xfId="3966" xr:uid="{5462D367-1C8B-4FB8-8203-8571F3733A6A}"/>
    <cellStyle name="AggblueBoldCels_CRFReport-template" xfId="8086" xr:uid="{C661247D-B4B5-42D6-A1B6-44604432E409}"/>
    <cellStyle name="AggblueCels" xfId="259" xr:uid="{00000000-0005-0000-0000-000000010000}"/>
    <cellStyle name="AggblueCels 2" xfId="260" xr:uid="{00000000-0005-0000-0000-000001010000}"/>
    <cellStyle name="AggblueCels 2 2" xfId="261" xr:uid="{00000000-0005-0000-0000-000002010000}"/>
    <cellStyle name="AggblueCels 2 3" xfId="8087" xr:uid="{556E7BF5-F366-4096-9109-7FEE292E3499}"/>
    <cellStyle name="AggblueCels 3" xfId="262" xr:uid="{00000000-0005-0000-0000-000003010000}"/>
    <cellStyle name="AggblueCels 4" xfId="3967" xr:uid="{193BD3D7-5CD4-45EF-AF68-5A9D23201CF3}"/>
    <cellStyle name="AggblueCels_1x" xfId="263" xr:uid="{00000000-0005-0000-0000-000004010000}"/>
    <cellStyle name="AggBoldCells" xfId="264" xr:uid="{00000000-0005-0000-0000-000005010000}"/>
    <cellStyle name="AggBoldCells 2" xfId="265" xr:uid="{00000000-0005-0000-0000-000006010000}"/>
    <cellStyle name="AggBoldCells 2 2" xfId="266" xr:uid="{00000000-0005-0000-0000-000007010000}"/>
    <cellStyle name="AggBoldCells 2 3" xfId="8088" xr:uid="{D24C5409-ED9A-4773-A176-B38CC5309DE4}"/>
    <cellStyle name="AggBoldCells 3" xfId="267" xr:uid="{00000000-0005-0000-0000-000008010000}"/>
    <cellStyle name="AggBoldCells 3 2" xfId="268" xr:uid="{00000000-0005-0000-0000-000009010000}"/>
    <cellStyle name="AggBoldCells 3 3" xfId="8089" xr:uid="{92B05646-5ED8-4598-A7D8-DEEA53772BB7}"/>
    <cellStyle name="AggBoldCells 4" xfId="269" xr:uid="{00000000-0005-0000-0000-00000A010000}"/>
    <cellStyle name="AggBoldCells 4 2" xfId="270" xr:uid="{00000000-0005-0000-0000-00000B010000}"/>
    <cellStyle name="AggBoldCells 4 3" xfId="8090" xr:uid="{F6A9683C-B990-424F-B388-C2F3E4154C86}"/>
    <cellStyle name="AggBoldCells 5" xfId="271" xr:uid="{00000000-0005-0000-0000-00000C010000}"/>
    <cellStyle name="AggBoldCells 5 2" xfId="8091" xr:uid="{CB7EB438-ACDF-47A9-8B05-8F34E76816D9}"/>
    <cellStyle name="AggBoldCells 6" xfId="3968" xr:uid="{FCCB2640-FE28-448A-AE17-38B9A7BB12F1}"/>
    <cellStyle name="AggCels" xfId="272" xr:uid="{00000000-0005-0000-0000-00000D010000}"/>
    <cellStyle name="AggCels 2" xfId="273" xr:uid="{00000000-0005-0000-0000-00000E010000}"/>
    <cellStyle name="AggCels 2 2" xfId="274" xr:uid="{00000000-0005-0000-0000-00000F010000}"/>
    <cellStyle name="AggCels 2 3" xfId="8092" xr:uid="{CDA3A1A7-0157-4C18-83B7-6684AF03EED8}"/>
    <cellStyle name="AggCels 3" xfId="275" xr:uid="{00000000-0005-0000-0000-000010010000}"/>
    <cellStyle name="AggCels 3 2" xfId="276" xr:uid="{00000000-0005-0000-0000-000011010000}"/>
    <cellStyle name="AggCels 3 2 2" xfId="8094" xr:uid="{7B3B7541-660C-421B-AD8F-E18DFACE0D5F}"/>
    <cellStyle name="AggCels 3 3" xfId="8093" xr:uid="{340E0BF3-EE4F-46E8-8914-1824E616E1C9}"/>
    <cellStyle name="AggCels 4" xfId="277" xr:uid="{00000000-0005-0000-0000-000012010000}"/>
    <cellStyle name="AggCels 4 2" xfId="278" xr:uid="{00000000-0005-0000-0000-000013010000}"/>
    <cellStyle name="AggCels 4 3" xfId="8095" xr:uid="{10E2E620-DFFA-4613-8F9E-45DB93DB9012}"/>
    <cellStyle name="AggCels 5" xfId="279" xr:uid="{00000000-0005-0000-0000-000014010000}"/>
    <cellStyle name="AggCels 5 2" xfId="8096" xr:uid="{C40CAB2E-D2DA-456A-82AF-B547FD658E50}"/>
    <cellStyle name="AggCels 6" xfId="3969" xr:uid="{24901380-15C2-4F42-8D00-0A4C6F5D808C}"/>
    <cellStyle name="AggCels_T(2)" xfId="280" xr:uid="{00000000-0005-0000-0000-000015010000}"/>
    <cellStyle name="AggGreen" xfId="281" xr:uid="{00000000-0005-0000-0000-000016010000}"/>
    <cellStyle name="AggGreen 2" xfId="282" xr:uid="{00000000-0005-0000-0000-000017010000}"/>
    <cellStyle name="AggGreen 2 2" xfId="283" xr:uid="{00000000-0005-0000-0000-000018010000}"/>
    <cellStyle name="AggGreen 2 2 2" xfId="284" xr:uid="{00000000-0005-0000-0000-000019010000}"/>
    <cellStyle name="AggGreen 2 2 2 2" xfId="285" xr:uid="{00000000-0005-0000-0000-00001A010000}"/>
    <cellStyle name="AggGreen 2 2 2 2 2" xfId="286" xr:uid="{00000000-0005-0000-0000-00001B010000}"/>
    <cellStyle name="AggGreen 2 2 2 2 3" xfId="8100" xr:uid="{0A4FE308-C6F8-4330-B0D7-612708740D4D}"/>
    <cellStyle name="AggGreen 2 2 2 3" xfId="287" xr:uid="{00000000-0005-0000-0000-00001C010000}"/>
    <cellStyle name="AggGreen 2 2 2 4" xfId="8099" xr:uid="{BAF62A87-18AB-4641-9AAA-9256EAEAA3CD}"/>
    <cellStyle name="AggGreen 2 2 3" xfId="288" xr:uid="{00000000-0005-0000-0000-00001D010000}"/>
    <cellStyle name="AggGreen 2 2 3 2" xfId="289" xr:uid="{00000000-0005-0000-0000-00001E010000}"/>
    <cellStyle name="AggGreen 2 2 3 3" xfId="8101" xr:uid="{F819BD63-8CAE-4B91-B95B-552C7F325ABB}"/>
    <cellStyle name="AggGreen 2 2 4" xfId="290" xr:uid="{00000000-0005-0000-0000-00001F010000}"/>
    <cellStyle name="AggGreen 2 2 5" xfId="8098" xr:uid="{0682BE3F-1B57-4224-8AFD-C49F365CD361}"/>
    <cellStyle name="AggGreen 2 3" xfId="291" xr:uid="{00000000-0005-0000-0000-000020010000}"/>
    <cellStyle name="AggGreen 2 3 2" xfId="292" xr:uid="{00000000-0005-0000-0000-000021010000}"/>
    <cellStyle name="AggGreen 2 3 2 2" xfId="293" xr:uid="{00000000-0005-0000-0000-000022010000}"/>
    <cellStyle name="AggGreen 2 3 2 2 2" xfId="294" xr:uid="{00000000-0005-0000-0000-000023010000}"/>
    <cellStyle name="AggGreen 2 3 2 2 3" xfId="8104" xr:uid="{D3E4F375-7760-4E6C-8F7F-86319F0ED87A}"/>
    <cellStyle name="AggGreen 2 3 2 3" xfId="295" xr:uid="{00000000-0005-0000-0000-000024010000}"/>
    <cellStyle name="AggGreen 2 3 2 4" xfId="8103" xr:uid="{2C64ABD5-60BA-4402-8AAF-E2E3BB21485D}"/>
    <cellStyle name="AggGreen 2 3 3" xfId="296" xr:uid="{00000000-0005-0000-0000-000025010000}"/>
    <cellStyle name="AggGreen 2 3 3 2" xfId="297" xr:uid="{00000000-0005-0000-0000-000026010000}"/>
    <cellStyle name="AggGreen 2 3 3 2 2" xfId="298" xr:uid="{00000000-0005-0000-0000-000027010000}"/>
    <cellStyle name="AggGreen 2 3 3 2 3" xfId="8106" xr:uid="{2260D7B7-EA5A-4FC8-8949-ABBB0B367955}"/>
    <cellStyle name="AggGreen 2 3 3 3" xfId="299" xr:uid="{00000000-0005-0000-0000-000028010000}"/>
    <cellStyle name="AggGreen 2 3 3 4" xfId="8105" xr:uid="{213B9C7B-A265-4DE5-8522-3CD03BB79621}"/>
    <cellStyle name="AggGreen 2 3 4" xfId="300" xr:uid="{00000000-0005-0000-0000-000029010000}"/>
    <cellStyle name="AggGreen 2 3 4 2" xfId="301" xr:uid="{00000000-0005-0000-0000-00002A010000}"/>
    <cellStyle name="AggGreen 2 3 4 2 2" xfId="302" xr:uid="{00000000-0005-0000-0000-00002B010000}"/>
    <cellStyle name="AggGreen 2 3 4 2 3" xfId="8108" xr:uid="{5DDC0A0E-21A4-4381-8ECC-D5A43FDD6047}"/>
    <cellStyle name="AggGreen 2 3 4 3" xfId="303" xr:uid="{00000000-0005-0000-0000-00002C010000}"/>
    <cellStyle name="AggGreen 2 3 4 4" xfId="8107" xr:uid="{D9F209B0-B1D2-4AAB-9979-E639F37B2376}"/>
    <cellStyle name="AggGreen 2 3 5" xfId="304" xr:uid="{00000000-0005-0000-0000-00002D010000}"/>
    <cellStyle name="AggGreen 2 3 5 2" xfId="8109" xr:uid="{4F2C543E-0F69-4B97-968E-7DFD673D23B3}"/>
    <cellStyle name="AggGreen 2 3 6" xfId="8102" xr:uid="{27E7B5CE-A06C-4815-AE40-2929923A6D1F}"/>
    <cellStyle name="AggGreen 2 4" xfId="305" xr:uid="{00000000-0005-0000-0000-00002E010000}"/>
    <cellStyle name="AggGreen 2 5" xfId="8097" xr:uid="{04C9175C-79E5-4F9E-AE46-26F398B08ADC}"/>
    <cellStyle name="AggGreen 3" xfId="306" xr:uid="{00000000-0005-0000-0000-00002F010000}"/>
    <cellStyle name="AggGreen 3 2" xfId="307" xr:uid="{00000000-0005-0000-0000-000030010000}"/>
    <cellStyle name="AggGreen 3 2 2" xfId="308" xr:uid="{00000000-0005-0000-0000-000031010000}"/>
    <cellStyle name="AggGreen 3 2 2 2" xfId="309" xr:uid="{00000000-0005-0000-0000-000032010000}"/>
    <cellStyle name="AggGreen 3 2 2 3" xfId="8112" xr:uid="{B73346A4-BC2B-4B24-A953-F09F50F275FD}"/>
    <cellStyle name="AggGreen 3 2 3" xfId="310" xr:uid="{00000000-0005-0000-0000-000033010000}"/>
    <cellStyle name="AggGreen 3 2 4" xfId="8111" xr:uid="{F0E7EFF5-D67B-41CA-BF38-09FEBF8AD596}"/>
    <cellStyle name="AggGreen 3 3" xfId="311" xr:uid="{00000000-0005-0000-0000-000034010000}"/>
    <cellStyle name="AggGreen 3 3 2" xfId="312" xr:uid="{00000000-0005-0000-0000-000035010000}"/>
    <cellStyle name="AggGreen 3 4" xfId="313" xr:uid="{00000000-0005-0000-0000-000036010000}"/>
    <cellStyle name="AggGreen 3 5" xfId="8110" xr:uid="{A683E862-F719-46E7-A6A7-EF0AFAE03318}"/>
    <cellStyle name="AggGreen 4" xfId="314" xr:uid="{00000000-0005-0000-0000-000037010000}"/>
    <cellStyle name="AggGreen 4 2" xfId="315" xr:uid="{00000000-0005-0000-0000-000038010000}"/>
    <cellStyle name="AggGreen 4 2 2" xfId="316" xr:uid="{00000000-0005-0000-0000-000039010000}"/>
    <cellStyle name="AggGreen 4 2 2 2" xfId="317" xr:uid="{00000000-0005-0000-0000-00003A010000}"/>
    <cellStyle name="AggGreen 4 2 2 3" xfId="8115" xr:uid="{23BDE42D-47DB-48F7-9A5E-3A8134444EFE}"/>
    <cellStyle name="AggGreen 4 2 3" xfId="318" xr:uid="{00000000-0005-0000-0000-00003B010000}"/>
    <cellStyle name="AggGreen 4 2 4" xfId="8114" xr:uid="{576C4EA5-6747-4480-BA8B-1ED1397971D1}"/>
    <cellStyle name="AggGreen 4 3" xfId="319" xr:uid="{00000000-0005-0000-0000-00003C010000}"/>
    <cellStyle name="AggGreen 4 3 2" xfId="320" xr:uid="{00000000-0005-0000-0000-00003D010000}"/>
    <cellStyle name="AggGreen 4 3 2 2" xfId="321" xr:uid="{00000000-0005-0000-0000-00003E010000}"/>
    <cellStyle name="AggGreen 4 3 2 3" xfId="8117" xr:uid="{9833F951-7B39-4935-8D68-A26EB38A8915}"/>
    <cellStyle name="AggGreen 4 3 3" xfId="322" xr:uid="{00000000-0005-0000-0000-00003F010000}"/>
    <cellStyle name="AggGreen 4 3 4" xfId="8116" xr:uid="{072C34FD-0ADD-48A4-8DFE-252763F364D1}"/>
    <cellStyle name="AggGreen 4 4" xfId="323" xr:uid="{00000000-0005-0000-0000-000040010000}"/>
    <cellStyle name="AggGreen 4 4 2" xfId="324" xr:uid="{00000000-0005-0000-0000-000041010000}"/>
    <cellStyle name="AggGreen 4 4 2 2" xfId="325" xr:uid="{00000000-0005-0000-0000-000042010000}"/>
    <cellStyle name="AggGreen 4 4 2 3" xfId="8119" xr:uid="{D40C6355-C5BE-440C-998C-CC00E5B68E38}"/>
    <cellStyle name="AggGreen 4 4 3" xfId="326" xr:uid="{00000000-0005-0000-0000-000043010000}"/>
    <cellStyle name="AggGreen 4 4 4" xfId="8118" xr:uid="{604BEB80-B05E-49EA-B1A8-8E2CA2931645}"/>
    <cellStyle name="AggGreen 4 5" xfId="327" xr:uid="{00000000-0005-0000-0000-000044010000}"/>
    <cellStyle name="AggGreen 4 5 2" xfId="8120" xr:uid="{BAACD236-D92D-4469-9DA4-CC970980C076}"/>
    <cellStyle name="AggGreen 4 6" xfId="8113" xr:uid="{4579B1F2-FEBA-4473-9710-3D29334F9456}"/>
    <cellStyle name="AggGreen 5" xfId="328" xr:uid="{00000000-0005-0000-0000-000045010000}"/>
    <cellStyle name="AggGreen 5 2" xfId="329" xr:uid="{00000000-0005-0000-0000-000046010000}"/>
    <cellStyle name="AggGreen 6" xfId="330" xr:uid="{00000000-0005-0000-0000-000047010000}"/>
    <cellStyle name="AggGreen 7" xfId="3970" xr:uid="{0169E4CB-D011-4FB1-95BF-00E93ACB91FC}"/>
    <cellStyle name="AggGreen_1A CRF Trend.v1" xfId="8121" xr:uid="{7E4D02C7-9068-4B3D-B418-BAC5DB67E546}"/>
    <cellStyle name="AggGreen12" xfId="331" xr:uid="{00000000-0005-0000-0000-000049010000}"/>
    <cellStyle name="AggGreen12 2" xfId="332" xr:uid="{00000000-0005-0000-0000-00004A010000}"/>
    <cellStyle name="AggGreen12 2 2" xfId="333" xr:uid="{00000000-0005-0000-0000-00004B010000}"/>
    <cellStyle name="AggGreen12 2 2 2" xfId="334" xr:uid="{00000000-0005-0000-0000-00004C010000}"/>
    <cellStyle name="AggGreen12 2 2 2 2" xfId="335" xr:uid="{00000000-0005-0000-0000-00004D010000}"/>
    <cellStyle name="AggGreen12 2 2 2 2 2" xfId="336" xr:uid="{00000000-0005-0000-0000-00004E010000}"/>
    <cellStyle name="AggGreen12 2 2 2 2 3" xfId="8125" xr:uid="{2E5EF200-AB2E-4C8F-9F8D-877AB9DDD867}"/>
    <cellStyle name="AggGreen12 2 2 2 3" xfId="337" xr:uid="{00000000-0005-0000-0000-00004F010000}"/>
    <cellStyle name="AggGreen12 2 2 2 4" xfId="8124" xr:uid="{0C6A3454-6E22-4AD1-8C7A-7FFB1974DF7C}"/>
    <cellStyle name="AggGreen12 2 2 3" xfId="338" xr:uid="{00000000-0005-0000-0000-000050010000}"/>
    <cellStyle name="AggGreen12 2 2 3 2" xfId="339" xr:uid="{00000000-0005-0000-0000-000051010000}"/>
    <cellStyle name="AggGreen12 2 2 3 3" xfId="8126" xr:uid="{13263C42-3C8E-41BD-91BB-5989DAAF947A}"/>
    <cellStyle name="AggGreen12 2 2 4" xfId="340" xr:uid="{00000000-0005-0000-0000-000052010000}"/>
    <cellStyle name="AggGreen12 2 2 5" xfId="8123" xr:uid="{9DF7AD4C-5279-430E-85D1-CFB53509572C}"/>
    <cellStyle name="AggGreen12 2 3" xfId="341" xr:uid="{00000000-0005-0000-0000-000053010000}"/>
    <cellStyle name="AggGreen12 2 3 2" xfId="342" xr:uid="{00000000-0005-0000-0000-000054010000}"/>
    <cellStyle name="AggGreen12 2 3 2 2" xfId="343" xr:uid="{00000000-0005-0000-0000-000055010000}"/>
    <cellStyle name="AggGreen12 2 3 2 2 2" xfId="344" xr:uid="{00000000-0005-0000-0000-000056010000}"/>
    <cellStyle name="AggGreen12 2 3 2 2 3" xfId="8129" xr:uid="{0A048D10-62A1-4B0D-8A74-417E63CE3D43}"/>
    <cellStyle name="AggGreen12 2 3 2 3" xfId="345" xr:uid="{00000000-0005-0000-0000-000057010000}"/>
    <cellStyle name="AggGreen12 2 3 2 4" xfId="8128" xr:uid="{C5105DF9-22DB-498C-B281-8DD287DA5066}"/>
    <cellStyle name="AggGreen12 2 3 3" xfId="346" xr:uid="{00000000-0005-0000-0000-000058010000}"/>
    <cellStyle name="AggGreen12 2 3 3 2" xfId="347" xr:uid="{00000000-0005-0000-0000-000059010000}"/>
    <cellStyle name="AggGreen12 2 3 3 2 2" xfId="348" xr:uid="{00000000-0005-0000-0000-00005A010000}"/>
    <cellStyle name="AggGreen12 2 3 3 2 3" xfId="8131" xr:uid="{AB51D8CD-B5B2-4869-BEE4-EACC7756E017}"/>
    <cellStyle name="AggGreen12 2 3 3 3" xfId="349" xr:uid="{00000000-0005-0000-0000-00005B010000}"/>
    <cellStyle name="AggGreen12 2 3 3 4" xfId="8130" xr:uid="{44114D25-C006-4700-935C-CE3326EE9D97}"/>
    <cellStyle name="AggGreen12 2 3 4" xfId="350" xr:uid="{00000000-0005-0000-0000-00005C010000}"/>
    <cellStyle name="AggGreen12 2 3 4 2" xfId="351" xr:uid="{00000000-0005-0000-0000-00005D010000}"/>
    <cellStyle name="AggGreen12 2 3 4 2 2" xfId="352" xr:uid="{00000000-0005-0000-0000-00005E010000}"/>
    <cellStyle name="AggGreen12 2 3 4 2 3" xfId="8133" xr:uid="{CDD1153C-90C7-4F20-8DE7-35E581E4B313}"/>
    <cellStyle name="AggGreen12 2 3 4 3" xfId="353" xr:uid="{00000000-0005-0000-0000-00005F010000}"/>
    <cellStyle name="AggGreen12 2 3 4 4" xfId="8132" xr:uid="{F9971A9F-4BF8-47B7-9784-6CCEE3F114C7}"/>
    <cellStyle name="AggGreen12 2 3 5" xfId="354" xr:uid="{00000000-0005-0000-0000-000060010000}"/>
    <cellStyle name="AggGreen12 2 3 5 2" xfId="8134" xr:uid="{C9F64A47-C2A8-4363-A61F-08064C87435F}"/>
    <cellStyle name="AggGreen12 2 3 6" xfId="8127" xr:uid="{6BA42409-EFBD-4327-BCE5-D5183B8DA2C3}"/>
    <cellStyle name="AggGreen12 2 4" xfId="355" xr:uid="{00000000-0005-0000-0000-000061010000}"/>
    <cellStyle name="AggGreen12 2 5" xfId="8122" xr:uid="{B6282B6A-BF48-409D-B9A6-8841298B39D7}"/>
    <cellStyle name="AggGreen12 3" xfId="356" xr:uid="{00000000-0005-0000-0000-000062010000}"/>
    <cellStyle name="AggGreen12 3 2" xfId="357" xr:uid="{00000000-0005-0000-0000-000063010000}"/>
    <cellStyle name="AggGreen12 3 2 2" xfId="358" xr:uid="{00000000-0005-0000-0000-000064010000}"/>
    <cellStyle name="AggGreen12 3 2 2 2" xfId="359" xr:uid="{00000000-0005-0000-0000-000065010000}"/>
    <cellStyle name="AggGreen12 3 2 2 3" xfId="8137" xr:uid="{293DA309-4ABC-4DAE-AE9C-838117A2F529}"/>
    <cellStyle name="AggGreen12 3 2 3" xfId="360" xr:uid="{00000000-0005-0000-0000-000066010000}"/>
    <cellStyle name="AggGreen12 3 2 4" xfId="8136" xr:uid="{CBDD22B2-BFB4-4E78-B052-1C0C54A55F92}"/>
    <cellStyle name="AggGreen12 3 3" xfId="361" xr:uid="{00000000-0005-0000-0000-000067010000}"/>
    <cellStyle name="AggGreen12 3 3 2" xfId="362" xr:uid="{00000000-0005-0000-0000-000068010000}"/>
    <cellStyle name="AggGreen12 3 4" xfId="363" xr:uid="{00000000-0005-0000-0000-000069010000}"/>
    <cellStyle name="AggGreen12 3 5" xfId="8135" xr:uid="{96A7501F-3675-46B6-9B59-E527D5985D46}"/>
    <cellStyle name="AggGreen12 4" xfId="364" xr:uid="{00000000-0005-0000-0000-00006A010000}"/>
    <cellStyle name="AggGreen12 4 2" xfId="365" xr:uid="{00000000-0005-0000-0000-00006B010000}"/>
    <cellStyle name="AggGreen12 4 2 2" xfId="366" xr:uid="{00000000-0005-0000-0000-00006C010000}"/>
    <cellStyle name="AggGreen12 4 2 2 2" xfId="367" xr:uid="{00000000-0005-0000-0000-00006D010000}"/>
    <cellStyle name="AggGreen12 4 2 2 3" xfId="8140" xr:uid="{F820ABD0-09E2-42B2-8710-3479C3F097A5}"/>
    <cellStyle name="AggGreen12 4 2 3" xfId="368" xr:uid="{00000000-0005-0000-0000-00006E010000}"/>
    <cellStyle name="AggGreen12 4 2 4" xfId="8139" xr:uid="{BA0EA86C-ADCB-4BED-A772-532C49FCEA2C}"/>
    <cellStyle name="AggGreen12 4 3" xfId="369" xr:uid="{00000000-0005-0000-0000-00006F010000}"/>
    <cellStyle name="AggGreen12 4 3 2" xfId="370" xr:uid="{00000000-0005-0000-0000-000070010000}"/>
    <cellStyle name="AggGreen12 4 3 2 2" xfId="371" xr:uid="{00000000-0005-0000-0000-000071010000}"/>
    <cellStyle name="AggGreen12 4 3 2 3" xfId="8142" xr:uid="{AB74A2C3-C11E-49DB-AA61-59A758169DE2}"/>
    <cellStyle name="AggGreen12 4 3 3" xfId="372" xr:uid="{00000000-0005-0000-0000-000072010000}"/>
    <cellStyle name="AggGreen12 4 3 4" xfId="8141" xr:uid="{1387C4C9-1BE5-4354-A192-E4AF831E4972}"/>
    <cellStyle name="AggGreen12 4 4" xfId="373" xr:uid="{00000000-0005-0000-0000-000073010000}"/>
    <cellStyle name="AggGreen12 4 4 2" xfId="374" xr:uid="{00000000-0005-0000-0000-000074010000}"/>
    <cellStyle name="AggGreen12 4 4 2 2" xfId="375" xr:uid="{00000000-0005-0000-0000-000075010000}"/>
    <cellStyle name="AggGreen12 4 4 2 3" xfId="8144" xr:uid="{BC107CEA-F31E-4B0D-81BA-C89EC5932872}"/>
    <cellStyle name="AggGreen12 4 4 3" xfId="376" xr:uid="{00000000-0005-0000-0000-000076010000}"/>
    <cellStyle name="AggGreen12 4 4 4" xfId="8143" xr:uid="{6E6A3246-D751-4CBF-A6DD-325B53103B8A}"/>
    <cellStyle name="AggGreen12 4 5" xfId="377" xr:uid="{00000000-0005-0000-0000-000077010000}"/>
    <cellStyle name="AggGreen12 4 5 2" xfId="8145" xr:uid="{A927F0A6-BA75-4374-A180-691A9D704152}"/>
    <cellStyle name="AggGreen12 4 6" xfId="8138" xr:uid="{954AAD04-831E-42F6-AA8F-8A7F56B2053D}"/>
    <cellStyle name="AggGreen12 5" xfId="378" xr:uid="{00000000-0005-0000-0000-000078010000}"/>
    <cellStyle name="AggGreen12 5 2" xfId="379" xr:uid="{00000000-0005-0000-0000-000079010000}"/>
    <cellStyle name="AggGreen12 6" xfId="380" xr:uid="{00000000-0005-0000-0000-00007A010000}"/>
    <cellStyle name="AggGreen12 7" xfId="3971" xr:uid="{FEE5DBED-778F-4D6C-9627-397520BE26F8}"/>
    <cellStyle name="AggGreen12_1A CRF Trend.v1" xfId="8146" xr:uid="{11F86F51-2088-4D84-A6E3-C2EF0202D7D5}"/>
    <cellStyle name="AggOrange" xfId="381" xr:uid="{00000000-0005-0000-0000-00007B010000}"/>
    <cellStyle name="AggOrange 2" xfId="382" xr:uid="{00000000-0005-0000-0000-00007C010000}"/>
    <cellStyle name="AggOrange 2 2" xfId="383" xr:uid="{00000000-0005-0000-0000-00007D010000}"/>
    <cellStyle name="AggOrange 2 2 2" xfId="384" xr:uid="{00000000-0005-0000-0000-00007E010000}"/>
    <cellStyle name="AggOrange 2 2 2 2" xfId="385" xr:uid="{00000000-0005-0000-0000-00007F010000}"/>
    <cellStyle name="AggOrange 2 2 2 2 2" xfId="386" xr:uid="{00000000-0005-0000-0000-000080010000}"/>
    <cellStyle name="AggOrange 2 2 2 2 3" xfId="8150" xr:uid="{04B9147C-995F-4D6F-ADC5-910BE31E2581}"/>
    <cellStyle name="AggOrange 2 2 2 3" xfId="387" xr:uid="{00000000-0005-0000-0000-000081010000}"/>
    <cellStyle name="AggOrange 2 2 2 4" xfId="8149" xr:uid="{8A7938A6-04DE-4AEE-A617-89E82F4E6CCE}"/>
    <cellStyle name="AggOrange 2 2 3" xfId="388" xr:uid="{00000000-0005-0000-0000-000082010000}"/>
    <cellStyle name="AggOrange 2 2 3 2" xfId="389" xr:uid="{00000000-0005-0000-0000-000083010000}"/>
    <cellStyle name="AggOrange 2 2 3 3" xfId="8151" xr:uid="{3C89D3FC-8CA3-43A2-BD16-36B2F53334A9}"/>
    <cellStyle name="AggOrange 2 2 4" xfId="390" xr:uid="{00000000-0005-0000-0000-000084010000}"/>
    <cellStyle name="AggOrange 2 2 5" xfId="8148" xr:uid="{065FCFE3-75C8-496E-BD29-F636F66AFBDE}"/>
    <cellStyle name="AggOrange 2 3" xfId="391" xr:uid="{00000000-0005-0000-0000-000085010000}"/>
    <cellStyle name="AggOrange 2 3 2" xfId="392" xr:uid="{00000000-0005-0000-0000-000086010000}"/>
    <cellStyle name="AggOrange 2 3 2 2" xfId="393" xr:uid="{00000000-0005-0000-0000-000087010000}"/>
    <cellStyle name="AggOrange 2 3 2 2 2" xfId="394" xr:uid="{00000000-0005-0000-0000-000088010000}"/>
    <cellStyle name="AggOrange 2 3 2 2 3" xfId="8154" xr:uid="{DBE05614-2A53-4D13-BA67-F359064870D0}"/>
    <cellStyle name="AggOrange 2 3 2 3" xfId="395" xr:uid="{00000000-0005-0000-0000-000089010000}"/>
    <cellStyle name="AggOrange 2 3 2 4" xfId="8153" xr:uid="{7A44F0CC-6450-4BEF-8545-4F1FB81C636F}"/>
    <cellStyle name="AggOrange 2 3 3" xfId="396" xr:uid="{00000000-0005-0000-0000-00008A010000}"/>
    <cellStyle name="AggOrange 2 3 3 2" xfId="397" xr:uid="{00000000-0005-0000-0000-00008B010000}"/>
    <cellStyle name="AggOrange 2 3 3 2 2" xfId="398" xr:uid="{00000000-0005-0000-0000-00008C010000}"/>
    <cellStyle name="AggOrange 2 3 3 2 3" xfId="8156" xr:uid="{7DFEF218-4DCF-4157-954D-A67CB40D1C37}"/>
    <cellStyle name="AggOrange 2 3 3 3" xfId="399" xr:uid="{00000000-0005-0000-0000-00008D010000}"/>
    <cellStyle name="AggOrange 2 3 3 4" xfId="8155" xr:uid="{8B908975-FFFC-4089-9562-0BBE715B9260}"/>
    <cellStyle name="AggOrange 2 3 4" xfId="400" xr:uid="{00000000-0005-0000-0000-00008E010000}"/>
    <cellStyle name="AggOrange 2 3 4 2" xfId="401" xr:uid="{00000000-0005-0000-0000-00008F010000}"/>
    <cellStyle name="AggOrange 2 3 4 2 2" xfId="402" xr:uid="{00000000-0005-0000-0000-000090010000}"/>
    <cellStyle name="AggOrange 2 3 4 2 3" xfId="8158" xr:uid="{75BFEF04-BB21-457A-9431-E5D683BD3F38}"/>
    <cellStyle name="AggOrange 2 3 4 3" xfId="403" xr:uid="{00000000-0005-0000-0000-000091010000}"/>
    <cellStyle name="AggOrange 2 3 4 4" xfId="8157" xr:uid="{FD5649F3-73DB-467F-899A-0F03A112118D}"/>
    <cellStyle name="AggOrange 2 3 5" xfId="404" xr:uid="{00000000-0005-0000-0000-000092010000}"/>
    <cellStyle name="AggOrange 2 3 5 2" xfId="8159" xr:uid="{EB37E95A-B618-44C9-96ED-0D8FD4FBA25B}"/>
    <cellStyle name="AggOrange 2 3 6" xfId="8152" xr:uid="{1617A23C-6841-4F9B-938A-F3908D0FB31A}"/>
    <cellStyle name="AggOrange 2 4" xfId="405" xr:uid="{00000000-0005-0000-0000-000093010000}"/>
    <cellStyle name="AggOrange 2 5" xfId="8147" xr:uid="{1C982CF8-C829-4949-93DB-0D61BFD4B52B}"/>
    <cellStyle name="AggOrange 3" xfId="406" xr:uid="{00000000-0005-0000-0000-000094010000}"/>
    <cellStyle name="AggOrange 3 2" xfId="407" xr:uid="{00000000-0005-0000-0000-000095010000}"/>
    <cellStyle name="AggOrange 3 2 2" xfId="408" xr:uid="{00000000-0005-0000-0000-000096010000}"/>
    <cellStyle name="AggOrange 3 2 2 2" xfId="409" xr:uid="{00000000-0005-0000-0000-000097010000}"/>
    <cellStyle name="AggOrange 3 2 2 3" xfId="8162" xr:uid="{04D19798-7864-48AF-8130-ECAF4E481C39}"/>
    <cellStyle name="AggOrange 3 2 3" xfId="410" xr:uid="{00000000-0005-0000-0000-000098010000}"/>
    <cellStyle name="AggOrange 3 2 4" xfId="8161" xr:uid="{98D89B43-8727-48A6-B3A9-014D875F9AF3}"/>
    <cellStyle name="AggOrange 3 3" xfId="411" xr:uid="{00000000-0005-0000-0000-000099010000}"/>
    <cellStyle name="AggOrange 3 3 2" xfId="412" xr:uid="{00000000-0005-0000-0000-00009A010000}"/>
    <cellStyle name="AggOrange 3 4" xfId="413" xr:uid="{00000000-0005-0000-0000-00009B010000}"/>
    <cellStyle name="AggOrange 3 5" xfId="8160" xr:uid="{5F9F4535-D64C-4F18-88BC-9B72B07F07E5}"/>
    <cellStyle name="AggOrange 4" xfId="414" xr:uid="{00000000-0005-0000-0000-00009C010000}"/>
    <cellStyle name="AggOrange 4 2" xfId="415" xr:uid="{00000000-0005-0000-0000-00009D010000}"/>
    <cellStyle name="AggOrange 4 2 2" xfId="416" xr:uid="{00000000-0005-0000-0000-00009E010000}"/>
    <cellStyle name="AggOrange 4 2 2 2" xfId="417" xr:uid="{00000000-0005-0000-0000-00009F010000}"/>
    <cellStyle name="AggOrange 4 2 2 3" xfId="8165" xr:uid="{C398B5D4-D5D6-4228-8F07-5DA2503D2818}"/>
    <cellStyle name="AggOrange 4 2 3" xfId="418" xr:uid="{00000000-0005-0000-0000-0000A0010000}"/>
    <cellStyle name="AggOrange 4 2 4" xfId="8164" xr:uid="{EFBFA070-4907-4D0D-AB73-40949E4D9E0B}"/>
    <cellStyle name="AggOrange 4 3" xfId="419" xr:uid="{00000000-0005-0000-0000-0000A1010000}"/>
    <cellStyle name="AggOrange 4 3 2" xfId="420" xr:uid="{00000000-0005-0000-0000-0000A2010000}"/>
    <cellStyle name="AggOrange 4 3 2 2" xfId="421" xr:uid="{00000000-0005-0000-0000-0000A3010000}"/>
    <cellStyle name="AggOrange 4 3 2 3" xfId="8167" xr:uid="{E4E5B346-4474-4EDF-AFC3-9220C772230D}"/>
    <cellStyle name="AggOrange 4 3 3" xfId="422" xr:uid="{00000000-0005-0000-0000-0000A4010000}"/>
    <cellStyle name="AggOrange 4 3 4" xfId="8166" xr:uid="{B0B6115F-F597-4647-9186-774D37366EB4}"/>
    <cellStyle name="AggOrange 4 4" xfId="423" xr:uid="{00000000-0005-0000-0000-0000A5010000}"/>
    <cellStyle name="AggOrange 4 4 2" xfId="424" xr:uid="{00000000-0005-0000-0000-0000A6010000}"/>
    <cellStyle name="AggOrange 4 4 2 2" xfId="425" xr:uid="{00000000-0005-0000-0000-0000A7010000}"/>
    <cellStyle name="AggOrange 4 4 2 3" xfId="8169" xr:uid="{D456AB54-B34C-4B1C-BA2E-ED088018F3C1}"/>
    <cellStyle name="AggOrange 4 4 3" xfId="426" xr:uid="{00000000-0005-0000-0000-0000A8010000}"/>
    <cellStyle name="AggOrange 4 4 4" xfId="8168" xr:uid="{0C230841-CFA2-43DD-B07F-7F9AFE49CF84}"/>
    <cellStyle name="AggOrange 4 5" xfId="427" xr:uid="{00000000-0005-0000-0000-0000A9010000}"/>
    <cellStyle name="AggOrange 4 5 2" xfId="8170" xr:uid="{41DD6F85-668E-495B-A9ED-833417EBE3E8}"/>
    <cellStyle name="AggOrange 4 6" xfId="8163" xr:uid="{86405556-4958-4D92-AA4A-FA0378C2AE3D}"/>
    <cellStyle name="AggOrange 5" xfId="428" xr:uid="{00000000-0005-0000-0000-0000AA010000}"/>
    <cellStyle name="AggOrange 5 2" xfId="429" xr:uid="{00000000-0005-0000-0000-0000AB010000}"/>
    <cellStyle name="AggOrange 6" xfId="430" xr:uid="{00000000-0005-0000-0000-0000AC010000}"/>
    <cellStyle name="AggOrange 7" xfId="3972" xr:uid="{45BF6672-9BC5-4297-8FD5-F7DB5D63DD5F}"/>
    <cellStyle name="AggOrange_1A CRF Trend.v1" xfId="8171" xr:uid="{F8F78C8C-9EF6-49D5-A160-04EF665673D8}"/>
    <cellStyle name="AggOrange9" xfId="431" xr:uid="{00000000-0005-0000-0000-0000AE010000}"/>
    <cellStyle name="AggOrange9 2" xfId="432" xr:uid="{00000000-0005-0000-0000-0000AF010000}"/>
    <cellStyle name="AggOrange9 2 2" xfId="433" xr:uid="{00000000-0005-0000-0000-0000B0010000}"/>
    <cellStyle name="AggOrange9 2 2 2" xfId="434" xr:uid="{00000000-0005-0000-0000-0000B1010000}"/>
    <cellStyle name="AggOrange9 2 2 2 2" xfId="435" xr:uid="{00000000-0005-0000-0000-0000B2010000}"/>
    <cellStyle name="AggOrange9 2 2 2 2 2" xfId="436" xr:uid="{00000000-0005-0000-0000-0000B3010000}"/>
    <cellStyle name="AggOrange9 2 2 2 2 3" xfId="8175" xr:uid="{5C13DD8B-1287-4ACE-8023-6217E8F9CC66}"/>
    <cellStyle name="AggOrange9 2 2 2 3" xfId="437" xr:uid="{00000000-0005-0000-0000-0000B4010000}"/>
    <cellStyle name="AggOrange9 2 2 2 4" xfId="8174" xr:uid="{196E3CFE-F8B7-4752-918E-32976CC38CFB}"/>
    <cellStyle name="AggOrange9 2 2 3" xfId="438" xr:uid="{00000000-0005-0000-0000-0000B5010000}"/>
    <cellStyle name="AggOrange9 2 2 3 2" xfId="439" xr:uid="{00000000-0005-0000-0000-0000B6010000}"/>
    <cellStyle name="AggOrange9 2 2 3 3" xfId="8176" xr:uid="{9F89F12A-870E-4C6A-97EB-DF37DDBC8CE9}"/>
    <cellStyle name="AggOrange9 2 2 4" xfId="440" xr:uid="{00000000-0005-0000-0000-0000B7010000}"/>
    <cellStyle name="AggOrange9 2 2 5" xfId="8173" xr:uid="{97C5E78B-F072-42D6-96CC-7CA23F4DB9F9}"/>
    <cellStyle name="AggOrange9 2 3" xfId="441" xr:uid="{00000000-0005-0000-0000-0000B8010000}"/>
    <cellStyle name="AggOrange9 2 3 2" xfId="442" xr:uid="{00000000-0005-0000-0000-0000B9010000}"/>
    <cellStyle name="AggOrange9 2 3 2 2" xfId="443" xr:uid="{00000000-0005-0000-0000-0000BA010000}"/>
    <cellStyle name="AggOrange9 2 3 2 2 2" xfId="444" xr:uid="{00000000-0005-0000-0000-0000BB010000}"/>
    <cellStyle name="AggOrange9 2 3 2 2 3" xfId="8179" xr:uid="{E8B2815B-C8AF-4E65-8828-4A46492634C8}"/>
    <cellStyle name="AggOrange9 2 3 2 3" xfId="445" xr:uid="{00000000-0005-0000-0000-0000BC010000}"/>
    <cellStyle name="AggOrange9 2 3 2 4" xfId="8178" xr:uid="{869D2608-5637-4693-B868-F972D15CB18C}"/>
    <cellStyle name="AggOrange9 2 3 3" xfId="446" xr:uid="{00000000-0005-0000-0000-0000BD010000}"/>
    <cellStyle name="AggOrange9 2 3 3 2" xfId="447" xr:uid="{00000000-0005-0000-0000-0000BE010000}"/>
    <cellStyle name="AggOrange9 2 3 3 2 2" xfId="448" xr:uid="{00000000-0005-0000-0000-0000BF010000}"/>
    <cellStyle name="AggOrange9 2 3 3 2 3" xfId="8181" xr:uid="{5FC98D18-7267-4CF9-A5AB-AB473AE0F15F}"/>
    <cellStyle name="AggOrange9 2 3 3 3" xfId="449" xr:uid="{00000000-0005-0000-0000-0000C0010000}"/>
    <cellStyle name="AggOrange9 2 3 3 4" xfId="8180" xr:uid="{E1FD8663-293F-4166-93AB-818DD87E7274}"/>
    <cellStyle name="AggOrange9 2 3 4" xfId="450" xr:uid="{00000000-0005-0000-0000-0000C1010000}"/>
    <cellStyle name="AggOrange9 2 3 4 2" xfId="451" xr:uid="{00000000-0005-0000-0000-0000C2010000}"/>
    <cellStyle name="AggOrange9 2 3 4 2 2" xfId="452" xr:uid="{00000000-0005-0000-0000-0000C3010000}"/>
    <cellStyle name="AggOrange9 2 3 4 2 3" xfId="8183" xr:uid="{CB43E029-8E7D-4591-ADB7-EC96369D2BE7}"/>
    <cellStyle name="AggOrange9 2 3 4 3" xfId="453" xr:uid="{00000000-0005-0000-0000-0000C4010000}"/>
    <cellStyle name="AggOrange9 2 3 4 4" xfId="8182" xr:uid="{6A2CE758-1841-4998-83B3-A628445962EA}"/>
    <cellStyle name="AggOrange9 2 3 5" xfId="454" xr:uid="{00000000-0005-0000-0000-0000C5010000}"/>
    <cellStyle name="AggOrange9 2 3 5 2" xfId="8184" xr:uid="{D0A949A3-21ED-418E-B469-8F65BC5B9DB5}"/>
    <cellStyle name="AggOrange9 2 3 6" xfId="8177" xr:uid="{8DCA446E-8D94-4473-B464-CD429D58C36F}"/>
    <cellStyle name="AggOrange9 2 4" xfId="455" xr:uid="{00000000-0005-0000-0000-0000C6010000}"/>
    <cellStyle name="AggOrange9 2 5" xfId="8172" xr:uid="{0C53CD67-0A46-4081-9B0F-C6145DB5DA1D}"/>
    <cellStyle name="AggOrange9 3" xfId="456" xr:uid="{00000000-0005-0000-0000-0000C7010000}"/>
    <cellStyle name="AggOrange9 3 2" xfId="457" xr:uid="{00000000-0005-0000-0000-0000C8010000}"/>
    <cellStyle name="AggOrange9 3 2 2" xfId="458" xr:uid="{00000000-0005-0000-0000-0000C9010000}"/>
    <cellStyle name="AggOrange9 3 2 2 2" xfId="459" xr:uid="{00000000-0005-0000-0000-0000CA010000}"/>
    <cellStyle name="AggOrange9 3 2 2 3" xfId="8187" xr:uid="{269AE77E-913E-4653-BAAE-E12BBB269038}"/>
    <cellStyle name="AggOrange9 3 2 3" xfId="460" xr:uid="{00000000-0005-0000-0000-0000CB010000}"/>
    <cellStyle name="AggOrange9 3 2 4" xfId="8186" xr:uid="{9C8B722F-1900-44EB-A43A-1D7712C1B854}"/>
    <cellStyle name="AggOrange9 3 3" xfId="461" xr:uid="{00000000-0005-0000-0000-0000CC010000}"/>
    <cellStyle name="AggOrange9 3 3 2" xfId="462" xr:uid="{00000000-0005-0000-0000-0000CD010000}"/>
    <cellStyle name="AggOrange9 3 4" xfId="463" xr:uid="{00000000-0005-0000-0000-0000CE010000}"/>
    <cellStyle name="AggOrange9 3 5" xfId="8185" xr:uid="{0AD00B5F-934E-4833-8A28-0B4ADF650AE1}"/>
    <cellStyle name="AggOrange9 4" xfId="464" xr:uid="{00000000-0005-0000-0000-0000CF010000}"/>
    <cellStyle name="AggOrange9 4 2" xfId="465" xr:uid="{00000000-0005-0000-0000-0000D0010000}"/>
    <cellStyle name="AggOrange9 4 2 2" xfId="466" xr:uid="{00000000-0005-0000-0000-0000D1010000}"/>
    <cellStyle name="AggOrange9 4 2 2 2" xfId="467" xr:uid="{00000000-0005-0000-0000-0000D2010000}"/>
    <cellStyle name="AggOrange9 4 2 2 3" xfId="8190" xr:uid="{0DC44501-A492-40B9-AD62-BA7B52505601}"/>
    <cellStyle name="AggOrange9 4 2 3" xfId="468" xr:uid="{00000000-0005-0000-0000-0000D3010000}"/>
    <cellStyle name="AggOrange9 4 2 4" xfId="8189" xr:uid="{AF3F833B-76A0-47BF-B69C-C1F554515BA0}"/>
    <cellStyle name="AggOrange9 4 3" xfId="469" xr:uid="{00000000-0005-0000-0000-0000D4010000}"/>
    <cellStyle name="AggOrange9 4 3 2" xfId="470" xr:uid="{00000000-0005-0000-0000-0000D5010000}"/>
    <cellStyle name="AggOrange9 4 3 2 2" xfId="471" xr:uid="{00000000-0005-0000-0000-0000D6010000}"/>
    <cellStyle name="AggOrange9 4 3 2 3" xfId="8192" xr:uid="{B358EDF4-26D2-470A-8074-462E6AD5A850}"/>
    <cellStyle name="AggOrange9 4 3 3" xfId="472" xr:uid="{00000000-0005-0000-0000-0000D7010000}"/>
    <cellStyle name="AggOrange9 4 3 4" xfId="8191" xr:uid="{5DAA4041-8DF7-46B5-97C3-A29813A6D9FA}"/>
    <cellStyle name="AggOrange9 4 4" xfId="473" xr:uid="{00000000-0005-0000-0000-0000D8010000}"/>
    <cellStyle name="AggOrange9 4 4 2" xfId="474" xr:uid="{00000000-0005-0000-0000-0000D9010000}"/>
    <cellStyle name="AggOrange9 4 4 2 2" xfId="475" xr:uid="{00000000-0005-0000-0000-0000DA010000}"/>
    <cellStyle name="AggOrange9 4 4 2 3" xfId="8194" xr:uid="{0FFA0EBA-E5BF-4370-B4B6-11691136C641}"/>
    <cellStyle name="AggOrange9 4 4 3" xfId="476" xr:uid="{00000000-0005-0000-0000-0000DB010000}"/>
    <cellStyle name="AggOrange9 4 4 4" xfId="8193" xr:uid="{E3F54024-4E70-4C05-A702-A9AC70CFDE3C}"/>
    <cellStyle name="AggOrange9 4 5" xfId="477" xr:uid="{00000000-0005-0000-0000-0000DC010000}"/>
    <cellStyle name="AggOrange9 4 5 2" xfId="8195" xr:uid="{0D857465-CCA4-4B6C-92CD-9AAFEB5E9CC6}"/>
    <cellStyle name="AggOrange9 4 6" xfId="8188" xr:uid="{BAD9405E-6713-496F-B42A-12ED86DD613E}"/>
    <cellStyle name="AggOrange9 5" xfId="478" xr:uid="{00000000-0005-0000-0000-0000DD010000}"/>
    <cellStyle name="AggOrange9 5 2" xfId="479" xr:uid="{00000000-0005-0000-0000-0000DE010000}"/>
    <cellStyle name="AggOrange9 6" xfId="480" xr:uid="{00000000-0005-0000-0000-0000DF010000}"/>
    <cellStyle name="AggOrange9 7" xfId="3973" xr:uid="{58137871-A628-4FC9-A071-B74E27E58B8D}"/>
    <cellStyle name="AggOrange9_1A CRF Trend.v1" xfId="8196" xr:uid="{4D5B5820-9819-457A-A1F5-A0954E9DA325}"/>
    <cellStyle name="AggOrangeLB_2x" xfId="481" xr:uid="{00000000-0005-0000-0000-0000E0010000}"/>
    <cellStyle name="AggOrangeLBorder" xfId="482" xr:uid="{00000000-0005-0000-0000-0000E1010000}"/>
    <cellStyle name="AggOrangeLBorder 2" xfId="483" xr:uid="{00000000-0005-0000-0000-0000E2010000}"/>
    <cellStyle name="AggOrangeLBorder 2 2" xfId="484" xr:uid="{00000000-0005-0000-0000-0000E3010000}"/>
    <cellStyle name="AggOrangeLBorder 2 2 2" xfId="485" xr:uid="{00000000-0005-0000-0000-0000E4010000}"/>
    <cellStyle name="AggOrangeLBorder 2 2 2 2" xfId="8199" xr:uid="{3F14D8FD-50F7-4F4A-B096-1C057602000E}"/>
    <cellStyle name="AggOrangeLBorder 2 2 3" xfId="8198" xr:uid="{EFD99768-9598-4FEF-8ACA-E93A6A94538B}"/>
    <cellStyle name="AggOrangeLBorder 2 3" xfId="486" xr:uid="{00000000-0005-0000-0000-0000E5010000}"/>
    <cellStyle name="AggOrangeLBorder 2 3 2" xfId="487" xr:uid="{00000000-0005-0000-0000-0000E6010000}"/>
    <cellStyle name="AggOrangeLBorder 2 3 2 2" xfId="488" xr:uid="{00000000-0005-0000-0000-0000E7010000}"/>
    <cellStyle name="AggOrangeLBorder 2 3 2 2 2" xfId="489" xr:uid="{00000000-0005-0000-0000-0000E8010000}"/>
    <cellStyle name="AggOrangeLBorder 2 3 2 2 3" xfId="8202" xr:uid="{CC216E98-C7D4-444D-80FE-08F783298B8C}"/>
    <cellStyle name="AggOrangeLBorder 2 3 2 3" xfId="490" xr:uid="{00000000-0005-0000-0000-0000E9010000}"/>
    <cellStyle name="AggOrangeLBorder 2 3 2 4" xfId="8201" xr:uid="{FF7B1AD7-DC2B-4899-95BD-384710EDF0AC}"/>
    <cellStyle name="AggOrangeLBorder 2 3 3" xfId="491" xr:uid="{00000000-0005-0000-0000-0000EA010000}"/>
    <cellStyle name="AggOrangeLBorder 2 3 3 2" xfId="492" xr:uid="{00000000-0005-0000-0000-0000EB010000}"/>
    <cellStyle name="AggOrangeLBorder 2 3 3 2 2" xfId="493" xr:uid="{00000000-0005-0000-0000-0000EC010000}"/>
    <cellStyle name="AggOrangeLBorder 2 3 3 2 3" xfId="8204" xr:uid="{848C7B21-13A7-45EA-9CE6-EA79D6DC10C3}"/>
    <cellStyle name="AggOrangeLBorder 2 3 3 3" xfId="494" xr:uid="{00000000-0005-0000-0000-0000ED010000}"/>
    <cellStyle name="AggOrangeLBorder 2 3 3 4" xfId="8203" xr:uid="{62E46484-327D-4887-AAB4-5702B83EAC56}"/>
    <cellStyle name="AggOrangeLBorder 2 3 4" xfId="495" xr:uid="{00000000-0005-0000-0000-0000EE010000}"/>
    <cellStyle name="AggOrangeLBorder 2 3 4 2" xfId="496" xr:uid="{00000000-0005-0000-0000-0000EF010000}"/>
    <cellStyle name="AggOrangeLBorder 2 3 4 2 2" xfId="497" xr:uid="{00000000-0005-0000-0000-0000F0010000}"/>
    <cellStyle name="AggOrangeLBorder 2 3 4 2 3" xfId="8206" xr:uid="{56D0AD72-4B76-424D-A432-4A29D02C0023}"/>
    <cellStyle name="AggOrangeLBorder 2 3 4 3" xfId="498" xr:uid="{00000000-0005-0000-0000-0000F1010000}"/>
    <cellStyle name="AggOrangeLBorder 2 3 4 4" xfId="8205" xr:uid="{6DC5390B-00B5-439A-BF73-F0676C89F0EB}"/>
    <cellStyle name="AggOrangeLBorder 2 3 5" xfId="499" xr:uid="{00000000-0005-0000-0000-0000F2010000}"/>
    <cellStyle name="AggOrangeLBorder 2 3 5 2" xfId="500" xr:uid="{00000000-0005-0000-0000-0000F3010000}"/>
    <cellStyle name="AggOrangeLBorder 2 3 5 3" xfId="8207" xr:uid="{87272C6F-47C0-4DE3-BC7C-8A33C9C1AC2A}"/>
    <cellStyle name="AggOrangeLBorder 2 3 6" xfId="501" xr:uid="{00000000-0005-0000-0000-0000F4010000}"/>
    <cellStyle name="AggOrangeLBorder 2 3 7" xfId="8200" xr:uid="{9866FF47-6CC5-4B4F-A885-4110E0EF3A8A}"/>
    <cellStyle name="AggOrangeLBorder 2 4" xfId="502" xr:uid="{00000000-0005-0000-0000-0000F5010000}"/>
    <cellStyle name="AggOrangeLBorder 2 5" xfId="8197" xr:uid="{B96CF4BE-36FE-4DB6-811C-92D45D7473D5}"/>
    <cellStyle name="AggOrangeLBorder 3" xfId="503" xr:uid="{00000000-0005-0000-0000-0000F6010000}"/>
    <cellStyle name="AggOrangeLBorder 3 2" xfId="504" xr:uid="{00000000-0005-0000-0000-0000F7010000}"/>
    <cellStyle name="AggOrangeLBorder 3 2 2" xfId="8209" xr:uid="{C5821B91-4B50-4380-A3E6-83D244677C77}"/>
    <cellStyle name="AggOrangeLBorder 3 3" xfId="8208" xr:uid="{B5830B70-247E-4C7A-9C96-C5E2820A85C7}"/>
    <cellStyle name="AggOrangeLBorder 4" xfId="505" xr:uid="{00000000-0005-0000-0000-0000F8010000}"/>
    <cellStyle name="AggOrangeLBorder 4 2" xfId="506" xr:uid="{00000000-0005-0000-0000-0000F9010000}"/>
    <cellStyle name="AggOrangeLBorder 4 2 2" xfId="507" xr:uid="{00000000-0005-0000-0000-0000FA010000}"/>
    <cellStyle name="AggOrangeLBorder 4 2 2 2" xfId="508" xr:uid="{00000000-0005-0000-0000-0000FB010000}"/>
    <cellStyle name="AggOrangeLBorder 4 2 2 3" xfId="8212" xr:uid="{1CBD366A-0F9B-4ACF-9352-940BB5179687}"/>
    <cellStyle name="AggOrangeLBorder 4 2 3" xfId="509" xr:uid="{00000000-0005-0000-0000-0000FC010000}"/>
    <cellStyle name="AggOrangeLBorder 4 2 4" xfId="8211" xr:uid="{770FB6A1-77D0-4423-BC5A-E63606FD5A2A}"/>
    <cellStyle name="AggOrangeLBorder 4 3" xfId="510" xr:uid="{00000000-0005-0000-0000-0000FD010000}"/>
    <cellStyle name="AggOrangeLBorder 4 3 2" xfId="511" xr:uid="{00000000-0005-0000-0000-0000FE010000}"/>
    <cellStyle name="AggOrangeLBorder 4 3 2 2" xfId="512" xr:uid="{00000000-0005-0000-0000-0000FF010000}"/>
    <cellStyle name="AggOrangeLBorder 4 3 2 3" xfId="8214" xr:uid="{47226727-7F71-4A6C-880E-FD8397DBD130}"/>
    <cellStyle name="AggOrangeLBorder 4 3 3" xfId="513" xr:uid="{00000000-0005-0000-0000-000000020000}"/>
    <cellStyle name="AggOrangeLBorder 4 3 4" xfId="8213" xr:uid="{8EEED329-84A1-4D10-97EE-E7A61C9BE845}"/>
    <cellStyle name="AggOrangeLBorder 4 4" xfId="514" xr:uid="{00000000-0005-0000-0000-000001020000}"/>
    <cellStyle name="AggOrangeLBorder 4 4 2" xfId="515" xr:uid="{00000000-0005-0000-0000-000002020000}"/>
    <cellStyle name="AggOrangeLBorder 4 4 2 2" xfId="516" xr:uid="{00000000-0005-0000-0000-000003020000}"/>
    <cellStyle name="AggOrangeLBorder 4 4 2 3" xfId="8216" xr:uid="{346F6F2B-685E-4C12-B0AE-9CF9CB570244}"/>
    <cellStyle name="AggOrangeLBorder 4 4 3" xfId="517" xr:uid="{00000000-0005-0000-0000-000004020000}"/>
    <cellStyle name="AggOrangeLBorder 4 4 4" xfId="8215" xr:uid="{CBDDABDE-0597-4D1B-A85D-4061B3736931}"/>
    <cellStyle name="AggOrangeLBorder 4 5" xfId="518" xr:uid="{00000000-0005-0000-0000-000005020000}"/>
    <cellStyle name="AggOrangeLBorder 4 5 2" xfId="519" xr:uid="{00000000-0005-0000-0000-000006020000}"/>
    <cellStyle name="AggOrangeLBorder 4 5 3" xfId="8217" xr:uid="{BD23A646-A61F-4EAB-8182-1B1F53AFAF6A}"/>
    <cellStyle name="AggOrangeLBorder 4 6" xfId="520" xr:uid="{00000000-0005-0000-0000-000007020000}"/>
    <cellStyle name="AggOrangeLBorder 4 7" xfId="8210" xr:uid="{1E88F928-FCA4-4D8F-B4F3-54D71551B5CD}"/>
    <cellStyle name="AggOrangeLBorder 5" xfId="521" xr:uid="{00000000-0005-0000-0000-000008020000}"/>
    <cellStyle name="AggOrangeLBorder 5 2" xfId="522" xr:uid="{00000000-0005-0000-0000-000009020000}"/>
    <cellStyle name="AggOrangeLBorder 6" xfId="523" xr:uid="{00000000-0005-0000-0000-00000A020000}"/>
    <cellStyle name="AggOrangeLBorder 7" xfId="3974" xr:uid="{8B4554DA-AF27-45B8-A95D-E97FE23B9400}"/>
    <cellStyle name="AggOrangeLBorder_1A CRF Trend.v1" xfId="8218" xr:uid="{E0F6A92F-8066-4AA0-9AB1-5793E84F88D1}"/>
    <cellStyle name="AggOrangeRBorder" xfId="524" xr:uid="{00000000-0005-0000-0000-00000B020000}"/>
    <cellStyle name="AggOrangeRBorder 2" xfId="525" xr:uid="{00000000-0005-0000-0000-00000C020000}"/>
    <cellStyle name="AggOrangeRBorder 2 2" xfId="526" xr:uid="{00000000-0005-0000-0000-00000D020000}"/>
    <cellStyle name="AggOrangeRBorder 2 2 2" xfId="527" xr:uid="{00000000-0005-0000-0000-00000E020000}"/>
    <cellStyle name="AggOrangeRBorder 2 2 2 2" xfId="528" xr:uid="{00000000-0005-0000-0000-00000F020000}"/>
    <cellStyle name="AggOrangeRBorder 2 2 2 2 2" xfId="529" xr:uid="{00000000-0005-0000-0000-000010020000}"/>
    <cellStyle name="AggOrangeRBorder 2 2 2 2 3" xfId="8222" xr:uid="{8EABEB62-C465-4552-8790-29572C237D34}"/>
    <cellStyle name="AggOrangeRBorder 2 2 2 3" xfId="530" xr:uid="{00000000-0005-0000-0000-000011020000}"/>
    <cellStyle name="AggOrangeRBorder 2 2 2 4" xfId="8221" xr:uid="{D955A7EB-7377-4238-8048-12FB6234E7B3}"/>
    <cellStyle name="AggOrangeRBorder 2 2 3" xfId="531" xr:uid="{00000000-0005-0000-0000-000012020000}"/>
    <cellStyle name="AggOrangeRBorder 2 2 4" xfId="8220" xr:uid="{A97CBB2D-9DE5-432B-B81A-D91171656C11}"/>
    <cellStyle name="AggOrangeRBorder 2 3" xfId="532" xr:uid="{00000000-0005-0000-0000-000013020000}"/>
    <cellStyle name="AggOrangeRBorder 2 3 2" xfId="533" xr:uid="{00000000-0005-0000-0000-000014020000}"/>
    <cellStyle name="AggOrangeRBorder 2 3 2 2" xfId="534" xr:uid="{00000000-0005-0000-0000-000015020000}"/>
    <cellStyle name="AggOrangeRBorder 2 3 2 2 2" xfId="535" xr:uid="{00000000-0005-0000-0000-000016020000}"/>
    <cellStyle name="AggOrangeRBorder 2 3 2 2 3" xfId="8225" xr:uid="{4ABF8907-0E6E-4A92-B24C-96EE38AAD8E7}"/>
    <cellStyle name="AggOrangeRBorder 2 3 2 3" xfId="536" xr:uid="{00000000-0005-0000-0000-000017020000}"/>
    <cellStyle name="AggOrangeRBorder 2 3 2 4" xfId="8224" xr:uid="{7BAEE3FF-D9A3-44A6-A53A-A0438767B346}"/>
    <cellStyle name="AggOrangeRBorder 2 3 3" xfId="537" xr:uid="{00000000-0005-0000-0000-000018020000}"/>
    <cellStyle name="AggOrangeRBorder 2 3 3 2" xfId="538" xr:uid="{00000000-0005-0000-0000-000019020000}"/>
    <cellStyle name="AggOrangeRBorder 2 3 3 2 2" xfId="539" xr:uid="{00000000-0005-0000-0000-00001A020000}"/>
    <cellStyle name="AggOrangeRBorder 2 3 3 2 3" xfId="8227" xr:uid="{A389D4FF-DB75-4291-8EE4-E0514BED29DE}"/>
    <cellStyle name="AggOrangeRBorder 2 3 3 3" xfId="540" xr:uid="{00000000-0005-0000-0000-00001B020000}"/>
    <cellStyle name="AggOrangeRBorder 2 3 3 4" xfId="8226" xr:uid="{6365AE44-1CD2-4DD2-A2CD-D6A666DD1078}"/>
    <cellStyle name="AggOrangeRBorder 2 3 4" xfId="541" xr:uid="{00000000-0005-0000-0000-00001C020000}"/>
    <cellStyle name="AggOrangeRBorder 2 3 4 2" xfId="542" xr:uid="{00000000-0005-0000-0000-00001D020000}"/>
    <cellStyle name="AggOrangeRBorder 2 3 4 2 2" xfId="543" xr:uid="{00000000-0005-0000-0000-00001E020000}"/>
    <cellStyle name="AggOrangeRBorder 2 3 4 2 3" xfId="8229" xr:uid="{456806BD-13C3-4939-80CE-3DE83DB1A494}"/>
    <cellStyle name="AggOrangeRBorder 2 3 4 3" xfId="544" xr:uid="{00000000-0005-0000-0000-00001F020000}"/>
    <cellStyle name="AggOrangeRBorder 2 3 4 4" xfId="8228" xr:uid="{4E00D0CF-16A8-487F-946B-DDCAE2FA71DF}"/>
    <cellStyle name="AggOrangeRBorder 2 3 5" xfId="545" xr:uid="{00000000-0005-0000-0000-000020020000}"/>
    <cellStyle name="AggOrangeRBorder 2 3 5 2" xfId="546" xr:uid="{00000000-0005-0000-0000-000021020000}"/>
    <cellStyle name="AggOrangeRBorder 2 3 5 3" xfId="8230" xr:uid="{CF6790EC-3BD9-480F-91F1-53AD2624FE20}"/>
    <cellStyle name="AggOrangeRBorder 2 3 6" xfId="547" xr:uid="{00000000-0005-0000-0000-000022020000}"/>
    <cellStyle name="AggOrangeRBorder 2 3 7" xfId="8223" xr:uid="{2B125873-C12F-4D67-9FF2-1B0F7377BCEB}"/>
    <cellStyle name="AggOrangeRBorder 2 4" xfId="548" xr:uid="{00000000-0005-0000-0000-000023020000}"/>
    <cellStyle name="AggOrangeRBorder 2 5" xfId="8219" xr:uid="{23218233-E1CC-42B8-BCD1-EAF59E481DD1}"/>
    <cellStyle name="AggOrangeRBorder 3" xfId="549" xr:uid="{00000000-0005-0000-0000-000024020000}"/>
    <cellStyle name="AggOrangeRBorder 3 2" xfId="550" xr:uid="{00000000-0005-0000-0000-000025020000}"/>
    <cellStyle name="AggOrangeRBorder 3 2 2" xfId="551" xr:uid="{00000000-0005-0000-0000-000026020000}"/>
    <cellStyle name="AggOrangeRBorder 3 2 2 2" xfId="552" xr:uid="{00000000-0005-0000-0000-000027020000}"/>
    <cellStyle name="AggOrangeRBorder 3 2 2 3" xfId="8233" xr:uid="{429B4CF9-502C-4E4A-8849-2D4D46AC7AA1}"/>
    <cellStyle name="AggOrangeRBorder 3 2 3" xfId="553" xr:uid="{00000000-0005-0000-0000-000028020000}"/>
    <cellStyle name="AggOrangeRBorder 3 2 3 2" xfId="554" xr:uid="{00000000-0005-0000-0000-000029020000}"/>
    <cellStyle name="AggOrangeRBorder 3 2 4" xfId="555" xr:uid="{00000000-0005-0000-0000-00002A020000}"/>
    <cellStyle name="AggOrangeRBorder 3 2 5" xfId="8232" xr:uid="{7EC59316-80E4-4747-A9CF-190AB0B197CC}"/>
    <cellStyle name="AggOrangeRBorder 3 3" xfId="556" xr:uid="{00000000-0005-0000-0000-00002B020000}"/>
    <cellStyle name="AggOrangeRBorder 3 4" xfId="8231" xr:uid="{3E2BA371-1ACA-4375-88AC-030E376E66B3}"/>
    <cellStyle name="AggOrangeRBorder 4" xfId="557" xr:uid="{00000000-0005-0000-0000-00002C020000}"/>
    <cellStyle name="AggOrangeRBorder 4 2" xfId="558" xr:uid="{00000000-0005-0000-0000-00002D020000}"/>
    <cellStyle name="AggOrangeRBorder 4 2 2" xfId="559" xr:uid="{00000000-0005-0000-0000-00002E020000}"/>
    <cellStyle name="AggOrangeRBorder 4 2 2 2" xfId="560" xr:uid="{00000000-0005-0000-0000-00002F020000}"/>
    <cellStyle name="AggOrangeRBorder 4 2 2 3" xfId="8236" xr:uid="{7A1D79EA-9ECC-4778-9D09-E89CB3CE98EF}"/>
    <cellStyle name="AggOrangeRBorder 4 2 3" xfId="561" xr:uid="{00000000-0005-0000-0000-000030020000}"/>
    <cellStyle name="AggOrangeRBorder 4 2 4" xfId="8235" xr:uid="{ED711C52-0CC4-44D4-9C8C-E8AF79BF054E}"/>
    <cellStyle name="AggOrangeRBorder 4 3" xfId="562" xr:uid="{00000000-0005-0000-0000-000031020000}"/>
    <cellStyle name="AggOrangeRBorder 4 3 2" xfId="563" xr:uid="{00000000-0005-0000-0000-000032020000}"/>
    <cellStyle name="AggOrangeRBorder 4 3 2 2" xfId="564" xr:uid="{00000000-0005-0000-0000-000033020000}"/>
    <cellStyle name="AggOrangeRBorder 4 3 2 3" xfId="8238" xr:uid="{9278DA2B-6E31-4094-8AC1-F8A9656B51B6}"/>
    <cellStyle name="AggOrangeRBorder 4 3 3" xfId="565" xr:uid="{00000000-0005-0000-0000-000034020000}"/>
    <cellStyle name="AggOrangeRBorder 4 3 4" xfId="8237" xr:uid="{A9F0B17A-960E-400E-B767-B587157115DA}"/>
    <cellStyle name="AggOrangeRBorder 4 4" xfId="566" xr:uid="{00000000-0005-0000-0000-000035020000}"/>
    <cellStyle name="AggOrangeRBorder 4 4 2" xfId="567" xr:uid="{00000000-0005-0000-0000-000036020000}"/>
    <cellStyle name="AggOrangeRBorder 4 4 2 2" xfId="568" xr:uid="{00000000-0005-0000-0000-000037020000}"/>
    <cellStyle name="AggOrangeRBorder 4 4 2 3" xfId="8240" xr:uid="{4CD75078-A0AF-4CF9-BCA0-055C3E2D43B3}"/>
    <cellStyle name="AggOrangeRBorder 4 4 3" xfId="569" xr:uid="{00000000-0005-0000-0000-000038020000}"/>
    <cellStyle name="AggOrangeRBorder 4 4 4" xfId="8239" xr:uid="{5E92BB06-146D-4722-95E0-E2CF750F802A}"/>
    <cellStyle name="AggOrangeRBorder 4 5" xfId="570" xr:uid="{00000000-0005-0000-0000-000039020000}"/>
    <cellStyle name="AggOrangeRBorder 4 5 2" xfId="571" xr:uid="{00000000-0005-0000-0000-00003A020000}"/>
    <cellStyle name="AggOrangeRBorder 4 5 3" xfId="8241" xr:uid="{EC53993F-B763-48DD-958A-B24254917107}"/>
    <cellStyle name="AggOrangeRBorder 4 6" xfId="572" xr:uid="{00000000-0005-0000-0000-00003B020000}"/>
    <cellStyle name="AggOrangeRBorder 4 7" xfId="8234" xr:uid="{79F75094-FAC9-4441-BEFB-BF711B7425A2}"/>
    <cellStyle name="AggOrangeRBorder 5" xfId="573" xr:uid="{00000000-0005-0000-0000-00003C020000}"/>
    <cellStyle name="AggOrangeRBorder 5 2" xfId="574" xr:uid="{00000000-0005-0000-0000-00003D020000}"/>
    <cellStyle name="AggOrangeRBorder 6" xfId="575" xr:uid="{00000000-0005-0000-0000-00003E020000}"/>
    <cellStyle name="AggOrangeRBorder 7" xfId="3975" xr:uid="{63F98908-AB61-4286-AA65-E0AB62FEF0B8}"/>
    <cellStyle name="AggOrangeRBorder_1A CRF Trend.v1" xfId="8242" xr:uid="{41FE1B8C-7FD8-4393-A08F-3396530BBC99}"/>
    <cellStyle name="Akcent 1" xfId="8243" xr:uid="{378444BC-EB0D-45D8-9C0C-1743722EB0DD}"/>
    <cellStyle name="Akcent 2" xfId="8244" xr:uid="{01422A88-655C-4587-874C-000FBCC0950C}"/>
    <cellStyle name="Akcent 3" xfId="8245" xr:uid="{934EFE62-7FFF-452E-841D-0507441C2753}"/>
    <cellStyle name="Akcent 4" xfId="8246" xr:uid="{B2FF6EDD-6AF5-4EB7-9B96-84C1B3829254}"/>
    <cellStyle name="Akcent 5" xfId="8247" xr:uid="{05710174-4070-4FFF-B4AB-C9D8AAD7CA23}"/>
    <cellStyle name="Akcent 6" xfId="8248" xr:uid="{8BCF54EB-5D8A-43BE-96B9-E3E1694B06A9}"/>
    <cellStyle name="Akzent1" xfId="576" xr:uid="{00000000-0005-0000-0000-000040020000}"/>
    <cellStyle name="Akzent1 2" xfId="577" xr:uid="{00000000-0005-0000-0000-000041020000}"/>
    <cellStyle name="Akzent1 2 2" xfId="8250" xr:uid="{E46ECC82-C729-403E-8B8B-BB6294729DB1}"/>
    <cellStyle name="Akzent1 3" xfId="8251" xr:uid="{6BF7F3B5-74F4-4736-9B58-3CDD3BD787C6}"/>
    <cellStyle name="Akzent1 4" xfId="8252" xr:uid="{16A0FDCF-C42F-44AE-A724-00CA42439754}"/>
    <cellStyle name="Akzent1 5" xfId="8253" xr:uid="{F1A93ADF-DF54-41F8-B810-0641A605AC8B}"/>
    <cellStyle name="Akzent1 6" xfId="8254" xr:uid="{2BEC7219-FE4A-4C48-83EF-0653AD788255}"/>
    <cellStyle name="Akzent1 7" xfId="8255" xr:uid="{52C7E917-5E10-4758-882C-B934E7CB10FC}"/>
    <cellStyle name="Akzent1 8" xfId="8249" xr:uid="{435CDAFA-CE3F-49C2-B188-C9481FAA72EE}"/>
    <cellStyle name="Akzent2" xfId="578" xr:uid="{00000000-0005-0000-0000-000042020000}"/>
    <cellStyle name="Akzent2 2" xfId="579" xr:uid="{00000000-0005-0000-0000-000043020000}"/>
    <cellStyle name="Akzent2 2 2" xfId="8257" xr:uid="{E1F191F5-4788-4620-8F98-D5EAC01E9C89}"/>
    <cellStyle name="Akzent2 3" xfId="8258" xr:uid="{7FB9FD07-13D2-47B1-8745-190A9328B24F}"/>
    <cellStyle name="Akzent2 4" xfId="8259" xr:uid="{85463565-2A88-4FF6-AFE0-63F823FCAD11}"/>
    <cellStyle name="Akzent2 5" xfId="8260" xr:uid="{014ABDA0-716E-4AF8-AB83-90E13FB66233}"/>
    <cellStyle name="Akzent2 6" xfId="8261" xr:uid="{B5EC775A-2A7F-4A84-9A15-8D6323202055}"/>
    <cellStyle name="Akzent2 7" xfId="8262" xr:uid="{5B1FDF56-8EB7-4FB1-84EA-85E5FD306897}"/>
    <cellStyle name="Akzent2 8" xfId="8256" xr:uid="{A2219736-FDE4-43D4-BD93-FCCA136535B5}"/>
    <cellStyle name="Akzent3" xfId="580" xr:uid="{00000000-0005-0000-0000-000044020000}"/>
    <cellStyle name="Akzent3 2" xfId="581" xr:uid="{00000000-0005-0000-0000-000045020000}"/>
    <cellStyle name="Akzent3 2 2" xfId="8264" xr:uid="{EDA27A27-EF3C-43A3-89A4-07967F7FE8D6}"/>
    <cellStyle name="Akzent3 3" xfId="8265" xr:uid="{8C92C562-FD2B-43F7-A000-916A877011D2}"/>
    <cellStyle name="Akzent3 4" xfId="8266" xr:uid="{04D4E5D9-BE5A-4104-85C2-351C39B5A241}"/>
    <cellStyle name="Akzent3 5" xfId="8267" xr:uid="{EC763654-BDB2-49B8-B85D-DDA202359655}"/>
    <cellStyle name="Akzent3 6" xfId="8268" xr:uid="{89B279FB-A8EE-4E9A-9DEF-5D20C10FC525}"/>
    <cellStyle name="Akzent3 7" xfId="8269" xr:uid="{9FF8FCF7-D9A7-4BC3-A69D-E7971C82BD56}"/>
    <cellStyle name="Akzent3 8" xfId="8263" xr:uid="{A3AE4C06-CF9E-4361-95F2-7EB96ACDA193}"/>
    <cellStyle name="Akzent4" xfId="582" xr:uid="{00000000-0005-0000-0000-000046020000}"/>
    <cellStyle name="Akzent4 2" xfId="583" xr:uid="{00000000-0005-0000-0000-000047020000}"/>
    <cellStyle name="Akzent4 2 2" xfId="8271" xr:uid="{459E35DF-2BBB-4E9E-8FC4-FBD89574A6AB}"/>
    <cellStyle name="Akzent4 3" xfId="8272" xr:uid="{64B9A753-FD39-475D-B5B6-5050755C2850}"/>
    <cellStyle name="Akzent4 4" xfId="8273" xr:uid="{D693472B-929B-4FB1-8E75-9C9DA7A43BA7}"/>
    <cellStyle name="Akzent4 5" xfId="8274" xr:uid="{C569A16C-0DD9-40DB-B5E7-7D5ED1384BEE}"/>
    <cellStyle name="Akzent4 6" xfId="8275" xr:uid="{0DF4B97D-CEDD-4C7C-ACC1-3CDAEE3B6DD9}"/>
    <cellStyle name="Akzent4 7" xfId="8276" xr:uid="{61C1DF23-B4D4-4166-8F49-DB57B43623C9}"/>
    <cellStyle name="Akzent4 8" xfId="8270" xr:uid="{0F58B1A5-A2A5-4B0B-A3F3-FCC369BE5EBA}"/>
    <cellStyle name="Akzent5" xfId="584" xr:uid="{00000000-0005-0000-0000-000048020000}"/>
    <cellStyle name="Akzent5 2" xfId="585" xr:uid="{00000000-0005-0000-0000-000049020000}"/>
    <cellStyle name="Akzent5 2 2" xfId="8278" xr:uid="{5D3C5A99-7D74-4458-80E4-A9806BC6DCD5}"/>
    <cellStyle name="Akzent5 3" xfId="8279" xr:uid="{8A7818F1-9D89-4927-9C91-77C87B614456}"/>
    <cellStyle name="Akzent5 4" xfId="8280" xr:uid="{E0784DBC-166D-452E-B350-26C2502F3EB6}"/>
    <cellStyle name="Akzent5 5" xfId="8281" xr:uid="{E3A455E0-E163-4D2B-ABC6-8A9FBA2986B1}"/>
    <cellStyle name="Akzent5 6" xfId="8282" xr:uid="{8C0E19E7-8D37-4064-918D-B78746525C90}"/>
    <cellStyle name="Akzent5 7" xfId="8283" xr:uid="{3B441870-15B6-4812-9AC2-70E2EB7A2C1B}"/>
    <cellStyle name="Akzent5 8" xfId="8277" xr:uid="{7CF0C5C9-055E-45A9-83B6-3FBB43B0850D}"/>
    <cellStyle name="Akzent6" xfId="586" xr:uid="{00000000-0005-0000-0000-00004A020000}"/>
    <cellStyle name="Akzent6 2" xfId="587" xr:uid="{00000000-0005-0000-0000-00004B020000}"/>
    <cellStyle name="Akzent6 2 2" xfId="8285" xr:uid="{D0763D37-8A06-47FD-89BF-99140E165918}"/>
    <cellStyle name="Akzent6 3" xfId="8286" xr:uid="{F8069E78-B48F-4F26-9625-DEB7D15F036F}"/>
    <cellStyle name="Akzent6 4" xfId="8287" xr:uid="{DA3021BE-3CC6-4621-B42E-36D1FF7D7A43}"/>
    <cellStyle name="Akzent6 5" xfId="8288" xr:uid="{FE02EDF0-1856-432B-9C61-C25F578BDC3B}"/>
    <cellStyle name="Akzent6 6" xfId="8289" xr:uid="{DFF4BFF0-0005-4D13-B8B5-C50F15517787}"/>
    <cellStyle name="Akzent6 7" xfId="8290" xr:uid="{A22A6FC5-2C2B-41CE-8871-BA7186A118E9}"/>
    <cellStyle name="Akzent6 8" xfId="8284" xr:uid="{13922BE0-8CDA-48B5-95EA-F9831C6E595B}"/>
    <cellStyle name="amengestelde" xfId="8291" xr:uid="{FB55CD5C-58A9-41CA-AEF9-59DAAE584E4B}"/>
    <cellStyle name="Ausgabe" xfId="8292" xr:uid="{978C7182-A605-41AE-A9A6-7E48B60549EF}"/>
    <cellStyle name="Ausgabe 2" xfId="588" xr:uid="{00000000-0005-0000-0000-00004C020000}"/>
    <cellStyle name="Ausgabe 2 2" xfId="589" xr:uid="{00000000-0005-0000-0000-00004D020000}"/>
    <cellStyle name="Ausgabe 2 2 2" xfId="590" xr:uid="{00000000-0005-0000-0000-00004E020000}"/>
    <cellStyle name="Ausgabe 2 2 2 2" xfId="591" xr:uid="{00000000-0005-0000-0000-00004F020000}"/>
    <cellStyle name="Ausgabe 2 2 2 3" xfId="8295" xr:uid="{EE51E7F6-608F-450B-84F4-668749686BF0}"/>
    <cellStyle name="Ausgabe 2 2 3" xfId="592" xr:uid="{00000000-0005-0000-0000-000050020000}"/>
    <cellStyle name="Ausgabe 2 2 3 2" xfId="8296" xr:uid="{92997FCF-51C9-487F-88C8-E0BDF77E3247}"/>
    <cellStyle name="Ausgabe 2 2 4" xfId="8294" xr:uid="{018C1AB5-B76D-4E26-A88C-E92738E56FDC}"/>
    <cellStyle name="Ausgabe 2 3" xfId="593" xr:uid="{00000000-0005-0000-0000-000051020000}"/>
    <cellStyle name="Ausgabe 2 3 2" xfId="594" xr:uid="{00000000-0005-0000-0000-000052020000}"/>
    <cellStyle name="Ausgabe 2 3 2 2" xfId="595" xr:uid="{00000000-0005-0000-0000-000053020000}"/>
    <cellStyle name="Ausgabe 2 3 2 3" xfId="8298" xr:uid="{7FA99F2A-9085-47B3-9C24-38209A484E69}"/>
    <cellStyle name="Ausgabe 2 3 3" xfId="596" xr:uid="{00000000-0005-0000-0000-000054020000}"/>
    <cellStyle name="Ausgabe 2 3 3 2" xfId="8299" xr:uid="{76784010-1D96-43B5-B88D-4A8034BF2C3B}"/>
    <cellStyle name="Ausgabe 2 3 4" xfId="8297" xr:uid="{BAFC3F99-31EE-4DB6-81CE-85F21A9022BD}"/>
    <cellStyle name="Ausgabe 2 4" xfId="597" xr:uid="{00000000-0005-0000-0000-000055020000}"/>
    <cellStyle name="Ausgabe 2 4 2" xfId="598" xr:uid="{00000000-0005-0000-0000-000056020000}"/>
    <cellStyle name="Ausgabe 2 4 3" xfId="8300" xr:uid="{92FCAAF4-8890-4BF8-9EF2-6E7B16D13699}"/>
    <cellStyle name="Ausgabe 2 5" xfId="599" xr:uid="{00000000-0005-0000-0000-000057020000}"/>
    <cellStyle name="Ausgabe 2 5 2" xfId="8301" xr:uid="{3C0F5898-87BE-4760-9ED1-EABF2F64A44F}"/>
    <cellStyle name="Ausgabe 2 6" xfId="8293" xr:uid="{791AA5E2-0B86-4F17-9F19-D1BC7BE8EA11}"/>
    <cellStyle name="Ausgabe 3" xfId="600" xr:uid="{00000000-0005-0000-0000-000058020000}"/>
    <cellStyle name="Ausgabe 3 2" xfId="601" xr:uid="{00000000-0005-0000-0000-000059020000}"/>
    <cellStyle name="Ausgabe 3 2 2" xfId="602" xr:uid="{00000000-0005-0000-0000-00005A020000}"/>
    <cellStyle name="Ausgabe 3 2 2 2" xfId="603" xr:uid="{00000000-0005-0000-0000-00005B020000}"/>
    <cellStyle name="Ausgabe 3 2 2 3" xfId="8304" xr:uid="{D1E3C5C8-2C15-41BB-B0DF-C018460A4681}"/>
    <cellStyle name="Ausgabe 3 2 3" xfId="604" xr:uid="{00000000-0005-0000-0000-00005C020000}"/>
    <cellStyle name="Ausgabe 3 2 3 2" xfId="8305" xr:uid="{E1288D54-A6A4-41C5-BE9A-8F68A40B8CC3}"/>
    <cellStyle name="Ausgabe 3 2 4" xfId="8303" xr:uid="{1CD38358-DF75-41AA-A2A6-1E732FA7E0D2}"/>
    <cellStyle name="Ausgabe 3 3" xfId="605" xr:uid="{00000000-0005-0000-0000-00005D020000}"/>
    <cellStyle name="Ausgabe 3 3 2" xfId="606" xr:uid="{00000000-0005-0000-0000-00005E020000}"/>
    <cellStyle name="Ausgabe 3 3 2 2" xfId="607" xr:uid="{00000000-0005-0000-0000-00005F020000}"/>
    <cellStyle name="Ausgabe 3 3 2 3" xfId="8307" xr:uid="{A473D005-318C-4030-B11E-7897480170F4}"/>
    <cellStyle name="Ausgabe 3 3 3" xfId="608" xr:uid="{00000000-0005-0000-0000-000060020000}"/>
    <cellStyle name="Ausgabe 3 3 3 2" xfId="8308" xr:uid="{570BDA7A-406F-4F5C-B500-F5E9F4F3570C}"/>
    <cellStyle name="Ausgabe 3 3 4" xfId="8306" xr:uid="{8F99CFF1-4DD2-4AE8-A4EF-C36969617CD1}"/>
    <cellStyle name="Ausgabe 3 4" xfId="609" xr:uid="{00000000-0005-0000-0000-000061020000}"/>
    <cellStyle name="Ausgabe 3 4 2" xfId="610" xr:uid="{00000000-0005-0000-0000-000062020000}"/>
    <cellStyle name="Ausgabe 3 4 3" xfId="8309" xr:uid="{68F7EC09-5044-47B8-A5BD-714852C3FA54}"/>
    <cellStyle name="Ausgabe 3 5" xfId="611" xr:uid="{00000000-0005-0000-0000-000063020000}"/>
    <cellStyle name="Ausgabe 3 5 2" xfId="8310" xr:uid="{38E4E64E-28DE-4A6D-B5CA-9ED32AAA17EE}"/>
    <cellStyle name="Ausgabe 3 6" xfId="8311" xr:uid="{ECE66B2C-6A7C-4D47-A85F-6651854FCB03}"/>
    <cellStyle name="Ausgabe 3 7" xfId="8302" xr:uid="{83BF0066-94E4-463A-A102-48DD545A01C8}"/>
    <cellStyle name="Ausgabe 4" xfId="612" xr:uid="{00000000-0005-0000-0000-000064020000}"/>
    <cellStyle name="Ausgabe 4 2" xfId="613" xr:uid="{00000000-0005-0000-0000-000065020000}"/>
    <cellStyle name="Ausgabe 4 2 2" xfId="614" xr:uid="{00000000-0005-0000-0000-000066020000}"/>
    <cellStyle name="Ausgabe 4 2 3" xfId="8313" xr:uid="{04261003-27C3-4432-9211-33B797166A9A}"/>
    <cellStyle name="Ausgabe 4 3" xfId="615" xr:uid="{00000000-0005-0000-0000-000067020000}"/>
    <cellStyle name="Ausgabe 4 3 2" xfId="8314" xr:uid="{1578E097-5994-42B3-8CAA-8C1BB099C7E7}"/>
    <cellStyle name="Ausgabe 4 4" xfId="8312" xr:uid="{F9023D57-ECD6-4154-A0E0-41F51268B7D5}"/>
    <cellStyle name="Ausgabe 5" xfId="616" xr:uid="{00000000-0005-0000-0000-000068020000}"/>
    <cellStyle name="Ausgabe 5 2" xfId="617" xr:uid="{00000000-0005-0000-0000-000069020000}"/>
    <cellStyle name="Ausgabe 5 2 2" xfId="618" xr:uid="{00000000-0005-0000-0000-00006A020000}"/>
    <cellStyle name="Ausgabe 5 2 3" xfId="8316" xr:uid="{764D5819-2583-4F5D-8430-B1C3B8020667}"/>
    <cellStyle name="Ausgabe 5 3" xfId="619" xr:uid="{00000000-0005-0000-0000-00006B020000}"/>
    <cellStyle name="Ausgabe 5 3 2" xfId="8317" xr:uid="{BD50FDC4-5042-4E50-9B70-91D353A3605A}"/>
    <cellStyle name="Ausgabe 5 4" xfId="8315" xr:uid="{625BEC00-621C-4038-A124-17DDFAF0B47C}"/>
    <cellStyle name="Ausgabe 6" xfId="620" xr:uid="{00000000-0005-0000-0000-00006C020000}"/>
    <cellStyle name="Ausgabe 6 2" xfId="621" xr:uid="{00000000-0005-0000-0000-00006D020000}"/>
    <cellStyle name="Ausgabe 6 3" xfId="8318" xr:uid="{93452DF9-A524-4DF4-B548-627F42F5BE72}"/>
    <cellStyle name="Ausgabe 7" xfId="8319" xr:uid="{509B2E55-E4AE-484F-9A7A-58A8A62F8280}"/>
    <cellStyle name="Ausgabe 8" xfId="8320" xr:uid="{DF2D4F32-027D-4F07-8FEB-6D6F87703201}"/>
    <cellStyle name="Ausgabe 9" xfId="8321" xr:uid="{0901C525-1EF5-4730-A9E4-F52B03FF49AD}"/>
    <cellStyle name="Avertissement 10" xfId="8322" xr:uid="{F9BAE377-6FBF-48B5-BE93-8BAE0B1475DF}"/>
    <cellStyle name="Avertissement 10 2" xfId="8323" xr:uid="{58719FAD-6AB6-4A7B-BD36-CB53911674A2}"/>
    <cellStyle name="Avertissement 11" xfId="8324" xr:uid="{E9151560-82CD-4B27-8590-1301491752D3}"/>
    <cellStyle name="Avertissement 11 2" xfId="8325" xr:uid="{7A6CD33F-3C4A-43E6-B8CB-6F2F65709B27}"/>
    <cellStyle name="Avertissement 12" xfId="8326" xr:uid="{A1B5644A-86B1-416F-825F-9527A3F6F5DA}"/>
    <cellStyle name="Avertissement 13" xfId="8327" xr:uid="{18606400-765A-4A67-BCF3-855E6826C919}"/>
    <cellStyle name="Avertissement 13 2" xfId="8328" xr:uid="{B9C57C22-F4E9-4E9E-9652-F69F5DF1C7FA}"/>
    <cellStyle name="Avertissement 14" xfId="8329" xr:uid="{F6414962-35E3-40FE-B190-3805D7AF9466}"/>
    <cellStyle name="Avertissement 15" xfId="8330" xr:uid="{874BF92C-4277-486C-8AF6-67B1E6BE92B5}"/>
    <cellStyle name="Avertissement 16" xfId="8331" xr:uid="{DFDACF2F-783B-4D7D-B80A-32E74C766A74}"/>
    <cellStyle name="Avertissement 2" xfId="1908" xr:uid="{A166B5C7-6297-47A8-8A99-99F85EA0A514}"/>
    <cellStyle name="Avertissement 2 2" xfId="2902" xr:uid="{91AE3B1C-B3C6-48B8-A051-2AAB63E90E52}"/>
    <cellStyle name="Avertissement 2 2 2" xfId="8332" xr:uid="{EE76D9B8-E998-4C4D-B7A9-3C516855F023}"/>
    <cellStyle name="Avertissement 2 3" xfId="8333" xr:uid="{7AE4AE18-69D0-4125-8506-32A484A148B6}"/>
    <cellStyle name="Avertissement 2 4" xfId="8334" xr:uid="{85902FD5-405E-484D-B461-6534298193AC}"/>
    <cellStyle name="Avertissement 2 5" xfId="8335" xr:uid="{3C26465E-2CB8-4FDA-BF58-AA87A07AFF0F}"/>
    <cellStyle name="Avertissement 2 6" xfId="8336" xr:uid="{13894006-B4F2-4F52-B3EA-8A5408F5E87D}"/>
    <cellStyle name="Avertissement 2 7" xfId="8337" xr:uid="{AA13254D-22F0-4EF8-9C55-7C8D286670E7}"/>
    <cellStyle name="Avertissement 2 8" xfId="3976" xr:uid="{62F7DA39-DFC9-4147-8913-3C95D73ECE52}"/>
    <cellStyle name="Avertissement 3" xfId="8338" xr:uid="{5979BC6B-85F1-4E24-8FF0-71A1E8FDCC1E}"/>
    <cellStyle name="Avertissement 3 2" xfId="8339" xr:uid="{56ED978E-EF40-4138-8495-8221199683F8}"/>
    <cellStyle name="Avertissement 3 3" xfId="8340" xr:uid="{08D4BDC6-4EE5-46B0-9E7B-82DBB2172F44}"/>
    <cellStyle name="Avertissement 3 4" xfId="8341" xr:uid="{49E838A1-BB87-4DD8-B2DA-32E01AD37C1B}"/>
    <cellStyle name="Avertissement 3 5" xfId="8342" xr:uid="{8A311897-811F-4BC3-BEDB-A461434F685C}"/>
    <cellStyle name="Avertissement 3 6" xfId="8343" xr:uid="{29A96936-D6DC-4574-B63F-DB6176E0A48B}"/>
    <cellStyle name="Avertissement 3 7" xfId="8344" xr:uid="{2B09A225-B4F3-4F18-9014-428F6F7EDECC}"/>
    <cellStyle name="Avertissement 4" xfId="8345" xr:uid="{D5FEB0B0-59C0-4A20-AE9D-ACA5262AC4C3}"/>
    <cellStyle name="Avertissement 4 2" xfId="8346" xr:uid="{6AA3D775-BE2A-4E76-854D-E1D84A120590}"/>
    <cellStyle name="Avertissement 4 3" xfId="8347" xr:uid="{52282783-D573-46C3-A975-4DFDA5519D21}"/>
    <cellStyle name="Avertissement 4 4" xfId="8348" xr:uid="{949AB522-B3AE-431E-A7D6-4C1330E5C3B1}"/>
    <cellStyle name="Avertissement 5" xfId="8349" xr:uid="{85B81584-32EA-429E-BD76-405BF9E5271D}"/>
    <cellStyle name="Avertissement 5 2" xfId="8350" xr:uid="{D7911008-2D8D-40D4-A6A6-177C873E23DC}"/>
    <cellStyle name="Avertissement 6" xfId="8351" xr:uid="{D6996CC2-813C-47CF-8D6D-256180EC25A9}"/>
    <cellStyle name="Avertissement 6 2" xfId="8352" xr:uid="{BD54655C-8612-416B-B53A-80080741F8AB}"/>
    <cellStyle name="Avertissement 6 3" xfId="8353" xr:uid="{9C8A8AEE-4B2B-478E-98FA-8CB3B9BF1808}"/>
    <cellStyle name="Avertissement 7" xfId="8354" xr:uid="{E5A33D07-6C5D-48F2-BA8C-34CA45636726}"/>
    <cellStyle name="Avertissement 7 2" xfId="8355" xr:uid="{C227AE95-0415-4A3A-B36E-FC3BFB1EA31B}"/>
    <cellStyle name="Avertissement 8" xfId="8356" xr:uid="{D15BA1FF-3CAF-4809-8AA4-6BCF68F7CCA9}"/>
    <cellStyle name="Avertissement 8 2" xfId="8357" xr:uid="{0FE91DA1-6EB3-47FF-9FA4-A49D36957FB1}"/>
    <cellStyle name="Avertissement 9" xfId="8358" xr:uid="{19F725A2-7C43-4F7B-B081-F95FCD321B31}"/>
    <cellStyle name="Avertissement 9 2" xfId="8359" xr:uid="{630E0843-2B02-4E1B-90BD-61CC2DDF3495}"/>
    <cellStyle name="Bad" xfId="1909" xr:uid="{CAB337F2-446F-4BC8-8BEA-5C883251FDD7}"/>
    <cellStyle name="Bad 1" xfId="622" xr:uid="{00000000-0005-0000-0000-00006E020000}"/>
    <cellStyle name="Bad 1 2" xfId="623" xr:uid="{00000000-0005-0000-0000-00006F020000}"/>
    <cellStyle name="Bad 2" xfId="624" xr:uid="{00000000-0005-0000-0000-000070020000}"/>
    <cellStyle name="Bad 2 2" xfId="625" xr:uid="{00000000-0005-0000-0000-000071020000}"/>
    <cellStyle name="Bad 2 2 2" xfId="8361" xr:uid="{6A5D6B52-9A07-4AFE-86A2-B49A22394EA6}"/>
    <cellStyle name="Bad 2 3" xfId="2903" xr:uid="{1E43CAF3-8EF1-49CD-8230-C8A9608A6000}"/>
    <cellStyle name="Bad 3" xfId="626" xr:uid="{00000000-0005-0000-0000-000072020000}"/>
    <cellStyle name="Bad 3 2" xfId="627" xr:uid="{00000000-0005-0000-0000-000073020000}"/>
    <cellStyle name="Bad 3 2 2" xfId="8362" xr:uid="{8568C5F2-3E0B-453A-A865-14CBB0C5BFA2}"/>
    <cellStyle name="Bad 3 3" xfId="3808" xr:uid="{1DC5FD4B-E720-42B9-AF69-1FC6ED69CAB6}"/>
    <cellStyle name="Bad 4" xfId="628" xr:uid="{00000000-0005-0000-0000-000074020000}"/>
    <cellStyle name="Bad 4 2" xfId="629" xr:uid="{00000000-0005-0000-0000-000075020000}"/>
    <cellStyle name="Bad 4 3" xfId="8363" xr:uid="{B14AF2AA-FA76-44A6-8F77-52CF328404CE}"/>
    <cellStyle name="Bad 5" xfId="8360" xr:uid="{A7CB7261-388A-4D88-BDFF-5D3034000C59}"/>
    <cellStyle name="Bad 9" xfId="630" xr:uid="{00000000-0005-0000-0000-000076020000}"/>
    <cellStyle name="Berechnung" xfId="8364" xr:uid="{829456C8-5203-4F58-B720-56D1CB80FC47}"/>
    <cellStyle name="Berechnung 2" xfId="631" xr:uid="{00000000-0005-0000-0000-000077020000}"/>
    <cellStyle name="Berechnung 2 2" xfId="632" xr:uid="{00000000-0005-0000-0000-000078020000}"/>
    <cellStyle name="Berechnung 2 2 2" xfId="633" xr:uid="{00000000-0005-0000-0000-000079020000}"/>
    <cellStyle name="Berechnung 2 2 2 2" xfId="634" xr:uid="{00000000-0005-0000-0000-00007A020000}"/>
    <cellStyle name="Berechnung 2 2 2 3" xfId="8367" xr:uid="{C8642C5E-91C0-45A4-AC9B-59EFDD402523}"/>
    <cellStyle name="Berechnung 2 2 3" xfId="635" xr:uid="{00000000-0005-0000-0000-00007B020000}"/>
    <cellStyle name="Berechnung 2 2 3 2" xfId="8368" xr:uid="{DFD834F0-379C-4517-9D8F-B916E0DA0952}"/>
    <cellStyle name="Berechnung 2 2 4" xfId="8366" xr:uid="{421DCD82-D78E-42B0-B3A2-9F6256BBF043}"/>
    <cellStyle name="Berechnung 2 3" xfId="636" xr:uid="{00000000-0005-0000-0000-00007C020000}"/>
    <cellStyle name="Berechnung 2 3 2" xfId="637" xr:uid="{00000000-0005-0000-0000-00007D020000}"/>
    <cellStyle name="Berechnung 2 3 2 2" xfId="638" xr:uid="{00000000-0005-0000-0000-00007E020000}"/>
    <cellStyle name="Berechnung 2 3 2 3" xfId="8370" xr:uid="{86C25785-5960-41A9-B2B5-FFE44DA6F69B}"/>
    <cellStyle name="Berechnung 2 3 3" xfId="639" xr:uid="{00000000-0005-0000-0000-00007F020000}"/>
    <cellStyle name="Berechnung 2 3 3 2" xfId="8371" xr:uid="{A4314C0D-A325-481A-9A39-1F73B817B3B9}"/>
    <cellStyle name="Berechnung 2 3 4" xfId="8369" xr:uid="{27ECF266-535F-421F-9B17-02B1938419E8}"/>
    <cellStyle name="Berechnung 2 4" xfId="640" xr:uid="{00000000-0005-0000-0000-000080020000}"/>
    <cellStyle name="Berechnung 2 4 2" xfId="641" xr:uid="{00000000-0005-0000-0000-000081020000}"/>
    <cellStyle name="Berechnung 2 4 2 2" xfId="642" xr:uid="{00000000-0005-0000-0000-000082020000}"/>
    <cellStyle name="Berechnung 2 4 2 3" xfId="8373" xr:uid="{CA651983-4A0B-45BA-885B-A5A2CBB5460C}"/>
    <cellStyle name="Berechnung 2 4 3" xfId="643" xr:uid="{00000000-0005-0000-0000-000083020000}"/>
    <cellStyle name="Berechnung 2 4 3 2" xfId="8374" xr:uid="{C2E2A846-8B9F-4D5C-B544-5EAFB5A515FB}"/>
    <cellStyle name="Berechnung 2 4 4" xfId="8372" xr:uid="{E7F3F553-819B-469B-863C-AA54AB89BFE8}"/>
    <cellStyle name="Berechnung 2 5" xfId="644" xr:uid="{00000000-0005-0000-0000-000084020000}"/>
    <cellStyle name="Berechnung 2 5 2" xfId="645" xr:uid="{00000000-0005-0000-0000-000085020000}"/>
    <cellStyle name="Berechnung 2 5 3" xfId="8375" xr:uid="{9FCBD28D-760C-42AA-B480-93110684D498}"/>
    <cellStyle name="Berechnung 2 6" xfId="646" xr:uid="{00000000-0005-0000-0000-000086020000}"/>
    <cellStyle name="Berechnung 2 6 2" xfId="8376" xr:uid="{3DEC0171-A6F9-4C31-9333-6161734C2C45}"/>
    <cellStyle name="Berechnung 2 7" xfId="8365" xr:uid="{FA048F8B-7BB6-418C-B3B1-9C2AD010E699}"/>
    <cellStyle name="Berechnung 3" xfId="647" xr:uid="{00000000-0005-0000-0000-000087020000}"/>
    <cellStyle name="Berechnung 3 2" xfId="648" xr:uid="{00000000-0005-0000-0000-000088020000}"/>
    <cellStyle name="Berechnung 3 2 2" xfId="649" xr:uid="{00000000-0005-0000-0000-000089020000}"/>
    <cellStyle name="Berechnung 3 2 2 2" xfId="650" xr:uid="{00000000-0005-0000-0000-00008A020000}"/>
    <cellStyle name="Berechnung 3 2 2 3" xfId="8379" xr:uid="{F46ADE00-4D4D-41F3-95B3-6E7C36A11BC1}"/>
    <cellStyle name="Berechnung 3 2 3" xfId="651" xr:uid="{00000000-0005-0000-0000-00008B020000}"/>
    <cellStyle name="Berechnung 3 2 3 2" xfId="8380" xr:uid="{E71225D7-6422-4E56-8760-1C2113FFE5AB}"/>
    <cellStyle name="Berechnung 3 2 4" xfId="8378" xr:uid="{50E19DD5-9C1C-4807-B37C-6A45622F72A5}"/>
    <cellStyle name="Berechnung 3 3" xfId="652" xr:uid="{00000000-0005-0000-0000-00008C020000}"/>
    <cellStyle name="Berechnung 3 3 2" xfId="653" xr:uid="{00000000-0005-0000-0000-00008D020000}"/>
    <cellStyle name="Berechnung 3 3 2 2" xfId="654" xr:uid="{00000000-0005-0000-0000-00008E020000}"/>
    <cellStyle name="Berechnung 3 3 2 3" xfId="8382" xr:uid="{86FCA71E-4FF7-4068-953E-DE22CCA51729}"/>
    <cellStyle name="Berechnung 3 3 3" xfId="655" xr:uid="{00000000-0005-0000-0000-00008F020000}"/>
    <cellStyle name="Berechnung 3 3 3 2" xfId="8383" xr:uid="{142C4833-17BB-4CF3-9941-62C2E101B83D}"/>
    <cellStyle name="Berechnung 3 3 4" xfId="8381" xr:uid="{E4F4BAE3-7F14-4C1B-8748-AFCA8E17DCE6}"/>
    <cellStyle name="Berechnung 3 4" xfId="656" xr:uid="{00000000-0005-0000-0000-000090020000}"/>
    <cellStyle name="Berechnung 3 4 2" xfId="657" xr:uid="{00000000-0005-0000-0000-000091020000}"/>
    <cellStyle name="Berechnung 3 4 2 2" xfId="658" xr:uid="{00000000-0005-0000-0000-000092020000}"/>
    <cellStyle name="Berechnung 3 4 2 3" xfId="8385" xr:uid="{8FC42717-7961-4282-91A5-BA73EBA96D53}"/>
    <cellStyle name="Berechnung 3 4 3" xfId="659" xr:uid="{00000000-0005-0000-0000-000093020000}"/>
    <cellStyle name="Berechnung 3 4 3 2" xfId="8386" xr:uid="{5FF416B3-0985-4F50-A1A5-CF928CF9A678}"/>
    <cellStyle name="Berechnung 3 4 4" xfId="8384" xr:uid="{9F75579D-32EB-4546-ADF3-6759EF87EC09}"/>
    <cellStyle name="Berechnung 3 5" xfId="660" xr:uid="{00000000-0005-0000-0000-000094020000}"/>
    <cellStyle name="Berechnung 3 5 2" xfId="661" xr:uid="{00000000-0005-0000-0000-000095020000}"/>
    <cellStyle name="Berechnung 3 5 3" xfId="8387" xr:uid="{1AC25F86-456B-41BF-B2A4-96C57E8A7E8C}"/>
    <cellStyle name="Berechnung 3 6" xfId="662" xr:uid="{00000000-0005-0000-0000-000096020000}"/>
    <cellStyle name="Berechnung 3 6 2" xfId="8388" xr:uid="{AE3A7492-9F42-44C7-B8DA-02F6AE7123FE}"/>
    <cellStyle name="Berechnung 3 7" xfId="8389" xr:uid="{C9B2D86C-69F0-4037-BC40-DAAB2F602332}"/>
    <cellStyle name="Berechnung 3 8" xfId="8377" xr:uid="{59914FB3-6435-4E1F-91C3-82EAA9B649B2}"/>
    <cellStyle name="Berechnung 4" xfId="663" xr:uid="{00000000-0005-0000-0000-000097020000}"/>
    <cellStyle name="Berechnung 4 2" xfId="664" xr:uid="{00000000-0005-0000-0000-000098020000}"/>
    <cellStyle name="Berechnung 4 2 2" xfId="665" xr:uid="{00000000-0005-0000-0000-000099020000}"/>
    <cellStyle name="Berechnung 4 2 3" xfId="8391" xr:uid="{4EB3179A-BAC2-4921-B954-6A117A20CBB1}"/>
    <cellStyle name="Berechnung 4 3" xfId="666" xr:uid="{00000000-0005-0000-0000-00009A020000}"/>
    <cellStyle name="Berechnung 4 3 2" xfId="8392" xr:uid="{E16978D4-8935-45EB-992D-1C748A385251}"/>
    <cellStyle name="Berechnung 4 4" xfId="8390" xr:uid="{5559EA93-BDDB-4E7A-8C9E-FF43F1D192BC}"/>
    <cellStyle name="Berechnung 5" xfId="667" xr:uid="{00000000-0005-0000-0000-00009B020000}"/>
    <cellStyle name="Berechnung 5 2" xfId="668" xr:uid="{00000000-0005-0000-0000-00009C020000}"/>
    <cellStyle name="Berechnung 5 2 2" xfId="669" xr:uid="{00000000-0005-0000-0000-00009D020000}"/>
    <cellStyle name="Berechnung 5 2 3" xfId="8394" xr:uid="{69252E16-01D7-4080-9B83-FEB04216408B}"/>
    <cellStyle name="Berechnung 5 3" xfId="670" xr:uid="{00000000-0005-0000-0000-00009E020000}"/>
    <cellStyle name="Berechnung 5 3 2" xfId="8395" xr:uid="{CC583346-0FD3-4BBC-8162-31BD01ACD221}"/>
    <cellStyle name="Berechnung 5 4" xfId="8393" xr:uid="{FA5A43B0-7EEA-42BF-AA05-AD3898E2065E}"/>
    <cellStyle name="Berechnung 6" xfId="671" xr:uid="{00000000-0005-0000-0000-00009F020000}"/>
    <cellStyle name="Berechnung 6 2" xfId="672" xr:uid="{00000000-0005-0000-0000-0000A0020000}"/>
    <cellStyle name="Berechnung 6 2 2" xfId="673" xr:uid="{00000000-0005-0000-0000-0000A1020000}"/>
    <cellStyle name="Berechnung 6 2 3" xfId="8397" xr:uid="{9C8DEE45-C812-4C88-B0AA-9BA3A4693009}"/>
    <cellStyle name="Berechnung 6 3" xfId="674" xr:uid="{00000000-0005-0000-0000-0000A2020000}"/>
    <cellStyle name="Berechnung 6 3 2" xfId="8398" xr:uid="{E9CE297C-D2F2-4F5C-ACFA-66B9A09C94B9}"/>
    <cellStyle name="Berechnung 6 4" xfId="8396" xr:uid="{58C5EDEA-ECAE-4187-82FF-E5C5F9FF7989}"/>
    <cellStyle name="Berechnung 7" xfId="675" xr:uid="{00000000-0005-0000-0000-0000A3020000}"/>
    <cellStyle name="Berechnung 7 2" xfId="676" xr:uid="{00000000-0005-0000-0000-0000A4020000}"/>
    <cellStyle name="Berechnung 7 3" xfId="8399" xr:uid="{BAB975D0-B9D5-43D2-981D-C08CA0B66E57}"/>
    <cellStyle name="Berechnung 8" xfId="8400" xr:uid="{E3F73F28-78C0-4817-BEF5-E3DCB45BD24B}"/>
    <cellStyle name="Berechnung 9" xfId="8401" xr:uid="{739A57AD-AF4F-49AB-8CFC-27E4ACBE62DF}"/>
    <cellStyle name="Bevitel" xfId="8402" xr:uid="{D1E33C5F-CF0C-4BCD-A6DB-D7CEE2AA625B}"/>
    <cellStyle name="Bold GHG Numbers (0.00)" xfId="677" xr:uid="{00000000-0005-0000-0000-0000A5020000}"/>
    <cellStyle name="Bold GHG Numbers (0.00) 2" xfId="678" xr:uid="{00000000-0005-0000-0000-0000A6020000}"/>
    <cellStyle name="Bold GHG Numbers (0.00) 2 2" xfId="2904" xr:uid="{A092248D-485B-437A-B873-8FE4A01D34D2}"/>
    <cellStyle name="Bold GHG Numbers (0.00) 3" xfId="3977" xr:uid="{4458ED4B-96DE-4A44-BC9B-97F651B5575C}"/>
    <cellStyle name="Bold GHG Numbers (0.00) 4" xfId="1910" xr:uid="{5ECB5BFF-4155-476F-8900-EBE0D1575E2F}"/>
    <cellStyle name="Bon" xfId="1911" xr:uid="{6F32D81A-9B13-4060-B1CC-01AAED7BF2B9}"/>
    <cellStyle name="Bon 2" xfId="2905" xr:uid="{D8632AF8-1164-4CA1-AADF-7CC9FC838B02}"/>
    <cellStyle name="Buena" xfId="1912" xr:uid="{D954C339-CD0E-4180-B191-B310FBFD6D87}"/>
    <cellStyle name="Buena 2" xfId="2906" xr:uid="{19600861-EFDD-4A1A-9265-5AECECD4E4AE}"/>
    <cellStyle name="Cabeçalho 1" xfId="8403" xr:uid="{93923839-2B1D-4A4F-858F-6B4CCF2C6A60}"/>
    <cellStyle name="Cabeçalho 2" xfId="8404" xr:uid="{A3568EAF-8EC1-402C-B8ED-7AAC52D50CD5}"/>
    <cellStyle name="Cabeçalho 3" xfId="8405" xr:uid="{BAF5F4AF-0F3D-4A6A-A819-4301825E27C9}"/>
    <cellStyle name="Cabeçalho 4" xfId="8406" xr:uid="{560B712D-12F3-4F69-9BEE-B110BAF32E69}"/>
    <cellStyle name="Calcolo" xfId="1914" xr:uid="{CC247E88-5299-4C35-BA4C-99CE1036BF00}"/>
    <cellStyle name="Calcolo 2" xfId="2907" xr:uid="{7992A173-0688-43C3-B9A1-F55B7513568A}"/>
    <cellStyle name="Calcul 10" xfId="8407" xr:uid="{0699F63E-27CF-4BB3-952E-6BD92E1791F6}"/>
    <cellStyle name="Calcul 10 2" xfId="8408" xr:uid="{5C2F38F5-BD2B-490B-A66A-CF66A140DF17}"/>
    <cellStyle name="Calcul 11" xfId="8409" xr:uid="{FD35715C-B3A7-472B-816D-FB8ED1DAEEF1}"/>
    <cellStyle name="Calcul 11 2" xfId="8410" xr:uid="{DA38B54F-CE45-4D9E-AEDA-35098FFD125E}"/>
    <cellStyle name="Calcul 11 2 2" xfId="8411" xr:uid="{9D33C987-9B9E-4D47-B4D1-8429908CFF72}"/>
    <cellStyle name="Calcul 11 2 3" xfId="8412" xr:uid="{7862AA76-25F3-4814-838F-5181939065BE}"/>
    <cellStyle name="Calcul 11 3" xfId="8413" xr:uid="{B6B73DBD-5275-438D-A4A8-AEED541D646A}"/>
    <cellStyle name="Calcul 11 4" xfId="8414" xr:uid="{61AF8E0F-7511-4CD2-9DF3-151393E2F4D2}"/>
    <cellStyle name="Calcul 11 5" xfId="8415" xr:uid="{C6AD2990-40FB-4266-A14C-245AC312E446}"/>
    <cellStyle name="Calcul 12" xfId="8416" xr:uid="{BF0947DC-034F-4085-BF5A-93130295FD8D}"/>
    <cellStyle name="Calcul 12 2" xfId="8417" xr:uid="{C34A341A-4D05-4CD4-8807-95E8A5EE0B22}"/>
    <cellStyle name="Calcul 12 3" xfId="8418" xr:uid="{0ED50E0F-BB0F-4E95-9DFB-4D8568B26F46}"/>
    <cellStyle name="Calcul 12 4" xfId="8419" xr:uid="{8B88BA22-EE3B-4EA6-8D7C-351546A665E1}"/>
    <cellStyle name="Calcul 13" xfId="8420" xr:uid="{445F2A52-21AC-4481-9AF9-688B09224231}"/>
    <cellStyle name="Calcul 13 2" xfId="8421" xr:uid="{AE36BBB9-8F82-4F8D-A7BF-0A8A2B5F6D88}"/>
    <cellStyle name="Calcul 13 3" xfId="8422" xr:uid="{E193A18E-5F6F-4F51-B6A1-23792D3417CD}"/>
    <cellStyle name="Calcul 14" xfId="8423" xr:uid="{6DC93AE2-DC8F-4091-96A9-C5BA97448A2E}"/>
    <cellStyle name="Calcul 14 2" xfId="8424" xr:uid="{3FEDB455-7719-4D15-8FF1-5B85A52A9F25}"/>
    <cellStyle name="Calcul 14 3" xfId="8425" xr:uid="{515ED712-C2CE-4C4E-8BE9-1DFBF5302C5C}"/>
    <cellStyle name="Calcul 15" xfId="8426" xr:uid="{C868DFBC-1C7A-4E4C-9B17-AB280A032433}"/>
    <cellStyle name="Calcul 15 2" xfId="8427" xr:uid="{0AEF65E5-BFF1-40FF-ACB9-51D08ACBEF05}"/>
    <cellStyle name="Calcul 15 3" xfId="8428" xr:uid="{4498A8C7-3C7E-425C-9DD9-1A96EC6EB756}"/>
    <cellStyle name="Calcul 16" xfId="8429" xr:uid="{3E69D71F-B0B8-448E-8299-8D68ADE4B07C}"/>
    <cellStyle name="Calcul 16 2" xfId="8430" xr:uid="{CC9004F7-C5F4-46D9-A5AD-ACE1248A6FBB}"/>
    <cellStyle name="Calcul 2" xfId="1915" xr:uid="{F1E1DFCB-D006-41EE-BD01-EFF93C606010}"/>
    <cellStyle name="Calcul 2 2" xfId="2908" xr:uid="{B16E093B-BDF4-4BC2-87ED-7B80D83F3DEF}"/>
    <cellStyle name="Calcul 2 2 2" xfId="8431" xr:uid="{E2D83D72-24D8-4EFC-9FFF-72AE663B42DC}"/>
    <cellStyle name="Calcul 2 3" xfId="8432" xr:uid="{9CAD99BF-75A4-41F4-AB54-AEADAD80E6A2}"/>
    <cellStyle name="Calcul 2 3 2" xfId="8433" xr:uid="{C1119957-F196-46B2-A616-1D7D714D05BD}"/>
    <cellStyle name="Calcul 2 4" xfId="8434" xr:uid="{EAD43A73-D35A-4AAC-8E0F-A7A1FF2C8000}"/>
    <cellStyle name="Calcul 2 4 2" xfId="8435" xr:uid="{3B4F67A1-3D52-48B9-B4AB-CFD6ABE8D383}"/>
    <cellStyle name="Calcul 2 5" xfId="8436" xr:uid="{E0F7DA25-14C6-4DB7-9F2E-85F55B8E25EC}"/>
    <cellStyle name="Calcul 2 6" xfId="8437" xr:uid="{36034C9C-57E9-4112-842F-ED76B2208813}"/>
    <cellStyle name="Calcul 2 7" xfId="8438" xr:uid="{D04DF795-1B47-49E1-955C-201E3B5AB025}"/>
    <cellStyle name="Calcul 2 8" xfId="3978" xr:uid="{D84E1317-A358-4EC8-8EE0-29DE2D5BEDFF}"/>
    <cellStyle name="Calcul 3" xfId="8439" xr:uid="{65F22BAD-04B0-45CC-92D4-1E04F8130345}"/>
    <cellStyle name="Calcul 3 2" xfId="8440" xr:uid="{96F0E16B-063E-4517-94FA-A5754E169A9B}"/>
    <cellStyle name="Calcul 3 3" xfId="8441" xr:uid="{F0958B9A-A0BC-4A73-A247-30DD48C143BF}"/>
    <cellStyle name="Calcul 3 4" xfId="8442" xr:uid="{858522F7-32A5-47BC-8BE9-4F11F022A87E}"/>
    <cellStyle name="Calcul 3 5" xfId="8443" xr:uid="{2500E666-873E-45CF-A522-1A526DDC543F}"/>
    <cellStyle name="Calcul 3 6" xfId="8444" xr:uid="{13017CA0-5BFB-45F0-A2FF-1E0EBD50085E}"/>
    <cellStyle name="Calcul 3 7" xfId="8445" xr:uid="{247DF42F-250C-492D-8EA5-A787FCE35B32}"/>
    <cellStyle name="Calcul 4" xfId="8446" xr:uid="{9BF92904-0FC1-43FD-A3D1-CCCD13B672E0}"/>
    <cellStyle name="Calcul 4 2" xfId="8447" xr:uid="{B1BFBD91-64DF-48BF-865C-62FC213C8138}"/>
    <cellStyle name="Calcul 4 3" xfId="8448" xr:uid="{CABF7D9D-CDF0-4638-99CD-797FA55074D4}"/>
    <cellStyle name="Calcul 4 4" xfId="8449" xr:uid="{54A57349-1D6C-4DF4-BB70-24562DC2A00A}"/>
    <cellStyle name="Calcul 5" xfId="8450" xr:uid="{A34B0A1A-917B-4D3B-BA67-CA21BB2B4EDC}"/>
    <cellStyle name="Calcul 5 2" xfId="8451" xr:uid="{3B0379AD-CA42-41A2-8662-7705BEE056D5}"/>
    <cellStyle name="Calcul 6" xfId="8452" xr:uid="{3ABF6013-A0AD-4343-A82E-9B7C3C9689C2}"/>
    <cellStyle name="Calcul 6 2" xfId="8453" xr:uid="{80678677-BB4F-4173-83E7-3680DD4B303C}"/>
    <cellStyle name="Calcul 6 3" xfId="8454" xr:uid="{823800D8-1400-4188-8AB3-DF0D3D41A738}"/>
    <cellStyle name="Calcul 6 3 2" xfId="8455" xr:uid="{85DF186B-F7E0-430A-8B31-2350E0695DB1}"/>
    <cellStyle name="Calcul 6 4" xfId="8456" xr:uid="{290CDC89-0178-4BEC-8859-3D3C2B649EEC}"/>
    <cellStyle name="Calcul 6 4 2" xfId="8457" xr:uid="{4AE95B92-D295-47B9-A3A2-E8FE283C8884}"/>
    <cellStyle name="Calcul 6 5" xfId="8458" xr:uid="{BBECBD60-ACD3-4952-B1CC-D3A25D1377DF}"/>
    <cellStyle name="Calcul 7" xfId="8459" xr:uid="{013585B4-A8E4-46E7-8BB8-DE85A4FD4DE6}"/>
    <cellStyle name="Calcul 7 2" xfId="8460" xr:uid="{5B0EFAFB-B4EB-4BE7-BAEA-C19477AFEAFC}"/>
    <cellStyle name="Calcul 7 3" xfId="8461" xr:uid="{6A5679CC-7887-421A-BFD2-1EA38F64A31F}"/>
    <cellStyle name="Calcul 8" xfId="8462" xr:uid="{3C1EE924-0BB4-4839-A46C-1C432E114303}"/>
    <cellStyle name="Calcul 8 2" xfId="8463" xr:uid="{2504C877-7B83-44EA-BE3F-6A49CCC060B5}"/>
    <cellStyle name="Calcul 9" xfId="8464" xr:uid="{3C2BDF55-BCF4-4C64-B0E4-A80C6290327A}"/>
    <cellStyle name="Calcul 9 2" xfId="8465" xr:uid="{35CD478B-C18F-406C-BFC6-1332D09FB717}"/>
    <cellStyle name="Calculated" xfId="8466" xr:uid="{0A3AD6E7-D42D-42E5-AA23-C9C44934BDE2}"/>
    <cellStyle name="Calculation" xfId="1916" xr:uid="{2F0F8D0F-F0EC-4BC3-A49D-6B711333E7B8}"/>
    <cellStyle name="Calculation 2" xfId="679" xr:uid="{00000000-0005-0000-0000-0000A7020000}"/>
    <cellStyle name="Calculation 2 2" xfId="680" xr:uid="{00000000-0005-0000-0000-0000A8020000}"/>
    <cellStyle name="Calculation 2 2 2" xfId="681" xr:uid="{00000000-0005-0000-0000-0000A9020000}"/>
    <cellStyle name="Calculation 2 2 2 2" xfId="682" xr:uid="{00000000-0005-0000-0000-0000AA020000}"/>
    <cellStyle name="Calculation 2 2 2 3" xfId="8470" xr:uid="{B691B3B7-74E4-4611-B370-9AC7F3D6780B}"/>
    <cellStyle name="Calculation 2 2 3" xfId="683" xr:uid="{00000000-0005-0000-0000-0000AB020000}"/>
    <cellStyle name="Calculation 2 2 3 2" xfId="8471" xr:uid="{F6554300-2B1E-4F33-90D3-7552D6B28BEB}"/>
    <cellStyle name="Calculation 2 2 4" xfId="8469" xr:uid="{B38CE0A9-1E40-43B7-B474-539839E78398}"/>
    <cellStyle name="Calculation 2 3" xfId="684" xr:uid="{00000000-0005-0000-0000-0000AC020000}"/>
    <cellStyle name="Calculation 2 3 2" xfId="685" xr:uid="{00000000-0005-0000-0000-0000AD020000}"/>
    <cellStyle name="Calculation 2 3 2 2" xfId="686" xr:uid="{00000000-0005-0000-0000-0000AE020000}"/>
    <cellStyle name="Calculation 2 3 2 3" xfId="8473" xr:uid="{1FF97544-858A-4153-AA6F-0C4270505158}"/>
    <cellStyle name="Calculation 2 3 3" xfId="687" xr:uid="{00000000-0005-0000-0000-0000AF020000}"/>
    <cellStyle name="Calculation 2 3 3 2" xfId="8474" xr:uid="{CFDA9F05-1556-484B-8F40-BDE82684BD86}"/>
    <cellStyle name="Calculation 2 3 4" xfId="8472" xr:uid="{E3B1F095-57E3-4B72-8F61-152CE5713709}"/>
    <cellStyle name="Calculation 2 4" xfId="688" xr:uid="{00000000-0005-0000-0000-0000B0020000}"/>
    <cellStyle name="Calculation 2 4 2" xfId="689" xr:uid="{00000000-0005-0000-0000-0000B1020000}"/>
    <cellStyle name="Calculation 2 4 2 2" xfId="690" xr:uid="{00000000-0005-0000-0000-0000B2020000}"/>
    <cellStyle name="Calculation 2 4 2 3" xfId="8476" xr:uid="{EF246404-DA04-47B7-888D-658D90B4B9B0}"/>
    <cellStyle name="Calculation 2 4 3" xfId="691" xr:uid="{00000000-0005-0000-0000-0000B3020000}"/>
    <cellStyle name="Calculation 2 4 3 2" xfId="8477" xr:uid="{2D0AB1FC-7740-4F1F-93AF-35D977CD65D6}"/>
    <cellStyle name="Calculation 2 4 4" xfId="8475" xr:uid="{9864FD8B-C15E-4D57-9C33-85A1AAFC3AF0}"/>
    <cellStyle name="Calculation 2 5" xfId="692" xr:uid="{00000000-0005-0000-0000-0000B4020000}"/>
    <cellStyle name="Calculation 2 5 2" xfId="693" xr:uid="{00000000-0005-0000-0000-0000B5020000}"/>
    <cellStyle name="Calculation 2 5 3" xfId="8478" xr:uid="{88611BE9-902D-4985-A4B8-7C5851906688}"/>
    <cellStyle name="Calculation 2 6" xfId="694" xr:uid="{00000000-0005-0000-0000-0000B6020000}"/>
    <cellStyle name="Calculation 2 6 2" xfId="8479" xr:uid="{06978A7E-075F-4821-9D94-3B4BA1371701}"/>
    <cellStyle name="Calculation 2 7" xfId="8468" xr:uid="{D5C526B4-3BE1-4058-8A73-FBF6BA7ECFC0}"/>
    <cellStyle name="Calculation 2 8" xfId="2909" xr:uid="{4C88E4FE-0375-4E30-AC51-749520B3C62C}"/>
    <cellStyle name="Calculation 3" xfId="695" xr:uid="{00000000-0005-0000-0000-0000B7020000}"/>
    <cellStyle name="Calculation 3 2" xfId="696" xr:uid="{00000000-0005-0000-0000-0000B8020000}"/>
    <cellStyle name="Calculation 3 2 2" xfId="697" xr:uid="{00000000-0005-0000-0000-0000B9020000}"/>
    <cellStyle name="Calculation 3 2 2 2" xfId="698" xr:uid="{00000000-0005-0000-0000-0000BA020000}"/>
    <cellStyle name="Calculation 3 2 2 3" xfId="8482" xr:uid="{BE33048A-F69A-4F4B-804E-D4539907518D}"/>
    <cellStyle name="Calculation 3 2 3" xfId="699" xr:uid="{00000000-0005-0000-0000-0000BB020000}"/>
    <cellStyle name="Calculation 3 2 3 2" xfId="8483" xr:uid="{40E40B5F-60BB-49A8-93EE-F7110532C39A}"/>
    <cellStyle name="Calculation 3 2 4" xfId="8481" xr:uid="{F7F452F7-FAD7-4970-B692-9B068478A03E}"/>
    <cellStyle name="Calculation 3 3" xfId="700" xr:uid="{00000000-0005-0000-0000-0000BC020000}"/>
    <cellStyle name="Calculation 3 3 2" xfId="701" xr:uid="{00000000-0005-0000-0000-0000BD020000}"/>
    <cellStyle name="Calculation 3 3 2 2" xfId="702" xr:uid="{00000000-0005-0000-0000-0000BE020000}"/>
    <cellStyle name="Calculation 3 3 2 3" xfId="8485" xr:uid="{46303CF5-E750-41E9-9979-33810BDE6D56}"/>
    <cellStyle name="Calculation 3 3 3" xfId="703" xr:uid="{00000000-0005-0000-0000-0000BF020000}"/>
    <cellStyle name="Calculation 3 3 3 2" xfId="8486" xr:uid="{4C9C20FE-4010-4B4A-81A8-4475DCE6A033}"/>
    <cellStyle name="Calculation 3 3 4" xfId="8484" xr:uid="{E62F11CF-D37D-44AD-BCF0-FD62CFF12E21}"/>
    <cellStyle name="Calculation 3 4" xfId="704" xr:uid="{00000000-0005-0000-0000-0000C0020000}"/>
    <cellStyle name="Calculation 3 4 2" xfId="705" xr:uid="{00000000-0005-0000-0000-0000C1020000}"/>
    <cellStyle name="Calculation 3 4 2 2" xfId="706" xr:uid="{00000000-0005-0000-0000-0000C2020000}"/>
    <cellStyle name="Calculation 3 4 2 3" xfId="8488" xr:uid="{CED384A0-38FF-46FF-BAF4-BD01072659C0}"/>
    <cellStyle name="Calculation 3 4 3" xfId="707" xr:uid="{00000000-0005-0000-0000-0000C3020000}"/>
    <cellStyle name="Calculation 3 4 3 2" xfId="8489" xr:uid="{CA3DAFBB-9D54-4E53-B902-AA5D85E4DAF5}"/>
    <cellStyle name="Calculation 3 4 4" xfId="8487" xr:uid="{0FA7C8C8-80C6-4E8E-A15B-FAF518770A42}"/>
    <cellStyle name="Calculation 3 5" xfId="708" xr:uid="{00000000-0005-0000-0000-0000C4020000}"/>
    <cellStyle name="Calculation 3 5 2" xfId="709" xr:uid="{00000000-0005-0000-0000-0000C5020000}"/>
    <cellStyle name="Calculation 3 5 3" xfId="8490" xr:uid="{1D3B56B2-E51A-4383-AF2C-F8933ECF2D9A}"/>
    <cellStyle name="Calculation 3 6" xfId="710" xr:uid="{00000000-0005-0000-0000-0000C6020000}"/>
    <cellStyle name="Calculation 3 6 2" xfId="8491" xr:uid="{4F299A36-C3C5-4B93-B471-A832E3E9D4C8}"/>
    <cellStyle name="Calculation 3 7" xfId="8480" xr:uid="{549D4CC8-8BF2-484F-AA12-DFCECFE4649C}"/>
    <cellStyle name="Calculation 4" xfId="8467" xr:uid="{7092D810-EA92-4237-9C7C-2DEB8421DE47}"/>
    <cellStyle name="Cálculo" xfId="1913" xr:uid="{2992A884-5419-4AB0-853E-94FAC6774D0E}"/>
    <cellStyle name="Cálculo 2" xfId="2910" xr:uid="{9C6A1CBA-60C7-4EE0-82D8-E18994EE0D8D}"/>
    <cellStyle name="Cálculo 3" xfId="8492" xr:uid="{FF6B48AB-576D-42B5-ACA9-704359C6E2F2}"/>
    <cellStyle name="Celda de comprobación" xfId="1917" xr:uid="{E5029A21-9D26-4F29-8AF8-37257F138DA2}"/>
    <cellStyle name="Celda de comprobación 2" xfId="2911" xr:uid="{28B380A7-9291-46F1-AEEB-A5BBD592AD45}"/>
    <cellStyle name="Celda vinculada" xfId="1918" xr:uid="{7256E3D5-2A38-46FE-9D6F-CE06E135E687}"/>
    <cellStyle name="Celda vinculada 2" xfId="2912" xr:uid="{A2B6AD5D-EB85-4436-A1D7-71FE2259C805}"/>
    <cellStyle name="Cella collegata" xfId="1919" xr:uid="{4B8017A8-434A-4549-AFDB-FFEA2167CCC9}"/>
    <cellStyle name="Cella collegata 2" xfId="2913" xr:uid="{71CF996A-0DB6-4A01-B6FE-49B84CCDCFC5}"/>
    <cellStyle name="Cella da controllare" xfId="1920" xr:uid="{4BCC2EE9-5DE2-49DE-A4AE-B75B74D0E9B3}"/>
    <cellStyle name="Cella da controllare 2" xfId="2914" xr:uid="{68D0E04D-8450-409B-B547-996EFCE88997}"/>
    <cellStyle name="Cellule liée 10" xfId="8493" xr:uid="{B3EA7DE0-A2D1-41C2-88B6-76AF3D60AB51}"/>
    <cellStyle name="Cellule liée 10 2" xfId="8494" xr:uid="{F813ABF4-F1C4-4C71-8752-74260023BCC4}"/>
    <cellStyle name="Cellule liée 11" xfId="8495" xr:uid="{3F69EFFE-01A7-41EE-9AFA-AED98BCB3BE7}"/>
    <cellStyle name="Cellule liée 11 2" xfId="8496" xr:uid="{D82A5191-FB60-4218-93DD-A4EF38EDA613}"/>
    <cellStyle name="Cellule liée 11 2 2" xfId="8497" xr:uid="{9AA319E6-536C-44B7-8C92-0CFE3C2125C7}"/>
    <cellStyle name="Cellule liée 11 2 3" xfId="8498" xr:uid="{5049278C-A2EF-4550-BBCD-960A3ED122D4}"/>
    <cellStyle name="Cellule liée 11 3" xfId="8499" xr:uid="{83FBD224-F13D-4EBB-8727-7267B35AF503}"/>
    <cellStyle name="Cellule liée 11 4" xfId="8500" xr:uid="{F68D3530-CA00-45CC-B879-F3A436265EBA}"/>
    <cellStyle name="Cellule liée 11 5" xfId="8501" xr:uid="{1416CDA4-EB01-4686-A205-0E79769780CD}"/>
    <cellStyle name="Cellule liée 12" xfId="8502" xr:uid="{FAE4478F-099D-47B1-8D66-44DD8B11F29C}"/>
    <cellStyle name="Cellule liée 12 2" xfId="8503" xr:uid="{25D26879-81F6-488F-9345-26BD13D7C63C}"/>
    <cellStyle name="Cellule liée 12 3" xfId="8504" xr:uid="{78AC1089-2486-4A3B-82D7-B4E0CBEAC3B7}"/>
    <cellStyle name="Cellule liée 12 4" xfId="8505" xr:uid="{F7AABC05-BAE1-4B73-885F-A79A80044A2B}"/>
    <cellStyle name="Cellule liée 13" xfId="8506" xr:uid="{FBA4D720-EC4B-4CB2-8751-6E377E8D5EB4}"/>
    <cellStyle name="Cellule liée 14" xfId="8507" xr:uid="{B966ED73-4463-4B49-A3EB-90F798FEEC7E}"/>
    <cellStyle name="Cellule liée 15" xfId="8508" xr:uid="{4BED8412-7FF5-43BD-9CE0-A0EBC723DBE7}"/>
    <cellStyle name="Cellule liée 16" xfId="8509" xr:uid="{551EF633-C74B-43E9-A613-0F324DAE7CE4}"/>
    <cellStyle name="Cellule liée 16 2" xfId="8510" xr:uid="{943BA5DA-A7FD-44C8-8360-6F5C7317F03B}"/>
    <cellStyle name="Cellule liée 2" xfId="1921" xr:uid="{7EB6489E-5248-479D-A670-98B0A7582CB6}"/>
    <cellStyle name="Cellule liée 2 2" xfId="2915" xr:uid="{7FCA79DB-F6F0-4E65-85A3-E16CA8A5C2F1}"/>
    <cellStyle name="Cellule liée 2 2 2" xfId="8512" xr:uid="{099EF8B4-7D2B-42C9-B4FD-9E754692C23D}"/>
    <cellStyle name="Cellule liée 2 2 3" xfId="8511" xr:uid="{9E24AF96-9632-43D2-B3F3-8EF21DFF6D5D}"/>
    <cellStyle name="Cellule liée 2 3" xfId="8513" xr:uid="{C312AA95-91C2-4D48-8F1E-EA1906AEBE1C}"/>
    <cellStyle name="Cellule liée 2 3 2" xfId="8514" xr:uid="{BBCD29CF-C988-45A5-9EF0-062F088D16A5}"/>
    <cellStyle name="Cellule liée 2 4" xfId="8515" xr:uid="{8D99CB01-88D5-4A58-9648-CFF6EA028398}"/>
    <cellStyle name="Cellule liée 2 4 2" xfId="8516" xr:uid="{6E58DC37-FE23-4686-A9C5-A9B8A1878BF6}"/>
    <cellStyle name="Cellule liée 2 5" xfId="8517" xr:uid="{9C25FF69-21AA-4E9B-8399-137F6F48ED4A}"/>
    <cellStyle name="Cellule liée 2 6" xfId="8518" xr:uid="{C99314B1-C127-4831-AF00-548535AE298A}"/>
    <cellStyle name="Cellule liée 2 7" xfId="8519" xr:uid="{8F1B8BAD-FFE6-4A7E-9E6A-711763B9E195}"/>
    <cellStyle name="Cellule liée 2 8" xfId="3979" xr:uid="{E2217567-9353-4FC8-BBB2-EE76A9E3C935}"/>
    <cellStyle name="Cellule liée 3" xfId="8520" xr:uid="{F777068E-9EE8-481E-B3B6-EB64E4B1C0BC}"/>
    <cellStyle name="Cellule liée 3 2" xfId="8521" xr:uid="{2B9D86A1-379A-484A-A342-A87FBB1E9241}"/>
    <cellStyle name="Cellule liée 3 2 2" xfId="8522" xr:uid="{E479F203-F53C-4D0A-A528-EB7D473EDB1C}"/>
    <cellStyle name="Cellule liée 3 3" xfId="8523" xr:uid="{7FDF7F51-A825-4F9F-8B89-3286EEF9ADBA}"/>
    <cellStyle name="Cellule liée 3 4" xfId="8524" xr:uid="{70EFFDB3-F6B0-4D72-BB04-658A7A207A27}"/>
    <cellStyle name="Cellule liée 3 5" xfId="8525" xr:uid="{492B3D1D-32B1-4157-AA14-089C61B1697D}"/>
    <cellStyle name="Cellule liée 3 6" xfId="8526" xr:uid="{FBFA5770-43A9-4F34-A583-DE6929A8599D}"/>
    <cellStyle name="Cellule liée 3 7" xfId="8527" xr:uid="{5C4DF9B0-DB63-461A-89E6-B1EDBBC714DF}"/>
    <cellStyle name="Cellule liée 4" xfId="8528" xr:uid="{FDEEC354-042D-4362-BD56-DC411E84CFDD}"/>
    <cellStyle name="Cellule liée 4 2" xfId="8529" xr:uid="{D7AA5D8D-E118-4AF5-BA85-905721626EE6}"/>
    <cellStyle name="Cellule liée 4 2 2" xfId="8530" xr:uid="{BCD5D88D-B912-4D6C-A734-F9FD92EB740A}"/>
    <cellStyle name="Cellule liée 4 3" xfId="8531" xr:uid="{3889580B-DFC0-4D53-A589-48E7B60D9ABA}"/>
    <cellStyle name="Cellule liée 4 4" xfId="8532" xr:uid="{8047532D-5890-4A44-8D47-CAC2047F86F6}"/>
    <cellStyle name="Cellule liée 4 5" xfId="8533" xr:uid="{CF490D4E-028B-4272-9CDF-100BC6061D76}"/>
    <cellStyle name="Cellule liée 5" xfId="8534" xr:uid="{CC127168-007C-4E16-96BE-D404707DB80A}"/>
    <cellStyle name="Cellule liée 5 2" xfId="8535" xr:uid="{04557E06-D843-4189-8FC8-1E0F05343410}"/>
    <cellStyle name="Cellule liée 5 3" xfId="8536" xr:uid="{69EA4721-D110-4F49-8188-9884BDB201EE}"/>
    <cellStyle name="Cellule liée 6" xfId="8537" xr:uid="{4F3450F7-944B-423B-855B-E3D0116D515D}"/>
    <cellStyle name="Cellule liée 6 2" xfId="8538" xr:uid="{184BF699-EBF8-4FA7-8969-FFD9351AADFA}"/>
    <cellStyle name="Cellule liée 6 3" xfId="8539" xr:uid="{2994B6C1-7356-481F-A35B-C0F6D5D2EFF0}"/>
    <cellStyle name="Cellule liée 6 3 2" xfId="8540" xr:uid="{5141282E-7933-43DD-8E8D-61D53AB929ED}"/>
    <cellStyle name="Cellule liée 7" xfId="8541" xr:uid="{564BDD85-B653-491D-BA47-855C3B4795B1}"/>
    <cellStyle name="Cellule liée 7 2" xfId="8542" xr:uid="{C4B76AB5-C8E2-4550-8F58-A6CDD0BBED61}"/>
    <cellStyle name="Cellule liée 7 3" xfId="8543" xr:uid="{50B8634E-1553-4C9A-A8C3-5BB058541D10}"/>
    <cellStyle name="Cellule liée 8" xfId="8544" xr:uid="{FD7CBBD4-3201-4161-BD1B-A1ECBDB1A837}"/>
    <cellStyle name="Cellule liée 8 2" xfId="8545" xr:uid="{C4391516-D371-4DCF-89B7-2BE8B8E2E46C}"/>
    <cellStyle name="Cellule liée 9" xfId="8546" xr:uid="{9380D2FA-347E-49B0-B196-2444072C5E86}"/>
    <cellStyle name="Cellule liée 9 2" xfId="8547" xr:uid="{9846BD24-9C09-4431-B1E1-18818EB8A839}"/>
    <cellStyle name="Célula Ligada" xfId="8548" xr:uid="{74AE596A-0E92-41E5-8431-8D28C47A60AA}"/>
    <cellStyle name="Check Cell" xfId="1922" xr:uid="{54C6BFCB-6AFC-4A6A-AD62-BBA67BED92D2}"/>
    <cellStyle name="Check Cell 2" xfId="711" xr:uid="{00000000-0005-0000-0000-0000C7020000}"/>
    <cellStyle name="Check Cell 2 2" xfId="712" xr:uid="{00000000-0005-0000-0000-0000C8020000}"/>
    <cellStyle name="Check Cell 2 2 2" xfId="8550" xr:uid="{D29C61EE-321C-4E36-BF22-D41B792E04E1}"/>
    <cellStyle name="Check Cell 2 3" xfId="2916" xr:uid="{6277B744-0B91-4CC8-8A40-7835323BA002}"/>
    <cellStyle name="Check Cell 3" xfId="713" xr:uid="{00000000-0005-0000-0000-0000C9020000}"/>
    <cellStyle name="Check Cell 3 2" xfId="714" xr:uid="{00000000-0005-0000-0000-0000CA020000}"/>
    <cellStyle name="Check Cell 3 3" xfId="8551" xr:uid="{C5F9E8C6-1467-4592-8D66-F52E0DA10191}"/>
    <cellStyle name="Check Cell 4" xfId="715" xr:uid="{00000000-0005-0000-0000-0000CB020000}"/>
    <cellStyle name="Check Cell 4 2" xfId="716" xr:uid="{00000000-0005-0000-0000-0000CC020000}"/>
    <cellStyle name="Check Cell 4 3" xfId="8552" xr:uid="{D9D05835-6B7D-4001-BAFC-FA102B5F00BE}"/>
    <cellStyle name="Check Cell 5" xfId="8549" xr:uid="{86994A26-4515-4E7C-951C-487EECC648EC}"/>
    <cellStyle name="Cím" xfId="8553" xr:uid="{3A11C989-2537-4A72-929D-16B751614BAC}"/>
    <cellStyle name="Címsor 1" xfId="8554" xr:uid="{BA5EEF53-0ED5-43D8-8F99-F12300D82C98}"/>
    <cellStyle name="Címsor 2" xfId="8555" xr:uid="{43E55913-C1BC-48DB-8563-5F72980B3B62}"/>
    <cellStyle name="Címsor 3" xfId="8556" xr:uid="{EFAA3F4E-9C15-4933-BD0E-2C012487B0CE}"/>
    <cellStyle name="Címsor 4" xfId="8557" xr:uid="{061A1194-3AC9-4A3A-ADEA-DD36351E2319}"/>
    <cellStyle name="classeur | commentaire" xfId="1923" xr:uid="{C57069F1-6F51-41FA-97EE-1708F9EE2214}"/>
    <cellStyle name="classeur | commentaire 2" xfId="1924" xr:uid="{E696F892-2DD4-45B9-898F-A1C0AD4C71C5}"/>
    <cellStyle name="classeur | commentaire 2 2" xfId="2918" xr:uid="{8FE72CE2-084E-4D14-932B-394A71F37BAF}"/>
    <cellStyle name="classeur | commentaire 3" xfId="1925" xr:uid="{086DD018-83EA-4587-B646-50269F40DCBD}"/>
    <cellStyle name="classeur | commentaire 3 2" xfId="2919" xr:uid="{E4CC9E2B-68DA-40BF-BCF5-1076EF6EA254}"/>
    <cellStyle name="classeur | commentaire 4" xfId="1926" xr:uid="{B23A5154-6C74-49D1-940F-AE995CC87C99}"/>
    <cellStyle name="classeur | commentaire 4 2" xfId="2920" xr:uid="{E2C5D51C-B13D-4513-A76E-6950AD10F108}"/>
    <cellStyle name="classeur | commentaire 5" xfId="1927" xr:uid="{BF426926-5B24-4140-A3CE-E517D5380866}"/>
    <cellStyle name="classeur | commentaire 5 2" xfId="2921" xr:uid="{ED867D15-D151-4428-800B-99D403476DFA}"/>
    <cellStyle name="classeur | commentaire 6" xfId="2917" xr:uid="{7EF74CCA-662C-4FA1-8591-65CC928B0636}"/>
    <cellStyle name="classeur | extraction | series | particulier" xfId="1928" xr:uid="{A554C632-5395-415A-ABAC-3FDBAAB4E099}"/>
    <cellStyle name="classeur | extraction | series | particulier 2" xfId="1929" xr:uid="{DE313218-B24F-4358-A4B2-E80A2C900E94}"/>
    <cellStyle name="classeur | extraction | series | particulier 2 2" xfId="1930" xr:uid="{4EBCB783-EBCD-497C-9E7E-AA218719DC23}"/>
    <cellStyle name="classeur | extraction | series | particulier 2 2 2" xfId="2924" xr:uid="{FC1A1F04-7C2B-4B8B-8209-92A1BAD72BBE}"/>
    <cellStyle name="classeur | extraction | series | particulier 2 3" xfId="2923" xr:uid="{2E3E16C4-6ED3-49E4-A51C-562F6A93BBC6}"/>
    <cellStyle name="classeur | extraction | series | particulier 3" xfId="1931" xr:uid="{5282ED0D-1205-49F8-8BEF-B756923D4729}"/>
    <cellStyle name="classeur | extraction | series | particulier 3 2" xfId="2925" xr:uid="{5F0CD73D-AD12-4D32-871C-817F159C0073}"/>
    <cellStyle name="classeur | extraction | series | particulier 4" xfId="1932" xr:uid="{CAD97031-5C2A-4452-A254-89E5541099F3}"/>
    <cellStyle name="classeur | extraction | series | particulier 4 2" xfId="2926" xr:uid="{0D7B865B-CB5A-4501-87F7-42A7D80F322A}"/>
    <cellStyle name="classeur | extraction | series | particulier 5" xfId="2922" xr:uid="{FDF2C859-F762-4D7A-B47F-74ED1C3D197E}"/>
    <cellStyle name="classeur | extraction | series | quinquenal" xfId="1933" xr:uid="{1C3C0C16-776D-4701-9D42-9336D15180AD}"/>
    <cellStyle name="classeur | extraction | series | quinquenal 2" xfId="1934" xr:uid="{56A31180-2C5A-470A-A2C8-AB84A03BFDC4}"/>
    <cellStyle name="classeur | extraction | series | quinquenal 2 2" xfId="2928" xr:uid="{AFD626DF-8895-4EDE-9912-E69A0D159E0A}"/>
    <cellStyle name="classeur | extraction | series | quinquenal 3" xfId="1935" xr:uid="{F83C32AE-58D3-49FF-B924-D63B10416070}"/>
    <cellStyle name="classeur | extraction | series | quinquenal 3 2" xfId="2929" xr:uid="{C41382F1-45F9-408A-A0C9-3EE85C31B779}"/>
    <cellStyle name="classeur | extraction | series | quinquenal 4" xfId="1936" xr:uid="{63F86689-CB9A-4750-A7EE-016689129AA8}"/>
    <cellStyle name="classeur | extraction | series | quinquenal 4 2" xfId="2930" xr:uid="{3F59AAA5-35F0-46DB-8C88-ABD86A85C253}"/>
    <cellStyle name="classeur | extraction | series | quinquenal 5" xfId="1937" xr:uid="{CED486C9-7910-479A-91B3-744105AA4A1A}"/>
    <cellStyle name="classeur | extraction | series | quinquenal 5 2" xfId="2931" xr:uid="{3B13BEEE-2495-4670-8FB3-8EC2190411BE}"/>
    <cellStyle name="classeur | extraction | series | quinquenal 6" xfId="2927" xr:uid="{E7D2BAF4-6EAC-40A7-AF47-DD7EAFF6C03A}"/>
    <cellStyle name="classeur | extraction | series | sept dernieres" xfId="1938" xr:uid="{5508E84B-054C-4559-B121-923665947CE3}"/>
    <cellStyle name="classeur | extraction | series | sept dernieres 2" xfId="1939" xr:uid="{F545D0DC-D8BC-4871-8023-46CAAF6D4394}"/>
    <cellStyle name="classeur | extraction | series | sept dernieres 2 2" xfId="1940" xr:uid="{A36C2A2D-0817-4047-B05A-18C3D07CDEFD}"/>
    <cellStyle name="classeur | extraction | series | sept dernieres 2 2 2" xfId="2934" xr:uid="{5334A2B8-8765-44D8-903C-BBACCD063257}"/>
    <cellStyle name="classeur | extraction | series | sept dernieres 2 3" xfId="2933" xr:uid="{28F7B1A8-B586-4727-B333-097BDC71F45B}"/>
    <cellStyle name="classeur | extraction | series | sept dernieres 3" xfId="1941" xr:uid="{7003B16D-413A-4482-BE38-5A513EB14412}"/>
    <cellStyle name="classeur | extraction | series | sept dernieres 3 2" xfId="2935" xr:uid="{2FAF5F8B-6A4B-423B-A4B1-2EB5A073FB2F}"/>
    <cellStyle name="classeur | extraction | series | sept dernieres 4" xfId="1942" xr:uid="{0234B723-3757-4CCE-816D-FAB8247E351E}"/>
    <cellStyle name="classeur | extraction | series | sept dernieres 4 2" xfId="2936" xr:uid="{75FB4856-D8BC-49FB-9D79-29EA0524C43A}"/>
    <cellStyle name="classeur | extraction | series | sept dernieres 5" xfId="1943" xr:uid="{A85B8532-6C76-4AA9-97CE-E1E73102FC38}"/>
    <cellStyle name="classeur | extraction | series | sept dernieres 5 2" xfId="2937" xr:uid="{5792E711-7F4D-4336-8A71-B3DCFAC5C06B}"/>
    <cellStyle name="classeur | extraction | series | sept dernieres 6" xfId="2932" xr:uid="{407ED6B2-B23A-441B-BB1F-E9F385CF270A}"/>
    <cellStyle name="classeur | extraction | structure | dernier" xfId="1944" xr:uid="{8A122D52-6BCF-44F3-A87E-6E49B2D14BA6}"/>
    <cellStyle name="classeur | extraction | structure | dernier 2" xfId="1945" xr:uid="{A29FD7C9-6D06-4A0D-93DB-07649205F49D}"/>
    <cellStyle name="classeur | extraction | structure | dernier 2 2" xfId="1946" xr:uid="{F3370571-1E29-4011-B43F-796C1955EC17}"/>
    <cellStyle name="classeur | extraction | structure | dernier 2 2 2" xfId="2940" xr:uid="{3811C2E5-A4F1-4A8E-8766-FEBC6D86BC2B}"/>
    <cellStyle name="classeur | extraction | structure | dernier 2 3" xfId="2939" xr:uid="{9437B620-D603-4AA5-AF28-01888F37E25A}"/>
    <cellStyle name="classeur | extraction | structure | dernier 3" xfId="1947" xr:uid="{1E11726A-807A-422D-8A51-443CD5BE0EA2}"/>
    <cellStyle name="classeur | extraction | structure | dernier 3 2" xfId="2941" xr:uid="{08A26259-F1D2-42E3-ACCE-B6DCC79E7098}"/>
    <cellStyle name="classeur | extraction | structure | dernier 4" xfId="1948" xr:uid="{03AF034A-B936-49E3-9027-FB8D44F236FE}"/>
    <cellStyle name="classeur | extraction | structure | dernier 4 2" xfId="2942" xr:uid="{BE83A46D-105B-4249-A772-DFD23E560AA4}"/>
    <cellStyle name="classeur | extraction | structure | dernier 5" xfId="1949" xr:uid="{39CBC929-923B-40AE-AF8E-48FFCC172673}"/>
    <cellStyle name="classeur | extraction | structure | dernier 5 2" xfId="2943" xr:uid="{575255F4-19FF-4C18-87B5-15237B48DAF2}"/>
    <cellStyle name="classeur | extraction | structure | dernier 6" xfId="2938" xr:uid="{6E8A3778-2EE5-4CA7-9BDC-DB5006D91AE1}"/>
    <cellStyle name="classeur | extraction | structure | deux derniers" xfId="1950" xr:uid="{E606BB99-624D-458F-B3A9-FDD416B6719A}"/>
    <cellStyle name="classeur | extraction | structure | deux derniers 2" xfId="1951" xr:uid="{0CDFE515-7AED-499E-93D8-1C78A8166731}"/>
    <cellStyle name="classeur | extraction | structure | deux derniers 2 2" xfId="2945" xr:uid="{F9A3AAEC-6838-4F75-974E-DA382591FECB}"/>
    <cellStyle name="classeur | extraction | structure | deux derniers 3" xfId="1952" xr:uid="{5AC32077-7121-435E-811B-060B070FF123}"/>
    <cellStyle name="classeur | extraction | structure | deux derniers 3 2" xfId="2946" xr:uid="{FBEA9678-28B1-4661-9C37-D2175AFB968E}"/>
    <cellStyle name="classeur | extraction | structure | deux derniers 4" xfId="1953" xr:uid="{D3DBF595-0AE6-4A9B-B4A7-96A349C77AA0}"/>
    <cellStyle name="classeur | extraction | structure | deux derniers 4 2" xfId="2947" xr:uid="{CD34747B-001B-4A0F-872E-9D4D75DD2F18}"/>
    <cellStyle name="classeur | extraction | structure | deux derniers 5" xfId="1954" xr:uid="{16611C18-FE75-4C83-BEEB-9B7643948F30}"/>
    <cellStyle name="classeur | extraction | structure | deux derniers 5 2" xfId="2948" xr:uid="{13076356-94E2-4F78-BD76-C5BCE4925E83}"/>
    <cellStyle name="classeur | extraction | structure | deux derniers 6" xfId="2944" xr:uid="{F2CDD3EE-90A5-4299-A097-9DFF5164F9A7}"/>
    <cellStyle name="classeur | extraction | structure | particulier" xfId="1955" xr:uid="{C38B759B-678B-4724-A306-F704A048F0BC}"/>
    <cellStyle name="classeur | extraction | structure | particulier 2" xfId="1956" xr:uid="{DF1F9771-8CC2-45BC-B847-0E18B5C7F22D}"/>
    <cellStyle name="classeur | extraction | structure | particulier 2 2" xfId="1957" xr:uid="{CCC16E84-A287-4C21-9676-C26C36641DBF}"/>
    <cellStyle name="classeur | extraction | structure | particulier 2 2 2" xfId="2951" xr:uid="{E128341C-D144-40B7-8DCA-A372E7BDBBAA}"/>
    <cellStyle name="classeur | extraction | structure | particulier 2 3" xfId="2950" xr:uid="{512B6642-0F97-456D-B0E4-36CF0F90A89D}"/>
    <cellStyle name="classeur | extraction | structure | particulier 3" xfId="1958" xr:uid="{94FF6214-2023-4FE2-8AC7-11DBA649304D}"/>
    <cellStyle name="classeur | extraction | structure | particulier 3 2" xfId="2952" xr:uid="{15D67035-6881-4DA3-9693-84AD05930D5E}"/>
    <cellStyle name="classeur | extraction | structure | particulier 4" xfId="1959" xr:uid="{6A56E1D0-B74D-4E77-81BE-3A695DF67E23}"/>
    <cellStyle name="classeur | extraction | structure | particulier 4 2" xfId="2953" xr:uid="{6964D602-A816-4B4D-8DBD-0133B1C781A3}"/>
    <cellStyle name="classeur | extraction | structure | particulier 5" xfId="1960" xr:uid="{BB2986BC-7101-4D29-A1D2-82B128C30499}"/>
    <cellStyle name="classeur | extraction | structure | particulier 5 2" xfId="2954" xr:uid="{2E55B8C5-E2A8-4641-BE3C-28B08068B7B5}"/>
    <cellStyle name="classeur | extraction | structure | particulier 6" xfId="2949" xr:uid="{AFB88D66-FD48-45E5-BB10-3FCC2818D470}"/>
    <cellStyle name="classeur | historique" xfId="1961" xr:uid="{DC7464AE-AB8C-476F-AD1E-31080706F06F}"/>
    <cellStyle name="classeur | historique 2" xfId="1962" xr:uid="{927EA7FB-5697-4099-AB17-A6A274D7935D}"/>
    <cellStyle name="classeur | historique 2 2" xfId="2956" xr:uid="{F1323738-99C0-487F-90D6-23C91E65B4D7}"/>
    <cellStyle name="classeur | historique 3" xfId="1963" xr:uid="{F3365FD6-8716-4586-8104-A828B412A925}"/>
    <cellStyle name="classeur | historique 3 2" xfId="2957" xr:uid="{75A2584F-7AE6-47BE-95B4-E32182EE0E36}"/>
    <cellStyle name="classeur | historique 4" xfId="1964" xr:uid="{72B76402-2E76-4798-9E93-A3855C500C08}"/>
    <cellStyle name="classeur | historique 4 2" xfId="2958" xr:uid="{380AEA39-EF58-4D06-8E91-1EC520E664F4}"/>
    <cellStyle name="classeur | historique 5" xfId="1965" xr:uid="{A7DC7342-A427-40F7-B538-9FC89784766D}"/>
    <cellStyle name="classeur | historique 5 2" xfId="2959" xr:uid="{C9F244F9-04A5-49BB-8961-925C99DEBD35}"/>
    <cellStyle name="classeur | historique 6" xfId="2955" xr:uid="{8203565F-1000-42C5-A5FD-3E44E361CDA2}"/>
    <cellStyle name="classeur | note | numero" xfId="1966" xr:uid="{B43D5413-CDF6-4168-B9CD-EC0BD69696EA}"/>
    <cellStyle name="classeur | note | numero 2" xfId="1967" xr:uid="{10E2FB41-FEB6-4B80-961B-CB6103322771}"/>
    <cellStyle name="classeur | note | numero 2 2" xfId="1968" xr:uid="{AC7D513F-9A41-4D54-8DC1-8362F86F9DF7}"/>
    <cellStyle name="classeur | note | numero 2 2 2" xfId="2962" xr:uid="{C1B04445-AD42-4D87-AB43-E880D4DD1115}"/>
    <cellStyle name="classeur | note | numero 2 3" xfId="2961" xr:uid="{C728EFC2-36DB-4FF3-B97F-65AF3EA00569}"/>
    <cellStyle name="classeur | note | numero 3" xfId="1969" xr:uid="{CFDC2530-173B-435B-BDEA-CDEC405DE4FD}"/>
    <cellStyle name="classeur | note | numero 3 2" xfId="2963" xr:uid="{E140D440-1244-440D-B086-4B197339718A}"/>
    <cellStyle name="classeur | note | numero 4" xfId="1970" xr:uid="{5C934B57-E6AD-4D71-8B4A-F7E8BDD432FC}"/>
    <cellStyle name="classeur | note | numero 4 2" xfId="2964" xr:uid="{53F484E5-9985-401E-BE0D-2E54900607EA}"/>
    <cellStyle name="classeur | note | numero 5" xfId="2960" xr:uid="{BFEFB21B-1AFF-48CB-A584-FC13FD50BBE7}"/>
    <cellStyle name="classeur | note | texte" xfId="1971" xr:uid="{40917CE2-F046-4FFC-A6CC-E810E4C613A9}"/>
    <cellStyle name="classeur | note | texte 2" xfId="1972" xr:uid="{DC54EC8C-A0D4-493A-B95F-B084CAED1F84}"/>
    <cellStyle name="classeur | note | texte 2 2" xfId="2966" xr:uid="{8A5DA2CE-48C1-4334-B851-77287E4645B3}"/>
    <cellStyle name="classeur | note | texte 3" xfId="1973" xr:uid="{66BE22B5-0EE1-4A30-8D4E-67AABE392992}"/>
    <cellStyle name="classeur | note | texte 3 2" xfId="2967" xr:uid="{39818D1C-B20A-42D5-B21D-A8903E9BAD12}"/>
    <cellStyle name="classeur | note | texte 4" xfId="2965" xr:uid="{D036B964-C190-456C-A1FE-6C4369A635D9}"/>
    <cellStyle name="classeur | periodicite | annee scolaire" xfId="1974" xr:uid="{BEA9E73C-355D-43BA-8499-22EE2AAF8D68}"/>
    <cellStyle name="classeur | periodicite | annee scolaire 2" xfId="1975" xr:uid="{98F622F4-D6F2-49CF-8A24-E1CA35480BD4}"/>
    <cellStyle name="classeur | periodicite | annee scolaire 2 2" xfId="2969" xr:uid="{5165584D-CF37-45D3-97F6-07A4323BD682}"/>
    <cellStyle name="classeur | periodicite | annee scolaire 3" xfId="1976" xr:uid="{96397C3D-3FD5-434E-8A03-F7335EB52FBC}"/>
    <cellStyle name="classeur | periodicite | annee scolaire 3 2" xfId="2970" xr:uid="{5DFF9D44-72EB-4DFD-9AFA-C71C82B0609B}"/>
    <cellStyle name="classeur | periodicite | annee scolaire 4" xfId="1977" xr:uid="{989518A1-0F5A-474D-9045-1915E0FCF817}"/>
    <cellStyle name="classeur | periodicite | annee scolaire 4 2" xfId="2971" xr:uid="{AC748B2B-11A6-41F0-A65A-97C791B7B9F1}"/>
    <cellStyle name="classeur | periodicite | annee scolaire 5" xfId="1978" xr:uid="{7C2DF184-7514-468E-B869-E363ABE7B42A}"/>
    <cellStyle name="classeur | periodicite | annee scolaire 5 2" xfId="2972" xr:uid="{651F1F52-C374-4A51-AE13-9E19512238CC}"/>
    <cellStyle name="classeur | periodicite | annee scolaire 6" xfId="2968" xr:uid="{B18C35FA-8721-4639-A6E4-E86841B06B26}"/>
    <cellStyle name="classeur | periodicite | annuelle" xfId="1979" xr:uid="{E7DCCFDB-8F4F-48E5-8522-4C99DEA3DF17}"/>
    <cellStyle name="classeur | periodicite | annuelle 2" xfId="1980" xr:uid="{72459D16-3073-46F6-B0AF-063CA1501444}"/>
    <cellStyle name="classeur | periodicite | annuelle 2 2" xfId="2974" xr:uid="{DCCE8260-D25E-4944-94E2-6C374D512EF8}"/>
    <cellStyle name="classeur | periodicite | annuelle 3" xfId="1981" xr:uid="{2061F4ED-5A7D-45EC-BD68-CC5FE8CD0576}"/>
    <cellStyle name="classeur | periodicite | annuelle 3 2" xfId="2975" xr:uid="{F8C41FBA-D2AF-4FCE-8573-50653999CB7B}"/>
    <cellStyle name="classeur | periodicite | annuelle 4" xfId="2973" xr:uid="{AD1EE8B2-87F1-4E1F-9D00-D0642E4C5792}"/>
    <cellStyle name="classeur | periodicite | autre" xfId="1982" xr:uid="{893E3B4E-A9D4-4A1C-ACC8-1D50CDA70B9C}"/>
    <cellStyle name="classeur | periodicite | autre 2" xfId="1983" xr:uid="{A208899D-8915-43E4-B968-D3CB1221A909}"/>
    <cellStyle name="classeur | periodicite | autre 2 2" xfId="1984" xr:uid="{E9C34ADD-01F5-414C-B31D-77EC07CE6038}"/>
    <cellStyle name="classeur | periodicite | autre 2 2 2" xfId="2978" xr:uid="{2784179D-0BCE-4BAD-9702-1CC16ED4FC61}"/>
    <cellStyle name="classeur | periodicite | autre 2 3" xfId="2977" xr:uid="{9C0D05C0-E65B-44AA-8D2A-AAD6534718D1}"/>
    <cellStyle name="classeur | periodicite | autre 3" xfId="1985" xr:uid="{D5044784-B432-4579-BBC8-395BC0EDBE20}"/>
    <cellStyle name="classeur | periodicite | autre 3 2" xfId="2979" xr:uid="{E7292E08-2E50-450B-A883-6B1E3C17FB08}"/>
    <cellStyle name="classeur | periodicite | autre 4" xfId="2976" xr:uid="{500F5B6B-FE24-4E0D-8515-5678201855B4}"/>
    <cellStyle name="classeur | periodicite | bimestrielle" xfId="1986" xr:uid="{0E2AB629-5597-429A-8ABF-D541E79EC638}"/>
    <cellStyle name="classeur | periodicite | bimestrielle 2" xfId="1987" xr:uid="{1307822C-42F9-41DC-B703-93842485134C}"/>
    <cellStyle name="classeur | periodicite | bimestrielle 2 2" xfId="1988" xr:uid="{785FE9B2-FFF1-4E02-8CB3-1A31178C66AB}"/>
    <cellStyle name="classeur | periodicite | bimestrielle 2 2 2" xfId="2982" xr:uid="{4F3DFADE-E9AD-4698-BEEC-9A57A2235DCD}"/>
    <cellStyle name="classeur | periodicite | bimestrielle 2 3" xfId="2981" xr:uid="{ADF9BC66-9BA0-4252-B964-0049C9CD574F}"/>
    <cellStyle name="classeur | periodicite | bimestrielle 3" xfId="1989" xr:uid="{338BB59F-44A8-4576-9C1B-846097672C8B}"/>
    <cellStyle name="classeur | periodicite | bimestrielle 3 2" xfId="2983" xr:uid="{B102F779-B078-4BBC-B688-C88EBEC6806C}"/>
    <cellStyle name="classeur | periodicite | bimestrielle 4" xfId="1990" xr:uid="{5AEE9C9A-E4AB-4C42-A599-0F97EDC95263}"/>
    <cellStyle name="classeur | periodicite | bimestrielle 4 2" xfId="2984" xr:uid="{8ACC4FC1-3119-4F8A-A9B7-5106BC536E2F}"/>
    <cellStyle name="classeur | periodicite | bimestrielle 5" xfId="1991" xr:uid="{DE9729D4-0D20-4D9D-A6CF-BE285ED464D1}"/>
    <cellStyle name="classeur | periodicite | bimestrielle 5 2" xfId="2985" xr:uid="{950D00E3-B36D-472D-9920-0F00BDFCF545}"/>
    <cellStyle name="classeur | periodicite | bimestrielle 6" xfId="2980" xr:uid="{82CFE167-1AE7-4463-BC01-1210A764D2C7}"/>
    <cellStyle name="classeur | periodicite | mensuelle" xfId="1992" xr:uid="{E2E0D283-C0A8-4776-81D8-209355B69AA3}"/>
    <cellStyle name="classeur | periodicite | mensuelle 2" xfId="1993" xr:uid="{967B2CB2-C08F-4827-ACBB-2FF8F0FCED7D}"/>
    <cellStyle name="classeur | periodicite | mensuelle 2 2" xfId="2987" xr:uid="{40396EF4-771E-4AC8-A491-03C61822409B}"/>
    <cellStyle name="classeur | periodicite | mensuelle 3" xfId="1994" xr:uid="{9E8148BF-816A-4F26-BAC1-0487AA1D1738}"/>
    <cellStyle name="classeur | periodicite | mensuelle 3 2" xfId="2988" xr:uid="{6C75722B-C0EF-4417-9C1A-8166BD0BB59B}"/>
    <cellStyle name="classeur | periodicite | mensuelle 4" xfId="1995" xr:uid="{66883072-8276-4C87-B971-41C0C01CAFDA}"/>
    <cellStyle name="classeur | periodicite | mensuelle 4 2" xfId="2989" xr:uid="{43110509-AF5C-41E3-B029-1E2C359B5EFD}"/>
    <cellStyle name="classeur | periodicite | mensuelle 5" xfId="1996" xr:uid="{DB5E3C69-2AA4-4478-8091-F58F1B0163CA}"/>
    <cellStyle name="classeur | periodicite | mensuelle 5 2" xfId="2990" xr:uid="{D4672660-F563-4C58-A885-69C10AE4EC63}"/>
    <cellStyle name="classeur | periodicite | mensuelle 6" xfId="2986" xr:uid="{7C659D4C-ED0C-4C2B-A2A2-C436BB05E231}"/>
    <cellStyle name="classeur | periodicite | semestrielle" xfId="1997" xr:uid="{C9CB6A29-3A81-4E09-8AE7-5109FD422719}"/>
    <cellStyle name="classeur | periodicite | semestrielle 2" xfId="1998" xr:uid="{CBC4A5DD-0A2F-442E-A6FB-1BF5A4E2624D}"/>
    <cellStyle name="classeur | periodicite | semestrielle 2 2" xfId="2992" xr:uid="{009A7CA2-D918-4592-8F2B-A98B3E9F44BB}"/>
    <cellStyle name="classeur | periodicite | semestrielle 3" xfId="1999" xr:uid="{1E1CAFCD-B49D-4529-A064-AA44E8766E28}"/>
    <cellStyle name="classeur | periodicite | semestrielle 3 2" xfId="2993" xr:uid="{66237B66-0BD0-4074-8B28-8595176C1FA0}"/>
    <cellStyle name="classeur | periodicite | semestrielle 4" xfId="2000" xr:uid="{FBBFF529-8408-4507-B63D-AE8C35E3BD5F}"/>
    <cellStyle name="classeur | periodicite | semestrielle 4 2" xfId="2994" xr:uid="{0B9A46D4-5C54-4214-810F-929762BA69A8}"/>
    <cellStyle name="classeur | periodicite | semestrielle 5" xfId="2991" xr:uid="{FA23B5F6-DE40-4506-BA4A-91F4A6FE3F25}"/>
    <cellStyle name="classeur | periodicite | trimestrielle" xfId="2001" xr:uid="{DEAA9AA0-8084-4EC8-B43C-F5BA137CE499}"/>
    <cellStyle name="classeur | periodicite | trimestrielle 2" xfId="2002" xr:uid="{2B8DD467-8870-4CF8-8AC8-1BF8E210D8E9}"/>
    <cellStyle name="classeur | periodicite | trimestrielle 2 2" xfId="2003" xr:uid="{5E975CD3-26D2-45F8-94F5-92C024E4F830}"/>
    <cellStyle name="classeur | periodicite | trimestrielle 2 2 2" xfId="2997" xr:uid="{803C4F5A-DB5A-4C9D-A143-B86D3897F774}"/>
    <cellStyle name="classeur | periodicite | trimestrielle 2 3" xfId="2996" xr:uid="{5BF227A1-431A-4703-B82D-663E12A11C4E}"/>
    <cellStyle name="classeur | periodicite | trimestrielle 3" xfId="2004" xr:uid="{915F215D-C527-444B-959F-B6078EEC5E04}"/>
    <cellStyle name="classeur | periodicite | trimestrielle 3 2" xfId="2998" xr:uid="{F4E72843-E082-4D1B-8868-7113097CE55E}"/>
    <cellStyle name="classeur | periodicite | trimestrielle 4" xfId="2005" xr:uid="{7407422B-ADBA-46AB-8FD9-1A588C0FE354}"/>
    <cellStyle name="classeur | periodicite | trimestrielle 4 2" xfId="2999" xr:uid="{BFF206D6-8916-4196-B909-3AF37BDC0692}"/>
    <cellStyle name="classeur | periodicite | trimestrielle 5" xfId="2006" xr:uid="{C65C30F4-9DB6-4294-B5DC-B6E5B71A7A52}"/>
    <cellStyle name="classeur | periodicite | trimestrielle 5 2" xfId="3000" xr:uid="{3275F42E-6C96-4BDC-BE42-81B188ADFB74}"/>
    <cellStyle name="classeur | periodicite | trimestrielle 6" xfId="2995" xr:uid="{D79E826D-B140-43F0-B543-320FDAFD42E3}"/>
    <cellStyle name="classeur | reference | aucune" xfId="2007" xr:uid="{5019D665-03B2-4114-B6B0-08772E4221F8}"/>
    <cellStyle name="classeur | reference | aucune 2" xfId="2008" xr:uid="{53CF58B7-0189-4EC7-B83D-8D5A7729A215}"/>
    <cellStyle name="classeur | reference | aucune 2 2" xfId="2009" xr:uid="{50727EBD-B1FA-4102-9628-E07973080E8C}"/>
    <cellStyle name="classeur | reference | aucune 2 2 2" xfId="3003" xr:uid="{415AC351-5093-466D-849B-B59A0C2355D8}"/>
    <cellStyle name="classeur | reference | aucune 2 3" xfId="3002" xr:uid="{4F5B8EFD-9D23-4020-86EB-099A721E710B}"/>
    <cellStyle name="classeur | reference | aucune 3" xfId="2010" xr:uid="{DB56536C-954C-4D8C-BABD-0A1B1E220410}"/>
    <cellStyle name="classeur | reference | aucune 3 2" xfId="3004" xr:uid="{927D0A3D-3521-4559-B7F9-959043CFE3BE}"/>
    <cellStyle name="classeur | reference | aucune 4" xfId="2011" xr:uid="{918FB259-C597-4069-B9CC-5E644D90B51E}"/>
    <cellStyle name="classeur | reference | aucune 4 2" xfId="3005" xr:uid="{467D9E72-4C90-4418-A356-BA3EDE3290D4}"/>
    <cellStyle name="classeur | reference | aucune 5" xfId="2012" xr:uid="{FDA645FE-BDB0-4FB5-A0C7-753E72FB7F77}"/>
    <cellStyle name="classeur | reference | aucune 5 2" xfId="3006" xr:uid="{BC7BBB90-E0E6-473E-99EC-85AF3705D884}"/>
    <cellStyle name="classeur | reference | aucune 6" xfId="3001" xr:uid="{38F4D5B4-C5D4-4AF4-8F13-931E444078FF}"/>
    <cellStyle name="classeur | reference | tabl-series compose" xfId="2013" xr:uid="{8EFFB156-1306-4C2B-9B5C-BA39773B8DC5}"/>
    <cellStyle name="classeur | reference | tabl-series compose 2" xfId="2014" xr:uid="{2ED006A6-8636-400A-957E-D91C8EB7A7CB}"/>
    <cellStyle name="classeur | reference | tabl-series compose 2 2" xfId="2015" xr:uid="{DD7ADBB2-8969-4564-990C-5E825AF30D7C}"/>
    <cellStyle name="classeur | reference | tabl-series compose 2 2 2" xfId="3009" xr:uid="{7E58C9E9-1A5F-452B-B46A-D15D6BD6CB0F}"/>
    <cellStyle name="classeur | reference | tabl-series compose 2 3" xfId="3008" xr:uid="{60A5D8EE-6DB8-48FE-9297-5A9DDC166645}"/>
    <cellStyle name="classeur | reference | tabl-series compose 3" xfId="2016" xr:uid="{78894C1F-2E41-4366-B126-17FCA8EFF0CA}"/>
    <cellStyle name="classeur | reference | tabl-series compose 3 2" xfId="3010" xr:uid="{D3C8864B-6FEA-469C-849F-7627DD87BDC8}"/>
    <cellStyle name="classeur | reference | tabl-series compose 4" xfId="2017" xr:uid="{9ADE75CF-D0B0-4563-9FF6-9024315D3293}"/>
    <cellStyle name="classeur | reference | tabl-series compose 4 2" xfId="3011" xr:uid="{52431F52-E908-43D4-8636-85AC5E564CD2}"/>
    <cellStyle name="classeur | reference | tabl-series compose 5" xfId="2018" xr:uid="{34AE5EA8-F6CB-4903-AF6C-20CFBDE71683}"/>
    <cellStyle name="classeur | reference | tabl-series compose 5 2" xfId="3012" xr:uid="{A27C2753-FBE1-41F8-97C7-52B3C96654F6}"/>
    <cellStyle name="classeur | reference | tabl-series compose 6" xfId="3007" xr:uid="{B42EC3C2-53C9-4047-8E46-387CFD330A02}"/>
    <cellStyle name="classeur | reference | tabl-series simple (particulier)" xfId="2019" xr:uid="{4E2EE525-B875-4BCE-885A-EB6A85337DEE}"/>
    <cellStyle name="classeur | reference | tabl-series simple (particulier) 2" xfId="2020" xr:uid="{BEA99E83-3A9F-46C6-BCE4-92ADFB0A5132}"/>
    <cellStyle name="classeur | reference | tabl-series simple (particulier) 2 2" xfId="2021" xr:uid="{08E587E0-83A9-48AD-9EFD-5A4128EF6800}"/>
    <cellStyle name="classeur | reference | tabl-series simple (particulier) 2 2 2" xfId="3015" xr:uid="{6A9A4675-F143-4582-B575-4039E2239B78}"/>
    <cellStyle name="classeur | reference | tabl-series simple (particulier) 2 3" xfId="3014" xr:uid="{F0556B6E-77E4-48D7-8F61-11CDBDD764FD}"/>
    <cellStyle name="classeur | reference | tabl-series simple (particulier) 3" xfId="2022" xr:uid="{30B19B21-1E4B-47FD-85E9-4308EB1BCC8D}"/>
    <cellStyle name="classeur | reference | tabl-series simple (particulier) 3 2" xfId="3016" xr:uid="{E45D6CE6-15BC-4D79-8CA3-2B9451BFC250}"/>
    <cellStyle name="classeur | reference | tabl-series simple (particulier) 4" xfId="3013" xr:uid="{AA7729E7-C727-4380-9BB6-82EBC107787D}"/>
    <cellStyle name="classeur | reference | tabl-series simple (standard)" xfId="2023" xr:uid="{49876E3F-D0CB-4421-95AE-DFBFD7E21C6E}"/>
    <cellStyle name="classeur | reference | tabl-series simple (standard) 2" xfId="2024" xr:uid="{F991C3F3-A9F2-47F7-8C64-1999D6013F5A}"/>
    <cellStyle name="classeur | reference | tabl-series simple (standard) 2 2" xfId="2025" xr:uid="{DEA6D074-8FD2-4952-951C-7C635BECF494}"/>
    <cellStyle name="classeur | reference | tabl-series simple (standard) 2 2 2" xfId="3019" xr:uid="{20097503-71A1-4DB4-937B-2CFC3EE330D0}"/>
    <cellStyle name="classeur | reference | tabl-series simple (standard) 2 3" xfId="3018" xr:uid="{713BE305-4F72-4733-96DA-92C40AC803F3}"/>
    <cellStyle name="classeur | reference | tabl-series simple (standard) 3" xfId="2026" xr:uid="{BDD9C7D8-DDC0-4CFF-8DA6-9B38C0005F66}"/>
    <cellStyle name="classeur | reference | tabl-series simple (standard) 3 2" xfId="3020" xr:uid="{01D7D5F5-8D9B-461D-837C-F587F9FF6C87}"/>
    <cellStyle name="classeur | reference | tabl-series simple (standard) 4" xfId="2027" xr:uid="{3ED98A5E-27D4-435D-85CA-B442CD4D5994}"/>
    <cellStyle name="classeur | reference | tabl-series simple (standard) 4 2" xfId="3021" xr:uid="{37966DAC-0994-459D-A8A6-F56047494539}"/>
    <cellStyle name="classeur | reference | tabl-series simple (standard) 5" xfId="2028" xr:uid="{310AD84C-88E6-4235-B75A-879BD7930EB5}"/>
    <cellStyle name="classeur | reference | tabl-series simple (standard) 5 2" xfId="3022" xr:uid="{C7FE9ACD-4975-4167-92E5-B212846337DC}"/>
    <cellStyle name="classeur | reference | tabl-series simple (standard) 6" xfId="3017" xr:uid="{96D78FA2-A683-4434-8511-F53D86605EDC}"/>
    <cellStyle name="classeur | reference | tabl-structure (particulier)" xfId="2029" xr:uid="{90E963B1-2D6A-472E-B726-4D949AC3FCFE}"/>
    <cellStyle name="classeur | reference | tabl-structure (particulier) 2" xfId="2030" xr:uid="{9E88F7B2-19CF-40FB-B4AE-DDDFD2E51FA1}"/>
    <cellStyle name="classeur | reference | tabl-structure (particulier) 2 2" xfId="3024" xr:uid="{EE2B7276-938F-4EB3-ABD7-93E79EBD56A3}"/>
    <cellStyle name="classeur | reference | tabl-structure (particulier) 3" xfId="2031" xr:uid="{5601D7A7-F4E9-4EED-B442-DAFFD8729896}"/>
    <cellStyle name="classeur | reference | tabl-structure (particulier) 3 2" xfId="3025" xr:uid="{02B752EA-BA9C-4B24-8CC2-0205BE32E13F}"/>
    <cellStyle name="classeur | reference | tabl-structure (particulier) 4" xfId="2032" xr:uid="{F70866B7-BB72-47D2-8209-7C3ADAE577B4}"/>
    <cellStyle name="classeur | reference | tabl-structure (particulier) 4 2" xfId="3026" xr:uid="{FB8F4F45-8F94-4038-A3BB-F5EB5C48124A}"/>
    <cellStyle name="classeur | reference | tabl-structure (particulier) 5" xfId="3023" xr:uid="{84BABF6D-5AA9-41D3-8B82-E3155A40D43B}"/>
    <cellStyle name="classeur | reference | tabl-structure (standard)" xfId="2033" xr:uid="{A92969B7-BEF1-4DB6-9195-6A84681B3FB0}"/>
    <cellStyle name="classeur | reference | tabl-structure (standard) 2" xfId="2034" xr:uid="{BD334809-B80F-4FF9-9E7B-6E75E5EA63CC}"/>
    <cellStyle name="classeur | reference | tabl-structure (standard) 2 2" xfId="3028" xr:uid="{E1191CE5-A1DC-43CF-B16C-686C49B1B6E0}"/>
    <cellStyle name="classeur | reference | tabl-structure (standard) 3" xfId="2035" xr:uid="{E14801FF-1936-41CC-99D3-D8D36A85D5A4}"/>
    <cellStyle name="classeur | reference | tabl-structure (standard) 3 2" xfId="3029" xr:uid="{F2305C0F-5567-4506-BF10-0C22284668FE}"/>
    <cellStyle name="classeur | reference | tabl-structure (standard) 4" xfId="2036" xr:uid="{C8DF7155-EFD1-4F5E-8EEE-B8E9537EEFC8}"/>
    <cellStyle name="classeur | reference | tabl-structure (standard) 4 2" xfId="3030" xr:uid="{3DE31188-CC5E-4A7F-A3DD-D3D229B9AD57}"/>
    <cellStyle name="classeur | reference | tabl-structure (standard) 5" xfId="2037" xr:uid="{B00D5463-6F2A-45BC-B530-88F5C9874A98}"/>
    <cellStyle name="classeur | reference | tabl-structure (standard) 5 2" xfId="3031" xr:uid="{2EBEAAED-1151-4BF1-A0DE-0F4A09D165ED}"/>
    <cellStyle name="classeur | reference | tabl-structure (standard) 6" xfId="3027" xr:uid="{17486DCC-DDBE-47A9-9171-B11FBBBA3A03}"/>
    <cellStyle name="classeur | theme | intitule" xfId="2038" xr:uid="{F883698A-4429-47C6-970C-C13424F2CCB8}"/>
    <cellStyle name="classeur | theme | intitule 2" xfId="2039" xr:uid="{284557D0-105F-46AE-B443-3A1820F44294}"/>
    <cellStyle name="classeur | theme | intitule 2 2" xfId="3033" xr:uid="{215CF79B-6C9B-4EC9-97F5-11FC6C3E6465}"/>
    <cellStyle name="classeur | theme | intitule 3" xfId="2040" xr:uid="{5C81E59D-0609-41D1-990A-5440874C16F0}"/>
    <cellStyle name="classeur | theme | intitule 3 2" xfId="3034" xr:uid="{C4F46F72-A59C-4621-AFB6-DB07054D67A4}"/>
    <cellStyle name="classeur | theme | intitule 4" xfId="2041" xr:uid="{71EEE5FE-5B1A-4B99-9FEC-C57802F3D01E}"/>
    <cellStyle name="classeur | theme | intitule 4 2" xfId="3035" xr:uid="{3B5F5527-9027-4178-9913-2D346172D8B0}"/>
    <cellStyle name="classeur | theme | intitule 5" xfId="2042" xr:uid="{12184669-E089-4FDA-9E19-06D64A21FB85}"/>
    <cellStyle name="classeur | theme | intitule 5 2" xfId="3036" xr:uid="{65E8EFAE-A128-46DA-B498-1BC972DE6DA8}"/>
    <cellStyle name="classeur | theme | intitule 6" xfId="3032" xr:uid="{A9D8376C-A988-4F0F-BF84-B5D2FA3BF199}"/>
    <cellStyle name="classeur | theme | notice explicative" xfId="2043" xr:uid="{7508E069-2B96-4EDD-9DDC-06CF75004B38}"/>
    <cellStyle name="classeur | theme | notice explicative 2" xfId="2044" xr:uid="{AF61EC07-ED00-409E-9A3E-9C4E7407E66D}"/>
    <cellStyle name="classeur | theme | notice explicative 2 2" xfId="2045" xr:uid="{2B84795B-C1C7-43EA-97FC-7CABB41A7C10}"/>
    <cellStyle name="classeur | theme | notice explicative 2 2 2" xfId="3039" xr:uid="{4A087BDE-D2A4-4859-92E8-24A3E0C2884F}"/>
    <cellStyle name="classeur | theme | notice explicative 2 3" xfId="3038" xr:uid="{2ECE69E0-A8D3-4CDF-B308-82D1FFA0791F}"/>
    <cellStyle name="classeur | theme | notice explicative 3" xfId="2046" xr:uid="{6AF729A9-41A5-4F85-B8DA-D18409218F11}"/>
    <cellStyle name="classeur | theme | notice explicative 3 2" xfId="3040" xr:uid="{63255557-216A-4D96-89F5-C7E9406F3DD0}"/>
    <cellStyle name="classeur | theme | notice explicative 4" xfId="2047" xr:uid="{653CCC90-023C-4B8E-92AA-3917AD601DAF}"/>
    <cellStyle name="classeur | theme | notice explicative 4 2" xfId="3041" xr:uid="{A47C7B8A-F6F9-4F94-8A84-89403E01425E}"/>
    <cellStyle name="classeur | theme | notice explicative 5" xfId="3037" xr:uid="{57B09022-ECC1-4F22-AA84-501884AC06BF}"/>
    <cellStyle name="classeur | titre | niveau 1" xfId="2048" xr:uid="{6C5883C7-1EBF-4243-8171-B956D3AFDEE2}"/>
    <cellStyle name="classeur | titre | niveau 1 2" xfId="2049" xr:uid="{057B0385-D073-4192-AF18-053A61C055E6}"/>
    <cellStyle name="classeur | titre | niveau 1 2 2" xfId="3043" xr:uid="{89DC6E0A-ABC4-440D-94C5-67487CC09735}"/>
    <cellStyle name="classeur | titre | niveau 1 3" xfId="2050" xr:uid="{31153F3D-6CB1-4A97-AFFB-838DC7B49695}"/>
    <cellStyle name="classeur | titre | niveau 1 3 2" xfId="3044" xr:uid="{E1CAA099-9EC2-49C9-980C-2E5F0F9B27E6}"/>
    <cellStyle name="classeur | titre | niveau 1 4" xfId="2051" xr:uid="{D2B7E14C-4795-4C19-A18F-B9AB9900650D}"/>
    <cellStyle name="classeur | titre | niveau 1 4 2" xfId="3045" xr:uid="{DEF83A8A-1CAB-4CCC-94D0-D53A54660EB8}"/>
    <cellStyle name="classeur | titre | niveau 1 5" xfId="2052" xr:uid="{7C402330-1648-43F1-867D-A97D9E8BA4F3}"/>
    <cellStyle name="classeur | titre | niveau 1 5 2" xfId="3046" xr:uid="{45D7B49C-F36F-4F57-AEE7-B5C7F8636A35}"/>
    <cellStyle name="classeur | titre | niveau 1 6" xfId="3042" xr:uid="{31A9C998-AB78-454F-80EA-46C6431BFE80}"/>
    <cellStyle name="classeur | titre | niveau 2" xfId="2053" xr:uid="{96F6A723-671D-47EF-96B8-4462C4EC2A07}"/>
    <cellStyle name="classeur | titre | niveau 2 2" xfId="2054" xr:uid="{5A11ED1F-8A92-4FFF-B139-A678D47C9016}"/>
    <cellStyle name="classeur | titre | niveau 2 2 2" xfId="3048" xr:uid="{6EB9A5A8-E6D5-4876-B19B-D672833BDC93}"/>
    <cellStyle name="classeur | titre | niveau 2 3" xfId="2055" xr:uid="{C49A5253-E2AB-42A5-9C8F-72E3D83C34C0}"/>
    <cellStyle name="classeur | titre | niveau 2 3 2" xfId="3049" xr:uid="{E863BD15-C019-4118-AB9B-0CE29D20C426}"/>
    <cellStyle name="classeur | titre | niveau 2 4" xfId="2056" xr:uid="{C81CF12E-CF5C-4267-950E-42DF91476A29}"/>
    <cellStyle name="classeur | titre | niveau 2 4 2" xfId="3050" xr:uid="{6162E5AC-E13D-4004-89EB-67765EF1754E}"/>
    <cellStyle name="classeur | titre | niveau 2 5" xfId="3047" xr:uid="{24EC5F01-FF99-4FCB-A55A-39D2C3023F0A}"/>
    <cellStyle name="classeur | titre | niveau 3" xfId="2057" xr:uid="{CCECAF17-71F9-40DA-BA31-6186F51A449D}"/>
    <cellStyle name="classeur | titre | niveau 3 2" xfId="2058" xr:uid="{2A49B348-35C8-4B77-9AAF-F73E293AA206}"/>
    <cellStyle name="classeur | titre | niveau 3 2 2" xfId="3052" xr:uid="{42D26645-2F07-4436-9CAC-4590BAD40F53}"/>
    <cellStyle name="classeur | titre | niveau 3 3" xfId="2059" xr:uid="{57CA8243-EEEF-411F-ADE3-511500E15D67}"/>
    <cellStyle name="classeur | titre | niveau 3 3 2" xfId="3053" xr:uid="{473A800D-89EA-4425-83E6-DC73FDE9F7D0}"/>
    <cellStyle name="classeur | titre | niveau 3 4" xfId="3051" xr:uid="{75E8FB7C-09C0-4498-AF16-C75EEE13CDA3}"/>
    <cellStyle name="classeur | titre | niveau 4" xfId="2060" xr:uid="{CE657875-EE56-4CEA-A19F-740F0F88F2A4}"/>
    <cellStyle name="classeur | titre | niveau 4 2" xfId="2061" xr:uid="{A12CF978-24EC-4AF1-AC75-DF0D78B177C9}"/>
    <cellStyle name="classeur | titre | niveau 4 2 2" xfId="3055" xr:uid="{3C068E88-040A-47C2-B820-0383B10FADE7}"/>
    <cellStyle name="classeur | titre | niveau 4 3" xfId="2062" xr:uid="{2D23C164-2F89-4423-BC50-34B285E31640}"/>
    <cellStyle name="classeur | titre | niveau 4 3 2" xfId="3056" xr:uid="{7BA0CFBB-09A0-4E17-BD0A-532381E504DD}"/>
    <cellStyle name="classeur | titre | niveau 4 4" xfId="2063" xr:uid="{CF349472-D117-4B1B-8B98-092020F18E12}"/>
    <cellStyle name="classeur | titre | niveau 4 4 2" xfId="3057" xr:uid="{95D4DA76-F333-47C5-8441-22E324B1EC63}"/>
    <cellStyle name="classeur | titre | niveau 4 5" xfId="2064" xr:uid="{194E650A-6EC8-446A-B0A1-875F2D439144}"/>
    <cellStyle name="classeur | titre | niveau 4 5 2" xfId="3058" xr:uid="{6DDCF96B-1123-4D6B-AC52-0FA26349E2E2}"/>
    <cellStyle name="classeur | titre | niveau 4 6" xfId="3054" xr:uid="{D65E9E72-A4C0-4224-AC53-F201740A84A3}"/>
    <cellStyle name="classeur | titre | niveau 5" xfId="2065" xr:uid="{F389DAF6-F163-40FF-8D33-471BB813D89C}"/>
    <cellStyle name="classeur | titre | niveau 5 2" xfId="2066" xr:uid="{635E83FA-4962-4461-A157-B912AF3BE77E}"/>
    <cellStyle name="classeur | titre | niveau 5 2 2" xfId="3060" xr:uid="{85364247-83C8-43FC-BF45-50A4CA2CE6F3}"/>
    <cellStyle name="classeur | titre | niveau 5 3" xfId="2067" xr:uid="{A4383F14-D134-455C-A5C7-E00871467945}"/>
    <cellStyle name="classeur | titre | niveau 5 3 2" xfId="3061" xr:uid="{0592C782-CFA9-41F6-B488-4D2D83F64D97}"/>
    <cellStyle name="classeur | titre | niveau 5 4" xfId="3059" xr:uid="{490815B6-F69B-4AAB-879F-DC962CE0DBFD}"/>
    <cellStyle name="coin" xfId="2068" xr:uid="{836353D1-01C6-4ECA-BB57-B2DEBEDA9603}"/>
    <cellStyle name="coin 2" xfId="2069" xr:uid="{D07A2293-2FD0-45EB-94C7-F6008D214BEE}"/>
    <cellStyle name="coin 2 2" xfId="3063" xr:uid="{B941983B-BE81-444D-86A2-3C036F4B6F69}"/>
    <cellStyle name="coin 3" xfId="2070" xr:uid="{EA9A8BC2-9435-4188-9BC5-0D34A69DCB7F}"/>
    <cellStyle name="coin 3 2" xfId="3064" xr:uid="{FF6016C4-F685-4D32-ABA5-876B496E61E8}"/>
    <cellStyle name="coin 4" xfId="3062" xr:uid="{43B1C099-EEB7-45EF-9DEF-8610FA576FAE}"/>
    <cellStyle name="Colore 1" xfId="2071" xr:uid="{55EE5A7A-60E0-402B-A06F-A3E110115482}"/>
    <cellStyle name="Colore 1 2" xfId="3065" xr:uid="{F199FF7A-40BA-44B6-ACBC-6CC5CE014B1D}"/>
    <cellStyle name="Colore 2" xfId="2072" xr:uid="{4C1336AB-13F2-4933-8FAA-2B2EF32A644F}"/>
    <cellStyle name="Colore 2 2" xfId="3066" xr:uid="{E25B7F8C-DB14-49EC-BB74-AF6337DCBC1C}"/>
    <cellStyle name="Colore 3" xfId="2073" xr:uid="{9792CE33-17D2-48CA-8D1B-FF439CE4D9BE}"/>
    <cellStyle name="Colore 3 2" xfId="3067" xr:uid="{9900248E-4E9D-4542-BC38-A7A3D6A20BA4}"/>
    <cellStyle name="Colore 4" xfId="2074" xr:uid="{AE9C1BB8-1150-4BD9-A993-D3FF6610361C}"/>
    <cellStyle name="Colore 4 2" xfId="3068" xr:uid="{57E1601B-D9D8-47B5-9F3D-75DE03D07B91}"/>
    <cellStyle name="Colore 5" xfId="2075" xr:uid="{3420ACC4-1750-4514-AE17-685FD3CAA33E}"/>
    <cellStyle name="Colore 5 2" xfId="3069" xr:uid="{A3B54E96-5BF8-4E35-91E0-222E464BF00F}"/>
    <cellStyle name="Colore 6" xfId="2076" xr:uid="{B483D345-500B-4A7B-955C-E21BCF2B5A33}"/>
    <cellStyle name="Colore 6 2" xfId="3070" xr:uid="{B3D07130-C535-4561-98C4-2024A53F613B}"/>
    <cellStyle name="Comma [0]" xfId="8558" xr:uid="{74129820-A726-4207-86D7-07839F1D68F6}"/>
    <cellStyle name="Comma [0] 10" xfId="8559" xr:uid="{4352F472-B4A1-4F3E-8289-B98FE7F9B26A}"/>
    <cellStyle name="Comma [0] 10 2" xfId="8560" xr:uid="{578D859E-A64A-4D90-A49C-C9E1835E2E4C}"/>
    <cellStyle name="Comma [0] 11" xfId="8561" xr:uid="{F9BEEAEC-B23F-420C-B3E5-21C8C1F5B303}"/>
    <cellStyle name="Comma [0] 11 2" xfId="8562" xr:uid="{5243E46C-3EC5-4DB8-9C96-AFEFB015FAE2}"/>
    <cellStyle name="Comma [0] 12" xfId="8563" xr:uid="{DDE93FFA-3B1C-4261-B18B-C761725A113A}"/>
    <cellStyle name="Comma [0] 13" xfId="8564" xr:uid="{F659F44C-BFD3-46E6-A122-D48B4244D03D}"/>
    <cellStyle name="Comma [0] 2" xfId="8565" xr:uid="{6F388E70-3075-4B84-8972-B36FC3C46646}"/>
    <cellStyle name="Comma [0] 2 2" xfId="8566" xr:uid="{020C337F-DB6F-4259-8891-D841569809FC}"/>
    <cellStyle name="Comma [0] 3" xfId="8567" xr:uid="{839C42DB-24B3-427C-8A60-EC0B9F5329EE}"/>
    <cellStyle name="Comma [0] 3 2" xfId="8568" xr:uid="{140F8E3C-3E5D-42B6-8C8E-88D14E5BCA45}"/>
    <cellStyle name="Comma [0] 4" xfId="8569" xr:uid="{3CD35E8C-B9A0-48A8-A087-8057098C8E45}"/>
    <cellStyle name="Comma [0] 4 2" xfId="8570" xr:uid="{DD525D83-76BB-4C1A-8677-4AE5376A9F76}"/>
    <cellStyle name="Comma [0] 5" xfId="8571" xr:uid="{2293C203-5A3A-4BA8-B8D1-809E5E6A795F}"/>
    <cellStyle name="Comma [0] 5 2" xfId="8572" xr:uid="{D216C12F-8F49-4457-9121-B521D07781F7}"/>
    <cellStyle name="Comma [0] 6" xfId="8573" xr:uid="{EDDD5EA9-EDD8-4F66-8205-E4803DB32980}"/>
    <cellStyle name="Comma [0] 6 2" xfId="8574" xr:uid="{3B5A9A35-072C-4F5F-BB2B-56CBFFDCC28B}"/>
    <cellStyle name="Comma [0] 7" xfId="8575" xr:uid="{5A3ACE62-929B-4700-8C0C-D260BDA82FDC}"/>
    <cellStyle name="Comma [0] 7 2" xfId="8576" xr:uid="{67801BB3-AD43-4911-836A-D6EFED1B2AD9}"/>
    <cellStyle name="Comma [0] 8" xfId="8577" xr:uid="{DDBA9D0D-7281-4499-8197-8F376AE03F14}"/>
    <cellStyle name="Comma [0] 8 2" xfId="8578" xr:uid="{AF6CC428-B3B0-4990-9738-49890F3D1BD5}"/>
    <cellStyle name="Comma [0] 9" xfId="8579" xr:uid="{1CB7154A-9C48-4F3E-8961-E1D816B137CE}"/>
    <cellStyle name="Comma [0] 9 2" xfId="8580" xr:uid="{07BDD859-A99C-40F9-A74E-0D7FC0CDF0F1}"/>
    <cellStyle name="Comma 2" xfId="717" xr:uid="{00000000-0005-0000-0000-0000CD020000}"/>
    <cellStyle name="Comma 2 2" xfId="718" xr:uid="{00000000-0005-0000-0000-0000CE020000}"/>
    <cellStyle name="Comma 2 2 2" xfId="719" xr:uid="{00000000-0005-0000-0000-0000CF020000}"/>
    <cellStyle name="Comma 2 2 2 2" xfId="720" xr:uid="{00000000-0005-0000-0000-0000D0020000}"/>
    <cellStyle name="Comma 2 2 2 3" xfId="8583" xr:uid="{DDDC4D4B-7CCA-4003-9014-5EF5A9D07D95}"/>
    <cellStyle name="Comma 2 2 3" xfId="721" xr:uid="{00000000-0005-0000-0000-0000D1020000}"/>
    <cellStyle name="Comma 2 2 3 2" xfId="8582" xr:uid="{160E69E9-4F7D-4D24-A92D-1DACB2FC9C5F}"/>
    <cellStyle name="Comma 2 2 4" xfId="3071" xr:uid="{C9438C5A-8A03-485E-9B77-924702EC7951}"/>
    <cellStyle name="Comma 2 3" xfId="722" xr:uid="{00000000-0005-0000-0000-0000D2020000}"/>
    <cellStyle name="Comma 2 3 2" xfId="8584" xr:uid="{F85FE92B-4A19-4272-B47C-B1D86BFE359E}"/>
    <cellStyle name="Comma 2 4" xfId="8581" xr:uid="{ACDD4DFC-8601-4C80-9C23-E1043477FC19}"/>
    <cellStyle name="Comma 2 5" xfId="2077" xr:uid="{52D29FA7-DBA3-4C64-B006-16F2C498115B}"/>
    <cellStyle name="Comma 3" xfId="723" xr:uid="{00000000-0005-0000-0000-0000D3020000}"/>
    <cellStyle name="Comma 3 2" xfId="724" xr:uid="{00000000-0005-0000-0000-0000D4020000}"/>
    <cellStyle name="Comma 3 3" xfId="8585" xr:uid="{431E9828-5C75-45D5-B1B5-930A71C41602}"/>
    <cellStyle name="Comment" xfId="8586" xr:uid="{FFC8FE33-FC47-478C-BDA1-C80A78EDBDF0}"/>
    <cellStyle name="Comment 2" xfId="8587" xr:uid="{3468CFDA-86A0-4A36-AFE3-F0F767313C24}"/>
    <cellStyle name="Commentaire 10" xfId="8588" xr:uid="{89487993-F433-425C-B81E-A9318E9ADB6F}"/>
    <cellStyle name="Commentaire 10 2" xfId="8589" xr:uid="{6CDD4EE7-57D0-4959-A0F9-C3331B67906C}"/>
    <cellStyle name="Commentaire 10 2 2" xfId="8590" xr:uid="{DCE23008-FE73-4FAB-B6FA-268D134625B3}"/>
    <cellStyle name="Commentaire 10 3" xfId="8591" xr:uid="{2530251C-9264-4AD1-9A78-D341E994EF4E}"/>
    <cellStyle name="Commentaire 10 4" xfId="8592" xr:uid="{5FFEB1EA-9F7A-4784-BA54-7DA0EFBFE302}"/>
    <cellStyle name="Commentaire 10 5" xfId="8593" xr:uid="{83FF6EF2-6DA6-4486-8EF2-A275C09E2CB1}"/>
    <cellStyle name="Commentaire 11" xfId="8594" xr:uid="{6DB4E874-6D59-415D-8BBD-CA5DD095BEBA}"/>
    <cellStyle name="Commentaire 12" xfId="8595" xr:uid="{654FD1B0-F56C-4CA6-B33D-F0CFD03B00C5}"/>
    <cellStyle name="Commentaire 13" xfId="8596" xr:uid="{9EE7653F-F5FC-4AEA-8F9A-5376FD7D4D92}"/>
    <cellStyle name="Commentaire 14" xfId="8597" xr:uid="{073A2E31-2AF8-4967-8E87-E6E642E8C7B1}"/>
    <cellStyle name="Commentaire 15" xfId="8598" xr:uid="{1CA2498F-342E-48C5-94B7-39BBBBE200A9}"/>
    <cellStyle name="Commentaire 16" xfId="8599" xr:uid="{0CFD4286-580E-46D4-B191-14115C5B57C9}"/>
    <cellStyle name="Commentaire 2" xfId="2078" xr:uid="{BE40ECF6-3039-415F-BF5B-28789820F90A}"/>
    <cellStyle name="Commentaire 2 10" xfId="3980" xr:uid="{F62CE8D2-DEDF-4993-A273-01F3FC08E1C7}"/>
    <cellStyle name="Commentaire 2 2" xfId="3072" xr:uid="{EFEB68F9-7E5A-43B1-846E-FD0006A18277}"/>
    <cellStyle name="Commentaire 2 2 2" xfId="8601" xr:uid="{AD048818-48B6-488E-B3F9-AEBC3DF49A5C}"/>
    <cellStyle name="Commentaire 2 2 2 2" xfId="8602" xr:uid="{0C8B827A-0B8D-4E1B-9980-17A16CB4C3C2}"/>
    <cellStyle name="Commentaire 2 2 2 2 2" xfId="8603" xr:uid="{41C98668-8776-4FF1-9712-310D086D094F}"/>
    <cellStyle name="Commentaire 2 2 2 3" xfId="8604" xr:uid="{D2E3E95D-3A88-4F56-B765-A37D2740CEC0}"/>
    <cellStyle name="Commentaire 2 2 2 3 2" xfId="8605" xr:uid="{E3A24038-B170-4F59-948C-C8BB543A96F4}"/>
    <cellStyle name="Commentaire 2 2 2 4" xfId="8606" xr:uid="{C1E1DF14-0B67-401D-BAB3-70100F14B293}"/>
    <cellStyle name="Commentaire 2 2 3" xfId="8607" xr:uid="{1EFB3833-8277-405B-9E41-A12723C2ED79}"/>
    <cellStyle name="Commentaire 2 2 3 2" xfId="8608" xr:uid="{BEBD8E0E-807F-42B4-88D1-4735A5E56CD2}"/>
    <cellStyle name="Commentaire 2 2 4" xfId="8609" xr:uid="{054271AE-7C60-45D6-8B28-7473B74A4045}"/>
    <cellStyle name="Commentaire 2 2 5" xfId="8600" xr:uid="{7908A09D-6A3F-46D8-B511-8BF4409B2E21}"/>
    <cellStyle name="Commentaire 2 3" xfId="8610" xr:uid="{70859974-6590-491E-BCC8-41918C149867}"/>
    <cellStyle name="Commentaire 2 3 2" xfId="8611" xr:uid="{552EE4CC-E148-47A4-B0C7-3CE19AA56A25}"/>
    <cellStyle name="Commentaire 2 3 2 2" xfId="8612" xr:uid="{8DEDAF7F-0F5F-4558-A7CE-94BBB946D6DC}"/>
    <cellStyle name="Commentaire 2 3 3" xfId="8613" xr:uid="{07CC54F4-B149-4358-AB6D-93B8BE5A3744}"/>
    <cellStyle name="Commentaire 2 3 3 2" xfId="8614" xr:uid="{93CD36D9-3319-44B7-A39F-441B9E6276C9}"/>
    <cellStyle name="Commentaire 2 3 4" xfId="8615" xr:uid="{8C0A4021-529F-499C-A36C-CE71A7499CCB}"/>
    <cellStyle name="Commentaire 2 4" xfId="8616" xr:uid="{8C172635-0DF0-4F77-97CB-66E4F0125F2B}"/>
    <cellStyle name="Commentaire 2 4 2" xfId="8617" xr:uid="{DF4D2088-0972-434E-B18E-D9BAA705AF39}"/>
    <cellStyle name="Commentaire 2 4 2 2" xfId="8618" xr:uid="{56DFBB6A-DFD8-4EB4-BB62-8760EB16DE73}"/>
    <cellStyle name="Commentaire 2 4 3" xfId="8619" xr:uid="{7F412E92-D47C-4854-910C-DAED285B8401}"/>
    <cellStyle name="Commentaire 2 5" xfId="8620" xr:uid="{3C0DEEAD-AAFE-4CF1-9CCA-C4B889E63156}"/>
    <cellStyle name="Commentaire 2 5 2" xfId="8621" xr:uid="{82A4F2B4-DFBF-4731-9635-55B956B6BD5E}"/>
    <cellStyle name="Commentaire 2 6" xfId="8622" xr:uid="{67466F98-8429-4D98-A92A-5E45EF8FD9E9}"/>
    <cellStyle name="Commentaire 2 7" xfId="8623" xr:uid="{BA769929-7FB3-41BB-89BF-7B998813BD33}"/>
    <cellStyle name="Commentaire 2 7 2" xfId="8624" xr:uid="{D5318085-1E3C-4AFA-9E62-675C41F366B1}"/>
    <cellStyle name="Commentaire 2 8" xfId="8625" xr:uid="{04A72DB2-37AF-4E0B-8997-BA77DAFB6BF7}"/>
    <cellStyle name="Commentaire 2 9" xfId="8626" xr:uid="{F3CDC1D7-4203-4C53-A220-3E3DFA968D49}"/>
    <cellStyle name="Commentaire 2 9 2" xfId="8627" xr:uid="{B0C69264-1034-4ED4-9059-F2EB86292883}"/>
    <cellStyle name="Commentaire 3" xfId="8628" xr:uid="{B673657B-73DA-4B27-A364-806F70449ABD}"/>
    <cellStyle name="Commentaire 3 2" xfId="8629" xr:uid="{7455304B-01AE-49AC-B275-67AEAED80433}"/>
    <cellStyle name="Commentaire 3 2 2" xfId="8630" xr:uid="{EA178B1D-D00E-43F1-A819-33EB6D1E1128}"/>
    <cellStyle name="Commentaire 3 2 2 2" xfId="8631" xr:uid="{24B85BBD-F138-41A8-AAED-76B535866320}"/>
    <cellStyle name="Commentaire 3 2 2 2 2" xfId="8632" xr:uid="{97BAE01D-C066-4D27-8C59-2231156CDE9A}"/>
    <cellStyle name="Commentaire 3 2 2 3" xfId="8633" xr:uid="{F38BF5C2-0865-47BA-AB16-C4CF614972CE}"/>
    <cellStyle name="Commentaire 3 2 3" xfId="8634" xr:uid="{059D15FC-E805-4993-8062-068AB976F9E8}"/>
    <cellStyle name="Commentaire 3 2 3 2" xfId="8635" xr:uid="{58484161-FBFD-4FEC-A294-A36DC7465532}"/>
    <cellStyle name="Commentaire 3 3" xfId="8636" xr:uid="{F7AD5A81-F475-41C7-ACDC-7ED282256651}"/>
    <cellStyle name="Commentaire 3 3 2" xfId="8637" xr:uid="{F511D1D8-7C4D-42F8-BEF6-B5097FF3563E}"/>
    <cellStyle name="Commentaire 3 3 2 2" xfId="8638" xr:uid="{6919CE53-A0B2-4331-BFFF-31581F164F1A}"/>
    <cellStyle name="Commentaire 3 3 3" xfId="8639" xr:uid="{BB8A5680-4F5C-4A5F-A727-EA70E7C52C40}"/>
    <cellStyle name="Commentaire 3 3 3 2" xfId="8640" xr:uid="{3AC44C59-18DF-4057-9BC9-95C35E6A14A1}"/>
    <cellStyle name="Commentaire 3 3 4" xfId="8641" xr:uid="{E8798039-8CA2-4A1B-8766-29E4322BC866}"/>
    <cellStyle name="Commentaire 3 4" xfId="8642" xr:uid="{144F435E-9A0C-4A5B-B0A0-AC4AB1F314E9}"/>
    <cellStyle name="Commentaire 3 4 2" xfId="8643" xr:uid="{1ECA3FEA-4409-4DF0-B288-FA99F4FB71E9}"/>
    <cellStyle name="Commentaire 3 4 2 2" xfId="8644" xr:uid="{B246A0EA-1C45-4D26-82F5-BD06803AB903}"/>
    <cellStyle name="Commentaire 3 4 3" xfId="8645" xr:uid="{F58CED26-ADBD-4E5A-8DE6-EB30AB5DF948}"/>
    <cellStyle name="Commentaire 3 5" xfId="8646" xr:uid="{A3E1DBDE-16B8-43D1-A9ED-0BC2708A5B2B}"/>
    <cellStyle name="Commentaire 3 5 2" xfId="8647" xr:uid="{A14C5140-AF7F-4823-84F7-2E13731BE234}"/>
    <cellStyle name="Commentaire 3 6" xfId="8648" xr:uid="{3538445B-F77C-4830-8807-92B1866F6B3A}"/>
    <cellStyle name="Commentaire 3 7" xfId="8649" xr:uid="{31DE4D3E-578D-4175-950A-B608C3933A84}"/>
    <cellStyle name="Commentaire 3 7 2" xfId="8650" xr:uid="{62190E07-E14D-4B0B-9C3D-94883779D9EA}"/>
    <cellStyle name="Commentaire 3 8" xfId="8651" xr:uid="{D372C764-7654-4B77-91B8-3BE6D55877E8}"/>
    <cellStyle name="Commentaire 4" xfId="8652" xr:uid="{6941FE2C-1D26-487D-B0C1-506E61D302E4}"/>
    <cellStyle name="Commentaire 4 2" xfId="8653" xr:uid="{9073A58D-5B38-420A-A93E-142EA108A9AE}"/>
    <cellStyle name="Commentaire 4 2 2" xfId="8654" xr:uid="{EB118505-19BB-4655-B45F-7E610E72F795}"/>
    <cellStyle name="Commentaire 4 2 2 2" xfId="8655" xr:uid="{D20EFC42-3F4F-44B8-9312-21387A70D18F}"/>
    <cellStyle name="Commentaire 4 2 3" xfId="8656" xr:uid="{A9BE3A24-F62C-4718-AACB-9259341C26F4}"/>
    <cellStyle name="Commentaire 4 3" xfId="8657" xr:uid="{C54E82C9-143E-44EC-9379-92D45242982B}"/>
    <cellStyle name="Commentaire 4 3 2" xfId="8658" xr:uid="{A8FCB31B-E74A-44C8-90BE-EF350E125675}"/>
    <cellStyle name="Commentaire 4 3 2 2" xfId="8659" xr:uid="{02BFDEEE-C68E-4CD4-992C-62A9A06DEDEE}"/>
    <cellStyle name="Commentaire 4 3 3" xfId="8660" xr:uid="{50CD4AF2-842A-498D-AF55-43537E5AF0F0}"/>
    <cellStyle name="Commentaire 4 4" xfId="8661" xr:uid="{69F0ECE9-BD9D-484E-B215-75D753808AE7}"/>
    <cellStyle name="Commentaire 4 4 2" xfId="8662" xr:uid="{9C3840A4-6C3F-40FC-A1CB-745B08541D66}"/>
    <cellStyle name="Commentaire 4 5" xfId="8663" xr:uid="{8E344032-6E58-464F-86E7-81234EA87BBD}"/>
    <cellStyle name="Commentaire 4 5 2" xfId="8664" xr:uid="{BF7D2191-5612-4B1D-B496-A49772F8D920}"/>
    <cellStyle name="Commentaire 4 6" xfId="8665" xr:uid="{25667DFD-7D62-49EF-AA67-B9ED0BC96E45}"/>
    <cellStyle name="Commentaire 4 6 2" xfId="8666" xr:uid="{FE2393A0-A077-40C8-B36F-33C73149F4F5}"/>
    <cellStyle name="Commentaire 4 7" xfId="8667" xr:uid="{1F02FAA8-DDE8-415C-9284-8950EA5CFB78}"/>
    <cellStyle name="Commentaire 5" xfId="8668" xr:uid="{67435541-F36F-4C83-9AB1-6452B68A2D3A}"/>
    <cellStyle name="Commentaire 5 2" xfId="8669" xr:uid="{528EF478-10B7-4E8F-A8B0-EDDD6FF71B7F}"/>
    <cellStyle name="Commentaire 5 2 2" xfId="8670" xr:uid="{052BA240-FCA1-436B-8079-2C51D101F3DD}"/>
    <cellStyle name="Commentaire 5 2 2 2" xfId="8671" xr:uid="{FA57AF37-C807-4760-936F-FA5283F13C2C}"/>
    <cellStyle name="Commentaire 5 2 3" xfId="8672" xr:uid="{2782B805-99ED-432F-BA35-A32A449EA715}"/>
    <cellStyle name="Commentaire 5 3" xfId="8673" xr:uid="{0868FB77-BE14-4572-9D96-6E9B345DBD23}"/>
    <cellStyle name="Commentaire 5 3 2" xfId="8674" xr:uid="{02418CD6-8FEF-4EE3-8321-2919E0FDD354}"/>
    <cellStyle name="Commentaire 5 3 2 2" xfId="8675" xr:uid="{346FA380-A876-4859-A5C3-F1F87FBEF724}"/>
    <cellStyle name="Commentaire 5 3 3" xfId="8676" xr:uid="{4EB5F37E-AD58-4056-86F1-55D8F7610EBE}"/>
    <cellStyle name="Commentaire 5 4" xfId="8677" xr:uid="{E6794414-1322-43E0-A81F-434909BDECDF}"/>
    <cellStyle name="Commentaire 5 4 2" xfId="8678" xr:uid="{BB3BEDC9-AEEC-43FB-B5C3-B0A9C5388C72}"/>
    <cellStyle name="Commentaire 5 5" xfId="8679" xr:uid="{84BA58DE-BD46-4471-947F-A1102706E2DF}"/>
    <cellStyle name="Commentaire 5 5 2" xfId="8680" xr:uid="{675C75E1-7CB4-4443-9AF1-C5C7A784CAAB}"/>
    <cellStyle name="Commentaire 5 6" xfId="8681" xr:uid="{F3061B08-48F9-4516-BE39-CBF1E27A14D7}"/>
    <cellStyle name="Commentaire 5 6 2" xfId="8682" xr:uid="{830A0E64-61EA-44C5-9ECA-C8321CF7E346}"/>
    <cellStyle name="Commentaire 5 7" xfId="8683" xr:uid="{B88BDED3-0F27-423B-AFC0-AC3893C6BD56}"/>
    <cellStyle name="Commentaire 6" xfId="8684" xr:uid="{60EAB76B-47E2-494D-9521-AC9D392D8BD9}"/>
    <cellStyle name="Commentaire 6 2" xfId="8685" xr:uid="{F97CAE6E-15F1-490B-9F91-FF906C623596}"/>
    <cellStyle name="Commentaire 6 2 2" xfId="8686" xr:uid="{57DCD0B7-A7B9-448D-961F-BD21742C19C4}"/>
    <cellStyle name="Commentaire 6 3" xfId="8687" xr:uid="{CEBF42DE-302B-40A2-83C9-5FB70D090D5B}"/>
    <cellStyle name="Commentaire 6 3 2" xfId="8688" xr:uid="{28315FF7-E118-4BB8-84F5-F58873983018}"/>
    <cellStyle name="Commentaire 6 4" xfId="8689" xr:uid="{D62B8BA7-D02E-42CD-9AF2-893B1CF89264}"/>
    <cellStyle name="Commentaire 6 4 2" xfId="8690" xr:uid="{C2D82470-9C6C-4C37-B617-AF3B2193851D}"/>
    <cellStyle name="Commentaire 6 4 2 2" xfId="8691" xr:uid="{C6B5203A-ABA1-46D8-BB93-5DBE4C79E7E0}"/>
    <cellStyle name="Commentaire 6 4 3" xfId="8692" xr:uid="{40DBB5E6-9441-4341-B631-40DF3330286B}"/>
    <cellStyle name="Commentaire 6 4 4" xfId="8693" xr:uid="{E8399E0B-B11A-469D-B721-D6DD38633A5D}"/>
    <cellStyle name="Commentaire 6 4 5" xfId="8694" xr:uid="{62986246-82C9-49F4-9284-A4825E037DE8}"/>
    <cellStyle name="Commentaire 6 5" xfId="8695" xr:uid="{8D36B441-6C06-4CC8-AA4E-AD0589A0D2F4}"/>
    <cellStyle name="Commentaire 6 5 2" xfId="8696" xr:uid="{039E757D-410E-4B9B-8225-74BFDBE87C0A}"/>
    <cellStyle name="Commentaire 6 6" xfId="8697" xr:uid="{B353BC09-0E48-4786-88F1-DAB9DFCCF5A2}"/>
    <cellStyle name="Commentaire 6 6 2" xfId="8698" xr:uid="{44560E11-7B22-466A-8C7C-7D18FABCA8ED}"/>
    <cellStyle name="Commentaire 6 7" xfId="8699" xr:uid="{8199D028-6E2F-4E2F-9CD5-6D4FE0BE90BA}"/>
    <cellStyle name="Commentaire 6 8" xfId="8700" xr:uid="{5E641BBC-FB97-47D0-9EEF-37550A689101}"/>
    <cellStyle name="Commentaire 7" xfId="8701" xr:uid="{4FD5B254-C6FD-42E5-9C07-97A8BE853216}"/>
    <cellStyle name="Commentaire 7 2" xfId="8702" xr:uid="{21A29574-9148-4750-A0A1-158DF1CD9637}"/>
    <cellStyle name="Commentaire 7 2 10" xfId="8703" xr:uid="{535F3C26-012B-4A8A-A722-D2C876351451}"/>
    <cellStyle name="Commentaire 7 2 11" xfId="8704" xr:uid="{4B4E0415-81D2-4999-8631-D4BA2B317A40}"/>
    <cellStyle name="Commentaire 7 2 12" xfId="8705" xr:uid="{96213DD3-960D-44A2-B2EE-46A89DA812C9}"/>
    <cellStyle name="Commentaire 7 2 2" xfId="8706" xr:uid="{E7DFA377-BB79-4C1D-9CCE-6160EDE86D01}"/>
    <cellStyle name="Commentaire 7 2 2 10" xfId="8707" xr:uid="{B7DCC278-62A0-42D3-9FAB-120A7110E4CC}"/>
    <cellStyle name="Commentaire 7 2 2 2" xfId="8708" xr:uid="{5AAB97CD-E923-4951-A805-63A144D7E122}"/>
    <cellStyle name="Commentaire 7 2 2 2 2" xfId="8709" xr:uid="{99B1ABE0-96E4-4887-BBBE-35AD27D682C1}"/>
    <cellStyle name="Commentaire 7 2 2 2 2 2" xfId="8710" xr:uid="{B384EEA8-22CF-4730-A8B4-EA76B19ECDA6}"/>
    <cellStyle name="Commentaire 7 2 2 2 3" xfId="8711" xr:uid="{38B1CE28-9EDE-4654-B08B-A4B669D40D89}"/>
    <cellStyle name="Commentaire 7 2 2 2 4" xfId="8712" xr:uid="{0DABD2FB-977D-484B-9C1E-1E89AC72C3E2}"/>
    <cellStyle name="Commentaire 7 2 2 2 5" xfId="8713" xr:uid="{D14EEC1F-9BF0-4DBA-BAFF-3A5E13BE3C6A}"/>
    <cellStyle name="Commentaire 7 2 2 2 6" xfId="8714" xr:uid="{4CC13854-C5C8-4FE6-BBE2-2708EE6AA0AE}"/>
    <cellStyle name="Commentaire 7 2 2 2 7" xfId="8715" xr:uid="{231865A3-E768-404C-AFE5-1FC800C09C0A}"/>
    <cellStyle name="Commentaire 7 2 2 2 8" xfId="8716" xr:uid="{A88039C3-F6BD-44CC-B928-7B6DE218FC61}"/>
    <cellStyle name="Commentaire 7 2 2 2 9" xfId="8717" xr:uid="{8B6071B9-53BB-4D12-8BCC-CCCD8EC1D5EB}"/>
    <cellStyle name="Commentaire 7 2 2 3" xfId="8718" xr:uid="{E3889FD2-5D01-4709-955B-5AD3455AA76D}"/>
    <cellStyle name="Commentaire 7 2 2 3 2" xfId="8719" xr:uid="{B1A7A7F8-DB2F-4F83-A976-8C7F3B31D896}"/>
    <cellStyle name="Commentaire 7 2 2 4" xfId="8720" xr:uid="{96DF8E23-5B1C-40F1-8E3F-6C8D67C71F7C}"/>
    <cellStyle name="Commentaire 7 2 2 4 2" xfId="8721" xr:uid="{2C986AFA-AF97-4E59-A3D9-32F6FFAAFACB}"/>
    <cellStyle name="Commentaire 7 2 2 5" xfId="8722" xr:uid="{0409C0A8-14F4-4E0A-9D1F-D19203F7E0C1}"/>
    <cellStyle name="Commentaire 7 2 2 5 2" xfId="8723" xr:uid="{B7C40F75-65D4-4808-8651-989C7D0F8228}"/>
    <cellStyle name="Commentaire 7 2 2 6" xfId="8724" xr:uid="{3A8EB3C7-3119-4737-9C16-FD6BC2EF861B}"/>
    <cellStyle name="Commentaire 7 2 2 7" xfId="8725" xr:uid="{B6282D38-5629-44C8-AFF0-89B756626FCE}"/>
    <cellStyle name="Commentaire 7 2 2 8" xfId="8726" xr:uid="{4EB50ED1-CEF2-4A45-B99E-422D069A2008}"/>
    <cellStyle name="Commentaire 7 2 2 9" xfId="8727" xr:uid="{752910E4-664E-4ED1-913B-7FFA4ED8C9B9}"/>
    <cellStyle name="Commentaire 7 2 3" xfId="8728" xr:uid="{F57830DF-8EAF-499A-BEB4-392F2330368A}"/>
    <cellStyle name="Commentaire 7 2 3 2" xfId="8729" xr:uid="{F2BD5F09-0143-461C-A484-DE1E33A58429}"/>
    <cellStyle name="Commentaire 7 2 3 2 2" xfId="8730" xr:uid="{54F4CF56-F59F-455A-A17D-18074DC11E3F}"/>
    <cellStyle name="Commentaire 7 2 3 3" xfId="8731" xr:uid="{1C8D516F-2547-4BF5-AA72-2F79245F54D7}"/>
    <cellStyle name="Commentaire 7 2 3 3 2" xfId="8732" xr:uid="{8B9B9433-3128-4459-9ED7-9FC6E381A842}"/>
    <cellStyle name="Commentaire 7 2 3 4" xfId="8733" xr:uid="{F2CFF056-2C43-43A5-BE00-88A1C77DD692}"/>
    <cellStyle name="Commentaire 7 2 3 4 2" xfId="8734" xr:uid="{2B5571F9-5A3F-4685-8326-B1108600B3E9}"/>
    <cellStyle name="Commentaire 7 2 3 5" xfId="8735" xr:uid="{6820DE96-0098-4A89-BAD1-1F9D8D373FF0}"/>
    <cellStyle name="Commentaire 7 2 3 6" xfId="8736" xr:uid="{2B52BCD2-89CF-4BDC-B665-4B773A7D17CC}"/>
    <cellStyle name="Commentaire 7 2 3 7" xfId="8737" xr:uid="{48F498EB-3517-4A65-A53E-B2FA62BDE803}"/>
    <cellStyle name="Commentaire 7 2 3 8" xfId="8738" xr:uid="{7A7D6568-F583-4ED1-988A-995292B261D9}"/>
    <cellStyle name="Commentaire 7 2 3 9" xfId="8739" xr:uid="{887694BB-B418-4B80-AD25-5165B30AB634}"/>
    <cellStyle name="Commentaire 7 2 4" xfId="8740" xr:uid="{4967D62E-A84B-4A2A-B3AE-7C845FA5B046}"/>
    <cellStyle name="Commentaire 7 2 4 2" xfId="8741" xr:uid="{4CCD0467-6430-4981-894C-6DF2C42543AE}"/>
    <cellStyle name="Commentaire 7 2 4 3" xfId="8742" xr:uid="{DBA1758D-6BFA-4342-9BC2-47DB1710161F}"/>
    <cellStyle name="Commentaire 7 2 5" xfId="8743" xr:uid="{6AC0317D-1D20-4F15-9015-FF464422ECD3}"/>
    <cellStyle name="Commentaire 7 2 5 2" xfId="8744" xr:uid="{17C70D3D-BE89-4D65-BB1E-5AE455550DD1}"/>
    <cellStyle name="Commentaire 7 2 6" xfId="8745" xr:uid="{BC37291D-1663-4877-949A-FD11BB47F8D5}"/>
    <cellStyle name="Commentaire 7 2 7" xfId="8746" xr:uid="{2B874018-3614-4B70-A59D-3D04CD9C8422}"/>
    <cellStyle name="Commentaire 7 2 8" xfId="8747" xr:uid="{C7A8FF0D-3929-47D2-9737-F0E55EDA310B}"/>
    <cellStyle name="Commentaire 7 2 9" xfId="8748" xr:uid="{C3890165-F6E3-4329-97A6-D668FF31AB01}"/>
    <cellStyle name="Commentaire 7 3" xfId="8749" xr:uid="{A7CE3C72-F8FB-4EC2-91B3-5878931A168C}"/>
    <cellStyle name="Commentaire 7 3 10" xfId="8750" xr:uid="{2D61265D-3671-49D4-92CE-E62848376CBA}"/>
    <cellStyle name="Commentaire 7 3 11" xfId="8751" xr:uid="{7B917DE4-0AF0-402A-A9AA-98EE161F5C5E}"/>
    <cellStyle name="Commentaire 7 3 2" xfId="8752" xr:uid="{52103DD4-365D-44E3-8B02-BACC3931B7D4}"/>
    <cellStyle name="Commentaire 7 3 2 2" xfId="8753" xr:uid="{E8131370-25F3-477C-892F-142F8F67135D}"/>
    <cellStyle name="Commentaire 7 3 2 2 2" xfId="8754" xr:uid="{4A2DB197-7538-4588-B169-92CF97AEB431}"/>
    <cellStyle name="Commentaire 7 3 2 3" xfId="8755" xr:uid="{25BBD0AC-D1E6-4441-B793-84D02D5E675B}"/>
    <cellStyle name="Commentaire 7 3 2 4" xfId="8756" xr:uid="{FF9EC1D4-6D5C-480A-A32E-12B85DC667D9}"/>
    <cellStyle name="Commentaire 7 3 2 5" xfId="8757" xr:uid="{7A2C8C1B-D676-448F-B17D-68CE221E7145}"/>
    <cellStyle name="Commentaire 7 3 2 6" xfId="8758" xr:uid="{63491FF9-4F23-47DA-A012-FC19184D6728}"/>
    <cellStyle name="Commentaire 7 3 2 7" xfId="8759" xr:uid="{AE1B47B6-AA94-4F4C-B715-D717169ABFD7}"/>
    <cellStyle name="Commentaire 7 3 2 8" xfId="8760" xr:uid="{A3E685B5-0891-404B-B2AB-0188E5BAA37E}"/>
    <cellStyle name="Commentaire 7 3 2 9" xfId="8761" xr:uid="{0A7454B0-C4D9-44BD-A664-6CDF1C6EA8F9}"/>
    <cellStyle name="Commentaire 7 3 3" xfId="8762" xr:uid="{52FFC37D-5618-47B0-8F44-7CD071AFDBF5}"/>
    <cellStyle name="Commentaire 7 3 3 2" xfId="8763" xr:uid="{4FBB1E6E-1378-4E4A-ACCC-64A3487AC908}"/>
    <cellStyle name="Commentaire 7 3 4" xfId="8764" xr:uid="{6C52A4D2-3D06-42B7-8B8D-7820653B5FB3}"/>
    <cellStyle name="Commentaire 7 3 4 2" xfId="8765" xr:uid="{3F1231F3-2DC3-43B5-9B79-5C46C8592537}"/>
    <cellStyle name="Commentaire 7 3 5" xfId="8766" xr:uid="{27D85525-CC00-44BA-BEC4-640E2E515B22}"/>
    <cellStyle name="Commentaire 7 3 5 2" xfId="8767" xr:uid="{32144651-BFFC-4A0F-AFAF-B05919E1F9F8}"/>
    <cellStyle name="Commentaire 7 3 6" xfId="8768" xr:uid="{671CBC5B-8D3E-4BBD-A93E-B3207C7E306E}"/>
    <cellStyle name="Commentaire 7 3 7" xfId="8769" xr:uid="{6E32EAAB-B3D5-4348-8887-B59935B2F256}"/>
    <cellStyle name="Commentaire 7 3 8" xfId="8770" xr:uid="{234525C1-952C-4F17-8BB6-E0903072533B}"/>
    <cellStyle name="Commentaire 7 3 9" xfId="8771" xr:uid="{69396A71-7D16-4A40-A36E-468BE9A48D46}"/>
    <cellStyle name="Commentaire 7 4" xfId="8772" xr:uid="{EF1DF3A1-EBBB-4A2B-BFE4-1829E3E2EF82}"/>
    <cellStyle name="Commentaire 7 4 2" xfId="8773" xr:uid="{0D08B88E-9AC2-46FE-A5FD-3A5698A92CB9}"/>
    <cellStyle name="Commentaire 7 4 2 2" xfId="8774" xr:uid="{ACF6A66E-864B-4E03-B886-EF27C6AF522A}"/>
    <cellStyle name="Commentaire 7 4 3" xfId="8775" xr:uid="{2583D90D-2C2E-49A3-927C-2C33B3BD9F8C}"/>
    <cellStyle name="Commentaire 7 4 3 2" xfId="8776" xr:uid="{57AFCED9-7368-4977-AC03-6E20DF6AD8D0}"/>
    <cellStyle name="Commentaire 7 4 4" xfId="8777" xr:uid="{696EB480-617E-4F81-8283-3B0368D8D8CE}"/>
    <cellStyle name="Commentaire 7 4 4 2" xfId="8778" xr:uid="{7894305E-AF9B-419A-B3BF-B6B21E211C27}"/>
    <cellStyle name="Commentaire 7 4 5" xfId="8779" xr:uid="{EDD1868F-C4F7-42C6-8ED6-E509F2DDC6AC}"/>
    <cellStyle name="Commentaire 7 4 6" xfId="8780" xr:uid="{31587E38-7123-4ED7-A88C-D6F2051CB990}"/>
    <cellStyle name="Commentaire 7 4 7" xfId="8781" xr:uid="{7CE731F5-98DF-4475-B478-729CCD639C78}"/>
    <cellStyle name="Commentaire 7 4 8" xfId="8782" xr:uid="{BE223F9C-1302-4742-AEA5-256F744300F6}"/>
    <cellStyle name="Commentaire 7 4 9" xfId="8783" xr:uid="{C454AC80-3B45-427D-AA8F-B560BB09C9A9}"/>
    <cellStyle name="Commentaire 7 5" xfId="8784" xr:uid="{EEEEB200-3E43-45DF-AD9A-563D998C746E}"/>
    <cellStyle name="Commentaire 7 5 2" xfId="8785" xr:uid="{7AEA1EF4-0F7C-486C-BBD4-68FF27BADA22}"/>
    <cellStyle name="Commentaire 7 5 2 2" xfId="8786" xr:uid="{754C0C8C-6FB7-4862-8E49-E34DD6FEAC0B}"/>
    <cellStyle name="Commentaire 7 5 3" xfId="8787" xr:uid="{22177CC6-6D03-4A8B-A366-3B7392EA04E7}"/>
    <cellStyle name="Commentaire 7 5 4" xfId="8788" xr:uid="{0E9DBDD0-348C-4D19-8AD2-E74A1546FFE8}"/>
    <cellStyle name="Commentaire 7 5 5" xfId="8789" xr:uid="{8F2F686D-7B92-4E73-AF25-A634B2B1EFDA}"/>
    <cellStyle name="Commentaire 7 5 6" xfId="8790" xr:uid="{78A12FFC-A8CD-4B01-A91E-97DE1FFF0F31}"/>
    <cellStyle name="Commentaire 7 5 7" xfId="8791" xr:uid="{BB0EA907-C29C-412F-BF8C-B6E72215AB96}"/>
    <cellStyle name="Commentaire 7 5 8" xfId="8792" xr:uid="{DFE1CA09-2189-41E7-B67C-954E903601AA}"/>
    <cellStyle name="Commentaire 7 6" xfId="8793" xr:uid="{348D8185-78D2-4E76-BCF5-A842C16A59A7}"/>
    <cellStyle name="Commentaire 7 7" xfId="8794" xr:uid="{61700DAD-ABE6-439F-BD02-B02E95E504AB}"/>
    <cellStyle name="Commentaire 7 7 2" xfId="8795" xr:uid="{027790FE-5334-43BD-BF2B-0048611FF086}"/>
    <cellStyle name="Commentaire 7 8" xfId="8796" xr:uid="{F993D84E-881B-45E0-82BA-EE4764D4250B}"/>
    <cellStyle name="Commentaire 7 9" xfId="8797" xr:uid="{3A87328D-C3BD-495E-ADC6-EEACBF0F89E4}"/>
    <cellStyle name="Commentaire 8" xfId="8798" xr:uid="{CCE8A8F7-199E-4D69-AF2B-56ECB8EA8774}"/>
    <cellStyle name="Commentaire 8 2" xfId="8799" xr:uid="{E356E97E-05AC-4F16-BD5E-95526CCA8444}"/>
    <cellStyle name="Commentaire 8 2 2" xfId="8800" xr:uid="{CCB39562-6E2D-4E82-9626-7A605FE19E5C}"/>
    <cellStyle name="Commentaire 8 3" xfId="8801" xr:uid="{D04A204F-1793-4274-9068-DDE0AD255A05}"/>
    <cellStyle name="Commentaire 8 3 2" xfId="8802" xr:uid="{C45A760C-7749-4ACF-8330-6DB41BD153D7}"/>
    <cellStyle name="Commentaire 8 3 2 2" xfId="8803" xr:uid="{518202B3-2FB9-4BD9-ADB2-6C51097DA7D4}"/>
    <cellStyle name="Commentaire 8 3 3" xfId="8804" xr:uid="{5D7A3C3E-807E-4A00-B812-29620E1160DC}"/>
    <cellStyle name="Commentaire 8 4" xfId="8805" xr:uid="{858D2AF4-B5CB-432A-8754-761A3C1D7A28}"/>
    <cellStyle name="Commentaire 8 5" xfId="8806" xr:uid="{7CA49FC8-EBD5-43E1-9A43-0113A19E1877}"/>
    <cellStyle name="Commentaire 8 6" xfId="8807" xr:uid="{9C590DE8-5E0F-4542-95B1-CA5F5A1853DD}"/>
    <cellStyle name="Commentaire 9" xfId="8808" xr:uid="{0D8C6293-4343-4092-B53F-4DC932AAA240}"/>
    <cellStyle name="Commentaire 9 2" xfId="8809" xr:uid="{E184E7AB-86F8-4318-8F03-B63E6F8E1D27}"/>
    <cellStyle name="Commentaire 9 2 2" xfId="8810" xr:uid="{AA68BED8-4902-49A7-B5BA-63D78F7E9F0D}"/>
    <cellStyle name="Commentaire 9 3" xfId="8811" xr:uid="{ADC8AAEC-86FB-4BD3-8555-74A36FC40F50}"/>
    <cellStyle name="Commentaire 9 3 2" xfId="8812" xr:uid="{D4682973-6594-40C3-8A05-7EF1CBF5D445}"/>
    <cellStyle name="Constants" xfId="725" xr:uid="{00000000-0005-0000-0000-0000D5020000}"/>
    <cellStyle name="Constants 2" xfId="726" xr:uid="{00000000-0005-0000-0000-0000D6020000}"/>
    <cellStyle name="Constants 3" xfId="3981" xr:uid="{3986754E-D892-42E5-8AF3-5863F31800A6}"/>
    <cellStyle name="ContentsHyperlink" xfId="727" xr:uid="{00000000-0005-0000-0000-0000D7020000}"/>
    <cellStyle name="ContentsHyperlink 2" xfId="728" xr:uid="{00000000-0005-0000-0000-0000D8020000}"/>
    <cellStyle name="ContentsHyperlink 3" xfId="8813" xr:uid="{93523FDD-EEFF-4699-872F-6E0A6F266B92}"/>
    <cellStyle name="Cor1" xfId="8814" xr:uid="{E7A6421A-C448-49E9-AD51-EDF1FD7B3E69}"/>
    <cellStyle name="Cor2" xfId="8815" xr:uid="{4D774FA5-1175-40F2-B262-49AF18040289}"/>
    <cellStyle name="Cor3" xfId="8816" xr:uid="{B23E7E50-DE0D-44FC-80ED-F59FF55349DB}"/>
    <cellStyle name="Cor4" xfId="8817" xr:uid="{F42C71E5-364C-4617-A69D-45DE085E2706}"/>
    <cellStyle name="Cor5" xfId="8818" xr:uid="{5B77A2C5-BDD9-4B3E-ABD9-A920393A6458}"/>
    <cellStyle name="Cor6" xfId="8819" xr:uid="{EC376C4D-F3C4-4A5A-97B4-B37B97333C00}"/>
    <cellStyle name="Correcto" xfId="8820" xr:uid="{788888E5-6F91-4CEF-B76B-94F2FF5BAD59}"/>
    <cellStyle name="Cover" xfId="8821" xr:uid="{8D679830-4386-46AB-B715-BB82B68A3AB6}"/>
    <cellStyle name="Cover 2" xfId="8822" xr:uid="{C8A6EA57-D8D2-48E0-A233-BF11E46AB069}"/>
    <cellStyle name="Cover 2 2" xfId="8823" xr:uid="{844F3AB3-B3B4-4982-90D0-6B6AB05A91F7}"/>
    <cellStyle name="Cover 3" xfId="8824" xr:uid="{B84122A9-C375-4142-B498-2D021945C8C4}"/>
    <cellStyle name="Currency [0]" xfId="8825" xr:uid="{2C32ADCC-7ED6-4D6A-9AAD-5BA66B947D06}"/>
    <cellStyle name="Currency [0] 10" xfId="8826" xr:uid="{EE1DB051-926C-4320-9585-C35EA7C43D99}"/>
    <cellStyle name="Currency [0] 10 2" xfId="8827" xr:uid="{3DC959B2-CD6C-4146-A910-4863D8BAC1C9}"/>
    <cellStyle name="Currency [0] 11" xfId="8828" xr:uid="{2E6C8F0A-E3A3-45D0-A54B-56848548C6D0}"/>
    <cellStyle name="Currency [0] 11 2" xfId="8829" xr:uid="{305E6B8D-B1C3-4202-9D42-710B7214735A}"/>
    <cellStyle name="Currency [0] 12" xfId="8830" xr:uid="{194578FE-B763-4130-A713-B3EDA0B83503}"/>
    <cellStyle name="Currency [0] 13" xfId="8831" xr:uid="{39F43272-6B35-40C6-8ED4-3A2BD61F1139}"/>
    <cellStyle name="Currency [0] 2" xfId="8832" xr:uid="{441C330A-ADAA-41BF-840E-BC4A09E5661E}"/>
    <cellStyle name="Currency [0] 2 2" xfId="8833" xr:uid="{F3A48341-039E-41DA-ABAF-3F8FF73CED11}"/>
    <cellStyle name="Currency [0] 3" xfId="8834" xr:uid="{D6910C22-5C02-4020-98FB-2A18479E4641}"/>
    <cellStyle name="Currency [0] 3 2" xfId="8835" xr:uid="{2A6D622E-6431-4424-A138-932BC18A55F0}"/>
    <cellStyle name="Currency [0] 4" xfId="8836" xr:uid="{6B82F9E4-0C92-4A6C-88B4-4C4D67754318}"/>
    <cellStyle name="Currency [0] 4 2" xfId="8837" xr:uid="{D65CDF05-FAF5-487A-96CC-15DD0BAFDF89}"/>
    <cellStyle name="Currency [0] 5" xfId="8838" xr:uid="{4A7745C2-F2D6-4B12-9357-DBDB6CF6D83A}"/>
    <cellStyle name="Currency [0] 5 2" xfId="8839" xr:uid="{232F260A-9613-4525-95E1-1E5F5CD66463}"/>
    <cellStyle name="Currency [0] 6" xfId="8840" xr:uid="{843D8227-688D-4AF0-BAFC-C27EC3082C91}"/>
    <cellStyle name="Currency [0] 6 2" xfId="8841" xr:uid="{9C3BD5AD-B537-4F08-B598-C37115660995}"/>
    <cellStyle name="Currency [0] 7" xfId="8842" xr:uid="{934F29A3-E614-4338-BC7F-967299EF7632}"/>
    <cellStyle name="Currency [0] 7 2" xfId="8843" xr:uid="{98C11A50-A340-431C-BDC4-03BD7F6A7CDD}"/>
    <cellStyle name="Currency [0] 8" xfId="8844" xr:uid="{2CE5B751-BFCE-4D87-AE7F-746D89ED62FA}"/>
    <cellStyle name="Currency [0] 8 2" xfId="8845" xr:uid="{7F6A0F0C-A10C-4038-AAF9-9D5C6F56DCBE}"/>
    <cellStyle name="Currency [0] 9" xfId="8846" xr:uid="{8581E9DE-895A-47A0-BEFB-95B53855B5CA}"/>
    <cellStyle name="Currency [0] 9 2" xfId="8847" xr:uid="{3D56C0FA-A7BE-45DF-AA43-0018548444BF}"/>
    <cellStyle name="CustomCellsOrange" xfId="729" xr:uid="{00000000-0005-0000-0000-0000D9020000}"/>
    <cellStyle name="CustomCellsOrange 2" xfId="730" xr:uid="{00000000-0005-0000-0000-0000DA020000}"/>
    <cellStyle name="CustomCellsOrange 2 2" xfId="731" xr:uid="{00000000-0005-0000-0000-0000DB020000}"/>
    <cellStyle name="CustomCellsOrange 2 2 2" xfId="732" xr:uid="{00000000-0005-0000-0000-0000DC020000}"/>
    <cellStyle name="CustomCellsOrange 2 2 2 2" xfId="733" xr:uid="{00000000-0005-0000-0000-0000DD020000}"/>
    <cellStyle name="CustomCellsOrange 2 2 2 2 2" xfId="734" xr:uid="{00000000-0005-0000-0000-0000DE020000}"/>
    <cellStyle name="CustomCellsOrange 2 2 2 2 2 2" xfId="735" xr:uid="{00000000-0005-0000-0000-0000DF020000}"/>
    <cellStyle name="CustomCellsOrange 2 2 2 2 2 3" xfId="8852" xr:uid="{F29B5FD6-CBD1-455F-AD3F-9F50E88F34BE}"/>
    <cellStyle name="CustomCellsOrange 2 2 2 2 3" xfId="736" xr:uid="{00000000-0005-0000-0000-0000E0020000}"/>
    <cellStyle name="CustomCellsOrange 2 2 2 2 4" xfId="8851" xr:uid="{EB2ECE1D-B605-49C5-8921-A92E1377E32B}"/>
    <cellStyle name="CustomCellsOrange 2 2 2 3" xfId="737" xr:uid="{00000000-0005-0000-0000-0000E1020000}"/>
    <cellStyle name="CustomCellsOrange 2 2 2 4" xfId="8850" xr:uid="{2212C8F3-78A7-46F5-B4F5-21CE9DA2DA23}"/>
    <cellStyle name="CustomCellsOrange 2 2 3" xfId="738" xr:uid="{00000000-0005-0000-0000-0000E2020000}"/>
    <cellStyle name="CustomCellsOrange 2 2 3 2" xfId="739" xr:uid="{00000000-0005-0000-0000-0000E3020000}"/>
    <cellStyle name="CustomCellsOrange 2 2 3 2 2" xfId="740" xr:uid="{00000000-0005-0000-0000-0000E4020000}"/>
    <cellStyle name="CustomCellsOrange 2 2 3 2 3" xfId="8854" xr:uid="{110644EF-8A06-4471-AD7A-978476B6CCE7}"/>
    <cellStyle name="CustomCellsOrange 2 2 3 3" xfId="741" xr:uid="{00000000-0005-0000-0000-0000E5020000}"/>
    <cellStyle name="CustomCellsOrange 2 2 3 4" xfId="8853" xr:uid="{E57B8B16-4797-432E-A932-D0138A1411F8}"/>
    <cellStyle name="CustomCellsOrange 2 2 4" xfId="742" xr:uid="{00000000-0005-0000-0000-0000E6020000}"/>
    <cellStyle name="CustomCellsOrange 2 2 4 2" xfId="743" xr:uid="{00000000-0005-0000-0000-0000E7020000}"/>
    <cellStyle name="CustomCellsOrange 2 2 4 2 2" xfId="744" xr:uid="{00000000-0005-0000-0000-0000E8020000}"/>
    <cellStyle name="CustomCellsOrange 2 2 4 2 3" xfId="8856" xr:uid="{7923A455-7ED4-46C2-8BB7-65FAAC241244}"/>
    <cellStyle name="CustomCellsOrange 2 2 4 3" xfId="745" xr:uid="{00000000-0005-0000-0000-0000E9020000}"/>
    <cellStyle name="CustomCellsOrange 2 2 4 4" xfId="8855" xr:uid="{A94CEC57-EE79-4828-888E-A42078E729B6}"/>
    <cellStyle name="CustomCellsOrange 2 2 5" xfId="746" xr:uid="{00000000-0005-0000-0000-0000EA020000}"/>
    <cellStyle name="CustomCellsOrange 2 2 5 2" xfId="747" xr:uid="{00000000-0005-0000-0000-0000EB020000}"/>
    <cellStyle name="CustomCellsOrange 2 2 5 2 2" xfId="748" xr:uid="{00000000-0005-0000-0000-0000EC020000}"/>
    <cellStyle name="CustomCellsOrange 2 2 5 2 3" xfId="8858" xr:uid="{E435AB84-09DE-4EC8-93CB-4AC6C6E7F682}"/>
    <cellStyle name="CustomCellsOrange 2 2 5 3" xfId="749" xr:uid="{00000000-0005-0000-0000-0000ED020000}"/>
    <cellStyle name="CustomCellsOrange 2 2 5 4" xfId="8857" xr:uid="{5FB5B117-996F-42D3-806D-E2AD641FB7B3}"/>
    <cellStyle name="CustomCellsOrange 2 2 6" xfId="750" xr:uid="{00000000-0005-0000-0000-0000EE020000}"/>
    <cellStyle name="CustomCellsOrange 2 2 6 2" xfId="8859" xr:uid="{BC455EDE-ED99-461E-89DE-493601BDC9BF}"/>
    <cellStyle name="CustomCellsOrange 2 2 7" xfId="8849" xr:uid="{AC573DBF-462D-4326-9541-2FB2AFA066CD}"/>
    <cellStyle name="CustomCellsOrange 2 3" xfId="751" xr:uid="{00000000-0005-0000-0000-0000EF020000}"/>
    <cellStyle name="CustomCellsOrange 2 4" xfId="8848" xr:uid="{8992F450-205B-42AA-871A-F180DB8D8C0E}"/>
    <cellStyle name="CustomCellsOrange 3" xfId="752" xr:uid="{00000000-0005-0000-0000-0000F0020000}"/>
    <cellStyle name="CustomCellsOrange 3 2" xfId="753" xr:uid="{00000000-0005-0000-0000-0000F1020000}"/>
    <cellStyle name="CustomCellsOrange 3 2 2" xfId="754" xr:uid="{00000000-0005-0000-0000-0000F2020000}"/>
    <cellStyle name="CustomCellsOrange 3 2 2 2" xfId="755" xr:uid="{00000000-0005-0000-0000-0000F3020000}"/>
    <cellStyle name="CustomCellsOrange 3 2 2 3" xfId="8862" xr:uid="{6AE292C1-3CE1-425B-BBE5-F140CB307CD6}"/>
    <cellStyle name="CustomCellsOrange 3 2 3" xfId="756" xr:uid="{00000000-0005-0000-0000-0000F4020000}"/>
    <cellStyle name="CustomCellsOrange 3 2 4" xfId="8861" xr:uid="{A9E4AF48-BFA5-448B-986D-195DC85790FF}"/>
    <cellStyle name="CustomCellsOrange 3 3" xfId="757" xr:uid="{00000000-0005-0000-0000-0000F5020000}"/>
    <cellStyle name="CustomCellsOrange 3 3 2" xfId="758" xr:uid="{00000000-0005-0000-0000-0000F6020000}"/>
    <cellStyle name="CustomCellsOrange 3 3 2 2" xfId="759" xr:uid="{00000000-0005-0000-0000-0000F7020000}"/>
    <cellStyle name="CustomCellsOrange 3 3 2 3" xfId="8864" xr:uid="{20FEBD95-9B4B-4C26-9242-C6C85B0C24E3}"/>
    <cellStyle name="CustomCellsOrange 3 3 3" xfId="760" xr:uid="{00000000-0005-0000-0000-0000F8020000}"/>
    <cellStyle name="CustomCellsOrange 3 3 4" xfId="8863" xr:uid="{273D02D3-A736-4881-AC6B-9ABE63F48FAD}"/>
    <cellStyle name="CustomCellsOrange 3 4" xfId="761" xr:uid="{00000000-0005-0000-0000-0000F9020000}"/>
    <cellStyle name="CustomCellsOrange 3 4 2" xfId="762" xr:uid="{00000000-0005-0000-0000-0000FA020000}"/>
    <cellStyle name="CustomCellsOrange 3 4 2 2" xfId="763" xr:uid="{00000000-0005-0000-0000-0000FB020000}"/>
    <cellStyle name="CustomCellsOrange 3 4 2 3" xfId="8866" xr:uid="{55FC3544-BD42-4F30-82DA-AB6315ED5946}"/>
    <cellStyle name="CustomCellsOrange 3 4 3" xfId="764" xr:uid="{00000000-0005-0000-0000-0000FC020000}"/>
    <cellStyle name="CustomCellsOrange 3 4 4" xfId="8865" xr:uid="{414D2949-B0DE-4422-8A80-780EA1503794}"/>
    <cellStyle name="CustomCellsOrange 3 5" xfId="765" xr:uid="{00000000-0005-0000-0000-0000FD020000}"/>
    <cellStyle name="CustomCellsOrange 3 5 2" xfId="766" xr:uid="{00000000-0005-0000-0000-0000FE020000}"/>
    <cellStyle name="CustomCellsOrange 3 5 3" xfId="8867" xr:uid="{BC87DC12-7D94-433A-A8D0-CC45C53E54A5}"/>
    <cellStyle name="CustomCellsOrange 3 6" xfId="767" xr:uid="{00000000-0005-0000-0000-0000FF020000}"/>
    <cellStyle name="CustomCellsOrange 3 7" xfId="8860" xr:uid="{A39C03A1-B09C-467C-AE59-275BF914E5ED}"/>
    <cellStyle name="CustomCellsOrange 4" xfId="768" xr:uid="{00000000-0005-0000-0000-000000030000}"/>
    <cellStyle name="CustomCellsOrange 5" xfId="3982" xr:uid="{339E3EC0-7EDD-476D-8CB4-235BACC866F2}"/>
    <cellStyle name="CustomizationCells" xfId="769" xr:uid="{00000000-0005-0000-0000-000001030000}"/>
    <cellStyle name="CustomizationCells 2" xfId="770" xr:uid="{00000000-0005-0000-0000-000002030000}"/>
    <cellStyle name="CustomizationCells 2 2" xfId="771" xr:uid="{00000000-0005-0000-0000-000003030000}"/>
    <cellStyle name="CustomizationCells 2 2 2" xfId="772" xr:uid="{00000000-0005-0000-0000-000004030000}"/>
    <cellStyle name="CustomizationCells 2 2 2 2" xfId="773" xr:uid="{00000000-0005-0000-0000-000005030000}"/>
    <cellStyle name="CustomizationCells 2 2 2 2 2" xfId="774" xr:uid="{00000000-0005-0000-0000-000006030000}"/>
    <cellStyle name="CustomizationCells 2 2 2 2 2 2" xfId="775" xr:uid="{00000000-0005-0000-0000-000007030000}"/>
    <cellStyle name="CustomizationCells 2 2 2 2 2 3" xfId="8872" xr:uid="{399008C5-1018-4B7A-985A-6931CE94E1BE}"/>
    <cellStyle name="CustomizationCells 2 2 2 2 3" xfId="776" xr:uid="{00000000-0005-0000-0000-000008030000}"/>
    <cellStyle name="CustomizationCells 2 2 2 2 4" xfId="8871" xr:uid="{D790FCC3-8636-4FCC-8DAD-398496A06220}"/>
    <cellStyle name="CustomizationCells 2 2 2 3" xfId="777" xr:uid="{00000000-0005-0000-0000-000009030000}"/>
    <cellStyle name="CustomizationCells 2 2 2 4" xfId="8870" xr:uid="{F2502557-462D-43CA-B2CA-385F473A97D8}"/>
    <cellStyle name="CustomizationCells 2 2 3" xfId="778" xr:uid="{00000000-0005-0000-0000-00000A030000}"/>
    <cellStyle name="CustomizationCells 2 2 3 2" xfId="779" xr:uid="{00000000-0005-0000-0000-00000B030000}"/>
    <cellStyle name="CustomizationCells 2 2 3 2 2" xfId="780" xr:uid="{00000000-0005-0000-0000-00000C030000}"/>
    <cellStyle name="CustomizationCells 2 2 3 2 3" xfId="8874" xr:uid="{CF9BB0F2-CB33-4A50-892F-3FB2D9B599B9}"/>
    <cellStyle name="CustomizationCells 2 2 3 3" xfId="781" xr:uid="{00000000-0005-0000-0000-00000D030000}"/>
    <cellStyle name="CustomizationCells 2 2 3 4" xfId="8873" xr:uid="{0252D3B1-41A7-4664-9C9F-0E0DCD0A360C}"/>
    <cellStyle name="CustomizationCells 2 2 4" xfId="782" xr:uid="{00000000-0005-0000-0000-00000E030000}"/>
    <cellStyle name="CustomizationCells 2 2 4 2" xfId="783" xr:uid="{00000000-0005-0000-0000-00000F030000}"/>
    <cellStyle name="CustomizationCells 2 2 4 2 2" xfId="784" xr:uid="{00000000-0005-0000-0000-000010030000}"/>
    <cellStyle name="CustomizationCells 2 2 4 2 3" xfId="8876" xr:uid="{17D9C624-77BA-49A6-87BD-AC7C66D3F04A}"/>
    <cellStyle name="CustomizationCells 2 2 4 3" xfId="785" xr:uid="{00000000-0005-0000-0000-000011030000}"/>
    <cellStyle name="CustomizationCells 2 2 4 4" xfId="8875" xr:uid="{4AE0A13E-CAAC-4DA8-BC33-0C52F654E5B7}"/>
    <cellStyle name="CustomizationCells 2 2 5" xfId="786" xr:uid="{00000000-0005-0000-0000-000012030000}"/>
    <cellStyle name="CustomizationCells 2 2 5 2" xfId="787" xr:uid="{00000000-0005-0000-0000-000013030000}"/>
    <cellStyle name="CustomizationCells 2 2 5 2 2" xfId="788" xr:uid="{00000000-0005-0000-0000-000014030000}"/>
    <cellStyle name="CustomizationCells 2 2 5 2 3" xfId="8878" xr:uid="{D754EA48-DA42-47AB-AED8-EA3F04A194DB}"/>
    <cellStyle name="CustomizationCells 2 2 5 3" xfId="789" xr:uid="{00000000-0005-0000-0000-000015030000}"/>
    <cellStyle name="CustomizationCells 2 2 5 4" xfId="8877" xr:uid="{3488AFBD-9223-4B6D-A9A1-1A2E5E37D9F4}"/>
    <cellStyle name="CustomizationCells 2 2 6" xfId="790" xr:uid="{00000000-0005-0000-0000-000016030000}"/>
    <cellStyle name="CustomizationCells 2 2 6 2" xfId="8879" xr:uid="{9B083009-976D-405C-8B4B-C0F5844EE631}"/>
    <cellStyle name="CustomizationCells 2 2 7" xfId="8869" xr:uid="{A75A7EF7-8815-46A8-94A1-E3C15FC3AC24}"/>
    <cellStyle name="CustomizationCells 2 3" xfId="791" xr:uid="{00000000-0005-0000-0000-000017030000}"/>
    <cellStyle name="CustomizationCells 2 4" xfId="8868" xr:uid="{E1172C89-7954-4AA5-A054-E1B5B765F04A}"/>
    <cellStyle name="CustomizationCells 3" xfId="792" xr:uid="{00000000-0005-0000-0000-000018030000}"/>
    <cellStyle name="CustomizationCells 3 2" xfId="793" xr:uid="{00000000-0005-0000-0000-000019030000}"/>
    <cellStyle name="CustomizationCells 3 2 2" xfId="794" xr:uid="{00000000-0005-0000-0000-00001A030000}"/>
    <cellStyle name="CustomizationCells 3 2 2 2" xfId="795" xr:uid="{00000000-0005-0000-0000-00001B030000}"/>
    <cellStyle name="CustomizationCells 3 2 2 3" xfId="8882" xr:uid="{907E2C9E-9BF9-4FA2-92BE-21601E03A927}"/>
    <cellStyle name="CustomizationCells 3 2 3" xfId="796" xr:uid="{00000000-0005-0000-0000-00001C030000}"/>
    <cellStyle name="CustomizationCells 3 2 4" xfId="8881" xr:uid="{84C9273C-6076-40E2-B160-0B15A3E29E96}"/>
    <cellStyle name="CustomizationCells 3 3" xfId="797" xr:uid="{00000000-0005-0000-0000-00001D030000}"/>
    <cellStyle name="CustomizationCells 3 3 2" xfId="798" xr:uid="{00000000-0005-0000-0000-00001E030000}"/>
    <cellStyle name="CustomizationCells 3 3 2 2" xfId="799" xr:uid="{00000000-0005-0000-0000-00001F030000}"/>
    <cellStyle name="CustomizationCells 3 3 2 3" xfId="8884" xr:uid="{1B7C5409-3DA8-4248-B0C4-0E74AE998BD2}"/>
    <cellStyle name="CustomizationCells 3 3 3" xfId="800" xr:uid="{00000000-0005-0000-0000-000020030000}"/>
    <cellStyle name="CustomizationCells 3 3 4" xfId="8883" xr:uid="{D96E23F5-0ECF-4363-B0EA-C45BBC2542C7}"/>
    <cellStyle name="CustomizationCells 3 4" xfId="801" xr:uid="{00000000-0005-0000-0000-000021030000}"/>
    <cellStyle name="CustomizationCells 3 4 2" xfId="802" xr:uid="{00000000-0005-0000-0000-000022030000}"/>
    <cellStyle name="CustomizationCells 3 4 2 2" xfId="803" xr:uid="{00000000-0005-0000-0000-000023030000}"/>
    <cellStyle name="CustomizationCells 3 4 2 3" xfId="8886" xr:uid="{FD972406-9812-451B-8988-732105A0EA06}"/>
    <cellStyle name="CustomizationCells 3 4 3" xfId="804" xr:uid="{00000000-0005-0000-0000-000024030000}"/>
    <cellStyle name="CustomizationCells 3 4 4" xfId="8885" xr:uid="{0835A727-EF31-4125-BEE6-9461DCED2A3F}"/>
    <cellStyle name="CustomizationCells 3 5" xfId="805" xr:uid="{00000000-0005-0000-0000-000025030000}"/>
    <cellStyle name="CustomizationCells 3 5 2" xfId="806" xr:uid="{00000000-0005-0000-0000-000026030000}"/>
    <cellStyle name="CustomizationCells 3 5 3" xfId="8887" xr:uid="{E41D060E-4E94-4EFF-90BF-3382EBD7FF43}"/>
    <cellStyle name="CustomizationCells 3 6" xfId="807" xr:uid="{00000000-0005-0000-0000-000027030000}"/>
    <cellStyle name="CustomizationCells 3 7" xfId="8880" xr:uid="{068A6E78-D3B9-4A3F-A8A6-CEEB0769F64B}"/>
    <cellStyle name="CustomizationCells 4" xfId="808" xr:uid="{00000000-0005-0000-0000-000028030000}"/>
    <cellStyle name="CustomizationCells 4 2" xfId="809" xr:uid="{00000000-0005-0000-0000-000029030000}"/>
    <cellStyle name="CustomizationCells 5" xfId="810" xr:uid="{00000000-0005-0000-0000-00002A030000}"/>
    <cellStyle name="CustomizationCells 6" xfId="3983" xr:uid="{9B59CBF3-3B68-48D5-8D94-10F195F9B698}"/>
    <cellStyle name="CustomizationGreenCells" xfId="811" xr:uid="{00000000-0005-0000-0000-00002B030000}"/>
    <cellStyle name="CustomizationGreenCells 2" xfId="812" xr:uid="{00000000-0005-0000-0000-00002C030000}"/>
    <cellStyle name="CustomizationGreenCells 2 2" xfId="813" xr:uid="{00000000-0005-0000-0000-00002D030000}"/>
    <cellStyle name="CustomizationGreenCells 2 2 2" xfId="8889" xr:uid="{9D67E8EC-8FD6-46F4-A206-38C254D2307D}"/>
    <cellStyle name="CustomizationGreenCells 2 3" xfId="8888" xr:uid="{7B1DBEF4-7052-49DA-9559-E77CF5C60483}"/>
    <cellStyle name="CustomizationGreenCells 3" xfId="814" xr:uid="{00000000-0005-0000-0000-00002E030000}"/>
    <cellStyle name="CustomizationGreenCells 3 2" xfId="815" xr:uid="{00000000-0005-0000-0000-00002F030000}"/>
    <cellStyle name="CustomizationGreenCells 3 2 2" xfId="816" xr:uid="{00000000-0005-0000-0000-000030030000}"/>
    <cellStyle name="CustomizationGreenCells 3 2 2 2" xfId="817" xr:uid="{00000000-0005-0000-0000-000031030000}"/>
    <cellStyle name="CustomizationGreenCells 3 2 2 3" xfId="8892" xr:uid="{116B461F-CE7B-4A35-A4C0-FCE197204EF7}"/>
    <cellStyle name="CustomizationGreenCells 3 2 3" xfId="818" xr:uid="{00000000-0005-0000-0000-000032030000}"/>
    <cellStyle name="CustomizationGreenCells 3 2 4" xfId="8891" xr:uid="{7778D97F-B18B-4238-A657-9FC875E5C76C}"/>
    <cellStyle name="CustomizationGreenCells 3 3" xfId="819" xr:uid="{00000000-0005-0000-0000-000033030000}"/>
    <cellStyle name="CustomizationGreenCells 3 3 2" xfId="820" xr:uid="{00000000-0005-0000-0000-000034030000}"/>
    <cellStyle name="CustomizationGreenCells 3 3 2 2" xfId="821" xr:uid="{00000000-0005-0000-0000-000035030000}"/>
    <cellStyle name="CustomizationGreenCells 3 3 2 3" xfId="8894" xr:uid="{099DC6AE-1F4F-483E-977A-F3B533168C41}"/>
    <cellStyle name="CustomizationGreenCells 3 3 3" xfId="822" xr:uid="{00000000-0005-0000-0000-000036030000}"/>
    <cellStyle name="CustomizationGreenCells 3 3 4" xfId="8893" xr:uid="{F11B0B21-BFF7-4019-B6AF-2CDE39D440B0}"/>
    <cellStyle name="CustomizationGreenCells 3 4" xfId="823" xr:uid="{00000000-0005-0000-0000-000037030000}"/>
    <cellStyle name="CustomizationGreenCells 3 4 2" xfId="824" xr:uid="{00000000-0005-0000-0000-000038030000}"/>
    <cellStyle name="CustomizationGreenCells 3 4 2 2" xfId="825" xr:uid="{00000000-0005-0000-0000-000039030000}"/>
    <cellStyle name="CustomizationGreenCells 3 4 2 3" xfId="8896" xr:uid="{6E5E27AB-F42B-46A8-8CE7-D213DE209FF7}"/>
    <cellStyle name="CustomizationGreenCells 3 4 3" xfId="826" xr:uid="{00000000-0005-0000-0000-00003A030000}"/>
    <cellStyle name="CustomizationGreenCells 3 4 4" xfId="8895" xr:uid="{5C2D222E-F942-4EE5-82B4-36E5593A79A7}"/>
    <cellStyle name="CustomizationGreenCells 3 5" xfId="827" xr:uid="{00000000-0005-0000-0000-00003B030000}"/>
    <cellStyle name="CustomizationGreenCells 3 5 2" xfId="828" xr:uid="{00000000-0005-0000-0000-00003C030000}"/>
    <cellStyle name="CustomizationGreenCells 3 5 3" xfId="8897" xr:uid="{CAF55C7E-6C6E-4070-8A73-4FE63628BDD2}"/>
    <cellStyle name="CustomizationGreenCells 3 6" xfId="829" xr:uid="{00000000-0005-0000-0000-00003D030000}"/>
    <cellStyle name="CustomizationGreenCells 3 7" xfId="8890" xr:uid="{86C8863B-E4DF-4CD3-AF1A-A71F6AA9A790}"/>
    <cellStyle name="CustomizationGreenCells 4" xfId="830" xr:uid="{00000000-0005-0000-0000-00003E030000}"/>
    <cellStyle name="CustomizationGreenCells 5" xfId="3984" xr:uid="{9B9E3A4D-C499-4FCD-A4BC-9F69275E1B33}"/>
    <cellStyle name="Dane wejściowe" xfId="8898" xr:uid="{02E16B8C-21D9-486C-AB5B-D84FA3E3B83B}"/>
    <cellStyle name="Dane wyjściowe" xfId="8899" xr:uid="{EE8CAA7E-0175-43DC-94D2-879FEB9549C0}"/>
    <cellStyle name="Date" xfId="2079" xr:uid="{9C9F938E-7263-4C4C-9CD8-FAD4D19096A5}"/>
    <cellStyle name="Date 10" xfId="8900" xr:uid="{C76A29B0-C0C9-4D8E-9735-C2D3AEB0B284}"/>
    <cellStyle name="Date 10 2" xfId="8901" xr:uid="{4E684FCA-F045-46A6-B345-48D512799F9E}"/>
    <cellStyle name="Date 10 2 2" xfId="8902" xr:uid="{32310489-20E1-4F3B-94B9-69593B7C8429}"/>
    <cellStyle name="Date 10 3" xfId="8903" xr:uid="{A1BD4F6D-66D1-42EF-9C2E-B23EB57695CE}"/>
    <cellStyle name="Date 10 3 2" xfId="8904" xr:uid="{41677F9F-A443-4091-AF0F-0D16EFBC0E7D}"/>
    <cellStyle name="Date 11" xfId="8905" xr:uid="{6315DCB2-7AE6-4596-B43D-B537C1EF0E65}"/>
    <cellStyle name="Date 11 2" xfId="8906" xr:uid="{6568B02F-FF78-4513-9041-4EED08E10783}"/>
    <cellStyle name="Date 11 2 2" xfId="8907" xr:uid="{AC107BF3-84FA-4165-BE93-A50E489EA985}"/>
    <cellStyle name="Date 11 3" xfId="8908" xr:uid="{B09047AC-1077-4469-B6E5-01F1CCE6C38A}"/>
    <cellStyle name="Date 12" xfId="8909" xr:uid="{9EE17207-47AE-4950-B281-7D50DB6591B5}"/>
    <cellStyle name="Date 12 2" xfId="8910" xr:uid="{96F53E93-B2C4-417A-9953-6638654AD0D2}"/>
    <cellStyle name="Date 12 2 2" xfId="8911" xr:uid="{2AE6F5AD-6CF3-4871-B07B-8E26A1A9F087}"/>
    <cellStyle name="Date 12 3" xfId="8912" xr:uid="{D23356E7-6527-4C14-8874-61C8D4B323CF}"/>
    <cellStyle name="Date 13" xfId="8913" xr:uid="{9B5EE138-FDA9-442F-812C-B2E0BC0002DD}"/>
    <cellStyle name="Date 13 2" xfId="8914" xr:uid="{BBBB59AE-7E0A-45D6-9AB3-FF73CEF8C2A8}"/>
    <cellStyle name="Date 13 2 2" xfId="8915" xr:uid="{FBDB8F9F-A40B-49B9-89F6-316F99DAF63D}"/>
    <cellStyle name="Date 13 3" xfId="8916" xr:uid="{069E5C09-388F-4D48-9824-B547AE0FF10C}"/>
    <cellStyle name="Date 14" xfId="8917" xr:uid="{FF003516-3AE4-4A7B-87DC-FA53400E47D8}"/>
    <cellStyle name="Date 14 2" xfId="8918" xr:uid="{9B26F339-37D0-41C3-86D7-35297EA702B2}"/>
    <cellStyle name="Date 14 2 2" xfId="8919" xr:uid="{EA279D11-362F-44D7-B640-70C135BB30F6}"/>
    <cellStyle name="Date 14 3" xfId="8920" xr:uid="{9FAF4F21-C535-4F0A-A964-C60974589093}"/>
    <cellStyle name="Date 15" xfId="8921" xr:uid="{FDCEDBB7-B289-4E1E-A36E-5EE76F5F63BC}"/>
    <cellStyle name="Date 15 2" xfId="8922" xr:uid="{1ED4F23A-EE02-498C-8AD6-5C556EAC1800}"/>
    <cellStyle name="Date 15 2 2" xfId="8923" xr:uid="{74729EBC-2CD7-4288-89B9-D989CFE9EA6D}"/>
    <cellStyle name="Date 15 3" xfId="8924" xr:uid="{BAE9A6D2-308B-40C3-BD36-5FA9D3D0802E}"/>
    <cellStyle name="Date 16" xfId="8925" xr:uid="{2A3120F7-0165-4895-8C86-436072098CE9}"/>
    <cellStyle name="Date 16 2" xfId="8926" xr:uid="{185BDD3C-0645-44E8-9C23-69E8FFF29FA3}"/>
    <cellStyle name="Date 16 2 2" xfId="8927" xr:uid="{A5840BC6-0545-4010-AD20-FE7087FDCE22}"/>
    <cellStyle name="Date 16 3" xfId="8928" xr:uid="{3B28CE05-A22E-4E77-8F9A-C341220A89A1}"/>
    <cellStyle name="Date 17" xfId="8929" xr:uid="{9D2EF9A1-2984-4E7D-8DF6-2BADDCBE5A97}"/>
    <cellStyle name="Date 17 2" xfId="8930" xr:uid="{09594EB2-25DF-4CE8-BCFA-B6BEDAFDEF3D}"/>
    <cellStyle name="Date 17 2 2" xfId="8931" xr:uid="{AFDBC094-5BC7-4D27-B161-18856E48C9AA}"/>
    <cellStyle name="Date 17 3" xfId="8932" xr:uid="{F7796FA9-4266-406B-945F-7F50B729C85F}"/>
    <cellStyle name="Date 18" xfId="8933" xr:uid="{4653C68F-D669-4493-A28D-9DDC13424AEC}"/>
    <cellStyle name="Date 18 2" xfId="8934" xr:uid="{A16025AD-7CF8-4301-921B-59BE1B16298F}"/>
    <cellStyle name="Date 18 2 2" xfId="8935" xr:uid="{FEE64452-F087-4483-B151-939328ABAE22}"/>
    <cellStyle name="Date 18 3" xfId="8936" xr:uid="{242D7281-CE7C-4D2F-8AE0-1F9E071B929E}"/>
    <cellStyle name="Date 19" xfId="8937" xr:uid="{319C5F4E-1C49-4F42-8651-10C1DF507907}"/>
    <cellStyle name="Date 19 2" xfId="8938" xr:uid="{0C738867-35B7-4892-BD78-740FC9B6212C}"/>
    <cellStyle name="Date 19 2 2" xfId="8939" xr:uid="{2296E1B5-AB4B-4A53-8702-565E63646E3C}"/>
    <cellStyle name="Date 19 3" xfId="8940" xr:uid="{48A2E377-2090-48F0-89C3-CCBCE4615CE6}"/>
    <cellStyle name="Date 2" xfId="2080" xr:uid="{04889449-56DF-4D40-9058-2B96C9A6CFF6}"/>
    <cellStyle name="Date 2 10" xfId="8942" xr:uid="{F30B1143-429B-4389-AC10-D91122AA4521}"/>
    <cellStyle name="Date 2 11" xfId="8943" xr:uid="{F2E5653F-179B-4DC3-8466-53BA2DE1233B}"/>
    <cellStyle name="Date 2 12" xfId="8941" xr:uid="{27F25171-A512-4374-9D6A-EAF01067D19C}"/>
    <cellStyle name="Date 2 2" xfId="3074" xr:uid="{5A399B10-DC41-4AEA-8DDB-9224F6871B77}"/>
    <cellStyle name="Date 2 2 2" xfId="8945" xr:uid="{E36D2E05-CF62-4598-95BB-2CAA8E46B034}"/>
    <cellStyle name="Date 2 2 3" xfId="8944" xr:uid="{5FE4DD90-E695-4311-BA52-12D8536EB4FE}"/>
    <cellStyle name="Date 2 3" xfId="8946" xr:uid="{4B0EC440-E4DC-4AB5-812D-E836841919BD}"/>
    <cellStyle name="Date 2 3 2" xfId="8947" xr:uid="{E703466C-2698-4EE4-9D09-127DD02E3020}"/>
    <cellStyle name="Date 2 3 2 2" xfId="8948" xr:uid="{20E65246-3609-42EB-8E10-670265AC1E0D}"/>
    <cellStyle name="Date 2 3 2 3" xfId="8949" xr:uid="{06C87143-B765-4C86-ACA7-88C124AE6703}"/>
    <cellStyle name="Date 2 3 3" xfId="8950" xr:uid="{86E79299-604A-4F8B-AEB2-604E34F24816}"/>
    <cellStyle name="Date 2 3 4" xfId="8951" xr:uid="{1A84B168-DF6F-495D-A6C9-58EDB779FF37}"/>
    <cellStyle name="Date 2 4" xfId="8952" xr:uid="{FC07463B-CE8C-40F5-9E8E-1D5FE949EAAA}"/>
    <cellStyle name="Date 2 4 2" xfId="8953" xr:uid="{AE6F2C65-D271-4C89-90C6-E70CC17FD442}"/>
    <cellStyle name="Date 2 4 3" xfId="8954" xr:uid="{6D90ED7A-BECE-4915-87B1-CB5F52A8196A}"/>
    <cellStyle name="Date 2 4 4" xfId="8955" xr:uid="{8AE90780-C211-482E-A4C8-97BE497FB79E}"/>
    <cellStyle name="Date 2 5" xfId="8956" xr:uid="{5F65C16E-F761-494F-980B-203DE9E9509C}"/>
    <cellStyle name="Date 2 6" xfId="8957" xr:uid="{5FFB6295-648B-4F52-8585-51D158343624}"/>
    <cellStyle name="Date 2 7" xfId="8958" xr:uid="{1C6E72CF-9745-4E9C-807F-CFA92BBD1F7E}"/>
    <cellStyle name="Date 2 8" xfId="8959" xr:uid="{554F3AF1-7DCA-49CB-9F75-2529D9CC6319}"/>
    <cellStyle name="Date 2 9" xfId="8960" xr:uid="{378BCF97-2212-4851-AEE0-9200407853B6}"/>
    <cellStyle name="Date 20" xfId="8961" xr:uid="{951CF018-AB49-42C0-9C10-9CEB29C3982B}"/>
    <cellStyle name="Date 20 2" xfId="8962" xr:uid="{250BB15B-3B15-4E34-A81C-FB8C73BFDD34}"/>
    <cellStyle name="Date 20 3" xfId="8963" xr:uid="{F0FEF629-0A0C-4B39-AE8F-C8CF9EFB55F5}"/>
    <cellStyle name="Date 21" xfId="8964" xr:uid="{760DAAC3-2C6D-4891-87D9-B08DC225A5C5}"/>
    <cellStyle name="Date 21 2" xfId="8965" xr:uid="{18E1CCF8-9472-47AA-9E28-F63548D16E50}"/>
    <cellStyle name="Date 21 3" xfId="8966" xr:uid="{43EA250C-A0F7-49CB-917E-04F75DB26480}"/>
    <cellStyle name="Date 22" xfId="8967" xr:uid="{08035EB0-1922-4F86-9AA4-3300777C0E30}"/>
    <cellStyle name="Date 22 2" xfId="8968" xr:uid="{FB803CA4-8A91-4C59-89A8-8B170C74B94C}"/>
    <cellStyle name="Date 22 2 2" xfId="8969" xr:uid="{0FD717C4-D6D6-4B25-8C67-D9F4039CD9C0}"/>
    <cellStyle name="Date 22 3" xfId="8970" xr:uid="{8ED107BD-5BA7-453F-8C75-A9918F5D2C66}"/>
    <cellStyle name="Date 23" xfId="8971" xr:uid="{F9C0860C-AAA0-4334-BA70-26BA06584B13}"/>
    <cellStyle name="Date 23 2" xfId="8972" xr:uid="{E3975726-6C89-41DD-B36F-95A99F5E1B9D}"/>
    <cellStyle name="Date 24" xfId="8973" xr:uid="{532F00E5-A515-4901-AA2F-0CB0C69B7060}"/>
    <cellStyle name="Date 24 2" xfId="8974" xr:uid="{83BD8297-CF60-41E3-82D5-D6605D3C887C}"/>
    <cellStyle name="Date 25" xfId="8975" xr:uid="{1888EEEF-C031-4B12-AF89-3BA03CA8D0CA}"/>
    <cellStyle name="Date 25 2" xfId="8976" xr:uid="{A00F23D2-A4A1-4345-B04E-2B1617D81BFC}"/>
    <cellStyle name="Date 25 2 2" xfId="8977" xr:uid="{DC86C66F-4A9E-4AA6-A663-E599B2022B52}"/>
    <cellStyle name="Date 25 3" xfId="8978" xr:uid="{99B76F18-CE47-4683-8CCF-E109FF45DBB4}"/>
    <cellStyle name="Date 26" xfId="8979" xr:uid="{CEBCF0D5-3826-4863-BCB8-6B86E8D6756B}"/>
    <cellStyle name="Date 26 2" xfId="8980" xr:uid="{72CB5644-1A73-4C7E-85BC-A40C30C697F1}"/>
    <cellStyle name="Date 26 2 2" xfId="8981" xr:uid="{07190A88-339B-451A-B77B-33502B15D9FF}"/>
    <cellStyle name="Date 26 3" xfId="8982" xr:uid="{B0EFFA5E-D636-4756-8BC9-A23932A7923F}"/>
    <cellStyle name="Date 27" xfId="8983" xr:uid="{FA41CE02-2F93-40BF-8302-BC273466A00F}"/>
    <cellStyle name="Date 27 2" xfId="8984" xr:uid="{758E90B4-B392-446F-A522-815B7F7E5A95}"/>
    <cellStyle name="Date 27 2 2" xfId="8985" xr:uid="{49DE65FC-708A-4192-8DE1-65F0CF73F71D}"/>
    <cellStyle name="Date 27 3" xfId="8986" xr:uid="{F95A9924-B026-46B1-99F4-E26CAFE445FD}"/>
    <cellStyle name="Date 28" xfId="8987" xr:uid="{E1A7D390-5E0D-48BE-AA94-AB658A2D192D}"/>
    <cellStyle name="Date 28 2" xfId="8988" xr:uid="{8B49071F-F24F-420D-BD8C-81DA910D793E}"/>
    <cellStyle name="Date 28 2 2" xfId="8989" xr:uid="{DEC6EDC3-C55A-41C5-ACEC-33F6D3983B0D}"/>
    <cellStyle name="Date 28 3" xfId="8990" xr:uid="{269D43E0-6E77-407F-B93D-F0513B97D5C5}"/>
    <cellStyle name="Date 29" xfId="8991" xr:uid="{C0F5129A-2AD3-4065-B23B-2B410395170D}"/>
    <cellStyle name="Date 29 2" xfId="8992" xr:uid="{B037CAE5-BC07-4E56-B51D-8168223F20B7}"/>
    <cellStyle name="Date 29 2 2" xfId="8993" xr:uid="{47C4255C-D0CA-4ACD-A8C9-2DA872AAABDD}"/>
    <cellStyle name="Date 29 3" xfId="8994" xr:uid="{CEE3F478-5E59-4294-AB84-27A65DDC922D}"/>
    <cellStyle name="Date 3" xfId="3073" xr:uid="{12EC7D0C-B26A-47C0-8246-CD384C877EC4}"/>
    <cellStyle name="Date 3 2" xfId="8996" xr:uid="{2F4D544E-2D9F-49E8-B3AF-968E01179767}"/>
    <cellStyle name="Date 3 3" xfId="8997" xr:uid="{C1E65D4F-CA00-4F75-88DB-11D8527BC7E5}"/>
    <cellStyle name="Date 3 3 2" xfId="8998" xr:uid="{07FA9BF4-C2D6-470D-8CA4-288F96103774}"/>
    <cellStyle name="Date 3 4" xfId="8999" xr:uid="{94D6EDE4-A33D-4F04-9E84-5F04BF4B7872}"/>
    <cellStyle name="Date 3 5" xfId="8995" xr:uid="{38A11C75-D68B-4509-9955-22AD14CD677E}"/>
    <cellStyle name="Date 30" xfId="9000" xr:uid="{8C2BD73B-5022-4E19-9818-443F142EE819}"/>
    <cellStyle name="Date 30 2" xfId="9001" xr:uid="{C019C7C7-D9DE-4CA8-8B59-36EA007064E9}"/>
    <cellStyle name="Date 30 2 2" xfId="9002" xr:uid="{9AE4DF05-07E8-46A8-90D9-B58C628B341E}"/>
    <cellStyle name="Date 30 3" xfId="9003" xr:uid="{A440ABE8-5D9A-4B31-94AC-B7DB418FD771}"/>
    <cellStyle name="Date 31" xfId="9004" xr:uid="{BBBADDA9-9D0B-4C90-A19E-B992DEDB238F}"/>
    <cellStyle name="Date 31 2" xfId="9005" xr:uid="{B2025DA6-EBF7-49EE-AB6F-A74A2B8F95AF}"/>
    <cellStyle name="Date 31 2 2" xfId="9006" xr:uid="{DF4C5387-446D-40EF-9DAC-9B7DB21D98C4}"/>
    <cellStyle name="Date 31 3" xfId="9007" xr:uid="{D37A5775-0940-4EE2-B818-5363A1272F96}"/>
    <cellStyle name="Date 32" xfId="9008" xr:uid="{EEB38E89-6676-475F-A88E-665DC9BCAA02}"/>
    <cellStyle name="Date 32 2" xfId="9009" xr:uid="{6E82B8E3-A09F-41AF-93A0-70704AF86D49}"/>
    <cellStyle name="Date 32 2 2" xfId="9010" xr:uid="{8D51BC43-436E-4B4E-817C-FC13194C7D04}"/>
    <cellStyle name="Date 32 3" xfId="9011" xr:uid="{DBB6820F-353B-44FB-A564-F152B65C6A1F}"/>
    <cellStyle name="Date 33" xfId="9012" xr:uid="{B936B27D-1AA1-4410-A577-59EA82A99002}"/>
    <cellStyle name="Date 33 2" xfId="9013" xr:uid="{3B56F872-25DC-4616-A6B7-4FA926E6FC1B}"/>
    <cellStyle name="Date 33 2 2" xfId="9014" xr:uid="{73D7A276-67BC-4D5E-B732-87F562EE6F42}"/>
    <cellStyle name="Date 33 3" xfId="9015" xr:uid="{3E0307E1-97D5-4BE2-B402-C3F2C1961868}"/>
    <cellStyle name="Date 34" xfId="9016" xr:uid="{C4906F0E-FE77-401A-9941-1969095E75BD}"/>
    <cellStyle name="Date 34 2" xfId="9017" xr:uid="{BDD4A434-143B-4CB5-AE54-B73FEFFF0C80}"/>
    <cellStyle name="Date 34 2 2" xfId="9018" xr:uid="{E5623259-42C5-4EF6-A4C8-84321E6A02DE}"/>
    <cellStyle name="Date 34 3" xfId="9019" xr:uid="{2BA0B576-4572-454B-BE48-A03615302B38}"/>
    <cellStyle name="Date 35" xfId="9020" xr:uid="{45B6DD82-02C5-4AB4-9D36-4191F08203E4}"/>
    <cellStyle name="Date 35 2" xfId="9021" xr:uid="{105A1352-730F-420E-A2F9-D8A8CC62EDBC}"/>
    <cellStyle name="Date 35 2 2" xfId="9022" xr:uid="{0D4817FA-9D80-4CD9-8EBF-6AB809514957}"/>
    <cellStyle name="Date 35 3" xfId="9023" xr:uid="{66F4D6E0-B3B8-416B-A616-39792884DB98}"/>
    <cellStyle name="Date 36" xfId="9024" xr:uid="{B883C9B2-C841-439F-BE74-E31882130CFF}"/>
    <cellStyle name="Date 36 2" xfId="9025" xr:uid="{1CD0C405-4FDC-47DA-8C92-3D51DE5C3B60}"/>
    <cellStyle name="Date 36 2 2" xfId="9026" xr:uid="{4A7DEF5C-BC9C-4422-848A-3ED18F1EA442}"/>
    <cellStyle name="Date 36 3" xfId="9027" xr:uid="{F4524679-4C52-40FC-BF1F-713E5EB031E3}"/>
    <cellStyle name="Date 37" xfId="9028" xr:uid="{1632FAA5-9E52-438B-B3E0-E8A99AC2E10C}"/>
    <cellStyle name="Date 37 2" xfId="9029" xr:uid="{B178F4C6-FBE9-44E4-A84D-26A2AFA7AB4D}"/>
    <cellStyle name="Date 37 2 2" xfId="9030" xr:uid="{EEE8BDF6-B60C-41D8-9C85-6C7E046A2404}"/>
    <cellStyle name="Date 37 3" xfId="9031" xr:uid="{B71B923F-3E87-4BEA-8EDC-98D7F29EF98B}"/>
    <cellStyle name="Date 38" xfId="9032" xr:uid="{2DBD4EBC-F9C0-47FB-B235-8B078FBDD533}"/>
    <cellStyle name="Date 38 2" xfId="9033" xr:uid="{7BFB2BF8-8128-4CF9-852B-CAEBA4D0A46F}"/>
    <cellStyle name="Date 38 2 2" xfId="9034" xr:uid="{955AF146-4ED2-4558-97E9-BC8E6E846E2E}"/>
    <cellStyle name="Date 38 3" xfId="9035" xr:uid="{45483A5F-E182-4055-9904-CCBF161C441B}"/>
    <cellStyle name="Date 39" xfId="9036" xr:uid="{20607B77-ED0C-49F8-80B7-31E1222B1EBF}"/>
    <cellStyle name="Date 39 2" xfId="9037" xr:uid="{C706DE7A-48DB-4A41-9CCE-813C3BD67134}"/>
    <cellStyle name="Date 39 2 2" xfId="9038" xr:uid="{057E223C-5606-45AE-B321-13587C877478}"/>
    <cellStyle name="Date 39 3" xfId="9039" xr:uid="{44CD260D-8A67-4259-9D95-23D89A78AECC}"/>
    <cellStyle name="Date 4" xfId="9040" xr:uid="{E18281F6-7C8B-4158-9EEB-40D7F3CAC8A8}"/>
    <cellStyle name="Date 4 2" xfId="9041" xr:uid="{5163A882-39BC-4FB7-B48E-26BBB6CFDB08}"/>
    <cellStyle name="Date 4 2 2" xfId="9042" xr:uid="{1594F8EE-FC8D-448C-8139-29EA4EF21A32}"/>
    <cellStyle name="Date 4 3" xfId="9043" xr:uid="{D6FFDE90-37FA-4D7E-9458-6DD5B2DC40D1}"/>
    <cellStyle name="Date 4 3 2" xfId="9044" xr:uid="{A774992F-6D0E-4D61-BB86-A40969645039}"/>
    <cellStyle name="Date 40" xfId="9045" xr:uid="{C8947454-4A95-4635-9A50-AE234966E93A}"/>
    <cellStyle name="Date 40 2" xfId="9046" xr:uid="{C95A90D9-82C4-4A4B-8BEA-6139792E6064}"/>
    <cellStyle name="Date 40 2 2" xfId="9047" xr:uid="{4A57F9BF-A00B-461C-9219-77C56A6CBC36}"/>
    <cellStyle name="Date 40 3" xfId="9048" xr:uid="{6E300708-AD04-4821-B015-3C0FFD4A58BC}"/>
    <cellStyle name="Date 41" xfId="9049" xr:uid="{04459199-C1FA-4ACD-9562-F1A566ACE042}"/>
    <cellStyle name="Date 41 2" xfId="9050" xr:uid="{BDAF9E20-62E1-459C-A9ED-C5722DE23930}"/>
    <cellStyle name="Date 41 3" xfId="9051" xr:uid="{69569AB8-707E-4141-ADB0-E0D450C59024}"/>
    <cellStyle name="Date 42" xfId="9052" xr:uid="{19C55265-5E37-40A2-866F-D3104CD16260}"/>
    <cellStyle name="Date 42 2" xfId="9053" xr:uid="{0CAF741D-C963-4059-8C26-5C98EA4D9631}"/>
    <cellStyle name="Date 43" xfId="9054" xr:uid="{7C2B3E52-50D2-4E89-9098-751926136125}"/>
    <cellStyle name="Date 43 2" xfId="9055" xr:uid="{3F53B045-ADB7-4838-B0C6-D7E5F96B9F8B}"/>
    <cellStyle name="Date 44" xfId="9056" xr:uid="{E95CC804-091C-4D82-84AA-261A7DCC6D5F}"/>
    <cellStyle name="Date 44 2" xfId="9057" xr:uid="{3D8218EB-D0E2-414E-9821-94F2E67641E2}"/>
    <cellStyle name="Date 45" xfId="9058" xr:uid="{6025DA10-3293-4ED2-A42A-9F5B7BB2835C}"/>
    <cellStyle name="Date 45 2" xfId="9059" xr:uid="{47CA0564-13D0-4633-B4B1-BAAA0B86BC2A}"/>
    <cellStyle name="Date 46" xfId="9060" xr:uid="{16CAD3E6-CB4F-4AD0-B480-F62AFD2F457A}"/>
    <cellStyle name="Date 46 2" xfId="9061" xr:uid="{EC47B67D-F746-415C-92ED-A4A3134535FF}"/>
    <cellStyle name="Date 47" xfId="9062" xr:uid="{53A54BE3-AFEA-4BCD-A613-6069B4357EA4}"/>
    <cellStyle name="Date 47 2" xfId="9063" xr:uid="{705AF2BC-B866-434C-9808-9CCCFFF11779}"/>
    <cellStyle name="Date 48" xfId="9064" xr:uid="{A724FDE8-40BC-45CC-B57B-075019171EBB}"/>
    <cellStyle name="Date 48 2" xfId="9065" xr:uid="{756042C2-ADA0-4FA3-B329-4952D1BE3CD2}"/>
    <cellStyle name="Date 49" xfId="9066" xr:uid="{A56AB925-F3F0-44A7-8942-890FBDA3ADBD}"/>
    <cellStyle name="Date 49 2" xfId="9067" xr:uid="{9D083532-5F2E-4049-B70A-2323CEE7C6BE}"/>
    <cellStyle name="Date 5" xfId="9068" xr:uid="{183410F6-712F-4470-BD76-6D0C719B1AAF}"/>
    <cellStyle name="Date 5 2" xfId="9069" xr:uid="{BB1BD32E-7101-4DE2-8BA9-2E95706D4ED6}"/>
    <cellStyle name="Date 5 2 2" xfId="9070" xr:uid="{883EA4A1-9C15-46CB-B32D-261731A41DB2}"/>
    <cellStyle name="Date 5 3" xfId="9071" xr:uid="{641BD7E3-4915-4DF7-AF2F-78A1A8EE9B81}"/>
    <cellStyle name="Date 5 3 2" xfId="9072" xr:uid="{18EF995F-8E0F-43BD-AC4B-A21769310F95}"/>
    <cellStyle name="Date 50" xfId="9073" xr:uid="{7AEB933B-3B60-4A89-8A88-CDE8958BF307}"/>
    <cellStyle name="Date 50 2" xfId="9074" xr:uid="{B745747D-939A-4F20-9EDC-3DEFD540E0C9}"/>
    <cellStyle name="Date 51" xfId="9075" xr:uid="{7F19150A-1744-4ADB-AE96-12C9BFE2E8E3}"/>
    <cellStyle name="Date 51 2" xfId="9076" xr:uid="{7E312339-35E9-45B2-9DBD-1C84A0F4A1F4}"/>
    <cellStyle name="Date 52" xfId="9077" xr:uid="{FC63D061-ACFC-439F-BF5A-E31113E4CD8B}"/>
    <cellStyle name="Date 52 2" xfId="9078" xr:uid="{6E51A7F2-E60E-4464-8AF8-B6D30FB622DF}"/>
    <cellStyle name="Date 53" xfId="9079" xr:uid="{60EB5FFB-135A-42E8-99FD-22F2A6D51472}"/>
    <cellStyle name="Date 53 2" xfId="9080" xr:uid="{3C579C81-F556-4F96-B9C8-99F8F1C87175}"/>
    <cellStyle name="Date 54" xfId="9081" xr:uid="{F3CAD550-E82B-438E-A960-EE027F6EF209}"/>
    <cellStyle name="Date 54 2" xfId="9082" xr:uid="{C6A46AEA-700E-4F46-B215-2562174CEA10}"/>
    <cellStyle name="Date 55" xfId="9083" xr:uid="{D90EE9B3-1188-4B3B-AD42-7948A8287F47}"/>
    <cellStyle name="Date 55 2" xfId="9084" xr:uid="{E5842400-8047-4E23-9BE9-9D302309011E}"/>
    <cellStyle name="Date 56" xfId="9085" xr:uid="{32C9C755-E8B2-4399-8198-0CA253E7BB48}"/>
    <cellStyle name="Date 56 2" xfId="9086" xr:uid="{7D6ECF3B-43B6-4A4F-91A2-8FA68E28F930}"/>
    <cellStyle name="Date 57" xfId="9087" xr:uid="{FE0079A5-3BE7-4F0D-8D05-7781ABD1B226}"/>
    <cellStyle name="Date 57 2" xfId="9088" xr:uid="{C11EC5FD-2365-4BAC-BE6B-5F314E2D003A}"/>
    <cellStyle name="Date 58" xfId="9089" xr:uid="{986DB2DA-F0FD-41BD-B21D-E59AD5623E52}"/>
    <cellStyle name="Date 58 2" xfId="9090" xr:uid="{28513784-C5AD-4EE7-B4DD-24CB0C62D682}"/>
    <cellStyle name="Date 59" xfId="9091" xr:uid="{DF58636E-CDC2-4CD7-828A-93CD1F655AD6}"/>
    <cellStyle name="Date 59 2" xfId="9092" xr:uid="{CE1D940D-EC48-4250-9585-F08FF7F5B2D7}"/>
    <cellStyle name="Date 6" xfId="9093" xr:uid="{B36E6BC4-BEDD-4F24-BF1D-A4B178F09283}"/>
    <cellStyle name="Date 6 2" xfId="9094" xr:uid="{0221DDEA-DFB1-4D64-ABD5-3BF3A96BA98E}"/>
    <cellStyle name="Date 6 2 2" xfId="9095" xr:uid="{874EDC08-A0B4-4851-B94D-ABE0FB8A5D4B}"/>
    <cellStyle name="Date 6 3" xfId="9096" xr:uid="{600F2006-36BD-43A6-B212-9E1EDE403726}"/>
    <cellStyle name="Date 6 3 2" xfId="9097" xr:uid="{25B3FBCF-F8A3-4979-B17A-45EE120EAC3B}"/>
    <cellStyle name="Date 60" xfId="9098" xr:uid="{23E98422-1E50-4B1D-BCBF-3D9B86B601B2}"/>
    <cellStyle name="Date 60 2" xfId="9099" xr:uid="{2B80C198-D243-40EB-8C49-879ECE21AC41}"/>
    <cellStyle name="Date 61" xfId="9100" xr:uid="{14392FE8-6F99-4C95-A767-A96D5F622D23}"/>
    <cellStyle name="Date 61 2" xfId="9101" xr:uid="{6EF7D611-7C09-4C1B-B550-DBC10EF3CCDF}"/>
    <cellStyle name="Date 62" xfId="9102" xr:uid="{8C144FAA-A884-4230-9CCB-19A9C278C8FF}"/>
    <cellStyle name="Date 62 2" xfId="9103" xr:uid="{D3C767DE-B8E0-4BD7-830C-5EF197C7CD02}"/>
    <cellStyle name="Date 63" xfId="9104" xr:uid="{491FE009-85E2-498A-BD65-A4D1EE70F33A}"/>
    <cellStyle name="Date 63 2" xfId="9105" xr:uid="{E870BDAC-76BB-4631-A212-DC8043E42EEC}"/>
    <cellStyle name="Date 64" xfId="9106" xr:uid="{4D128AF1-75D3-4DC3-89CC-3E65D21F6CD3}"/>
    <cellStyle name="Date 64 2" xfId="9107" xr:uid="{1FADF385-0FEE-478A-9A4F-E954B3E70455}"/>
    <cellStyle name="Date 65" xfId="9108" xr:uid="{1130CEBB-2BD9-471B-8427-DDE46AD375E0}"/>
    <cellStyle name="Date 65 2" xfId="9109" xr:uid="{5BC48C63-8F4F-424C-A218-CB6CF1009743}"/>
    <cellStyle name="Date 66" xfId="3985" xr:uid="{196DE352-F020-4C88-BB34-4C73CE6B7AE4}"/>
    <cellStyle name="Date 7" xfId="9110" xr:uid="{0084299F-3828-47EF-8E60-21D63D443296}"/>
    <cellStyle name="Date 7 2" xfId="9111" xr:uid="{E54C6A81-A178-40BE-9458-925C9CC1C0F6}"/>
    <cellStyle name="Date 7 2 2" xfId="9112" xr:uid="{F26F18E0-2AC7-44D5-8579-E0BC16E5B0B0}"/>
    <cellStyle name="Date 7 3" xfId="9113" xr:uid="{F700BF76-D2C3-45AC-A87A-3D71CDE82CD2}"/>
    <cellStyle name="Date 7 3 2" xfId="9114" xr:uid="{163A006A-2F50-44AC-AE3F-802DE4F70977}"/>
    <cellStyle name="Date 8" xfId="9115" xr:uid="{180A83EE-D1A5-4297-BEF0-DFF508E5F412}"/>
    <cellStyle name="Date 8 2" xfId="9116" xr:uid="{ADC7BEAD-BBC0-4DAB-94B2-304A4D0E5A23}"/>
    <cellStyle name="Date 8 2 2" xfId="9117" xr:uid="{817A71A4-18E7-4A66-898E-20CAA6B4ED0D}"/>
    <cellStyle name="Date 8 3" xfId="9118" xr:uid="{EB29AAB3-AB81-463F-8B76-DCB147D65A2C}"/>
    <cellStyle name="Date 8 3 2" xfId="9119" xr:uid="{4B5B15DA-5FBA-4C8C-B8DA-39C8123AD821}"/>
    <cellStyle name="Date 9" xfId="9120" xr:uid="{4305BFCD-619F-4E24-B168-909492F69AFE}"/>
    <cellStyle name="Date 9 2" xfId="9121" xr:uid="{9ABDE416-5094-40B8-9A2F-893B86A2DC93}"/>
    <cellStyle name="Date 9 2 2" xfId="9122" xr:uid="{121B75B9-64BC-45FC-BC9F-FA86F34793EC}"/>
    <cellStyle name="Date 9 3" xfId="9123" xr:uid="{F5C8436D-F18C-44FE-B967-8DD43C6C9CDF}"/>
    <cellStyle name="Date 9 3 2" xfId="9124" xr:uid="{693B5A3F-1190-40B4-AB57-9F3DEBE45E5C}"/>
    <cellStyle name="Datum" xfId="9125" xr:uid="{B4E612CF-239F-43B0-8B54-3A4AFEC13620}"/>
    <cellStyle name="Datum, Uhrzeit" xfId="9126" xr:uid="{E5156A94-7506-499A-B440-D9F9642A6951}"/>
    <cellStyle name="Datum_Tabelle" xfId="9127" xr:uid="{A1BE5D94-364B-4D64-83C2-F796923D4AF4}"/>
    <cellStyle name="debugage | texte note potentiel ?" xfId="2081" xr:uid="{0A78DC06-43FB-46A3-9C9C-905A0EF62F1C}"/>
    <cellStyle name="debugage | texte note potentiel ? 2" xfId="3075" xr:uid="{3F67518D-95D5-41E4-BEF2-9926F099FB49}"/>
    <cellStyle name="debugage | titre de niveau potentiel" xfId="2082" xr:uid="{D326F2BE-7001-4B3E-99A6-FCA67E0DBAA5}"/>
    <cellStyle name="debugage | titre de niveau potentiel 2" xfId="3076" xr:uid="{8EA053F0-5B02-42AC-9436-F0E9F8C1DEF7}"/>
    <cellStyle name="Default" xfId="9128" xr:uid="{9E017D6C-BEFC-4375-B947-6ED784677918}"/>
    <cellStyle name="Dezimal 2" xfId="9129" xr:uid="{E41FED33-BC04-4E4D-A94E-EFA7F065476E}"/>
    <cellStyle name="Dezimal 2 2" xfId="9130" xr:uid="{096C0A32-A89B-41E4-B163-5835429F9AC3}"/>
    <cellStyle name="Dezimal 2 2 2" xfId="9131" xr:uid="{F29BEE6F-568F-4DC8-9949-D0C513E2FF2C}"/>
    <cellStyle name="Dezimal 2 2 2 2" xfId="9132" xr:uid="{D74CAF51-B4A2-43E8-8A0C-A1E9B5001C01}"/>
    <cellStyle name="Dezimal 2 2 3" xfId="9133" xr:uid="{AB18FFEC-ED39-4088-9958-FE8AB5E50519}"/>
    <cellStyle name="Dezimal 2 3" xfId="9134" xr:uid="{CC479210-93D5-40D6-BCA2-E7F9EB369555}"/>
    <cellStyle name="Dezimal 2 3 2" xfId="9135" xr:uid="{701B8E91-30CE-4EAC-8B64-F2E45FA859C2}"/>
    <cellStyle name="Dezimal 2 4" xfId="9136" xr:uid="{8B8C0028-B437-4A61-91AF-26DF238436EB}"/>
    <cellStyle name="Dezimal 3" xfId="9137" xr:uid="{E3591FAE-E9CA-44BE-B4B0-0E0CDE3132C6}"/>
    <cellStyle name="Dezimal_Abweichung WCR__" xfId="9138" xr:uid="{3CEB61A2-70E6-4879-9B6E-43362625EFAB}"/>
    <cellStyle name="Diseño" xfId="9139" xr:uid="{95AC3D7E-35B4-44BA-8F3B-F1E29422B446}"/>
    <cellStyle name="Dobre" xfId="9140" xr:uid="{D21C71EA-1CEE-451C-B037-AC9BCF4FAD66}"/>
    <cellStyle name="DocBox_EmptyRow" xfId="831" xr:uid="{00000000-0005-0000-0000-00003F030000}"/>
    <cellStyle name="donn_normal" xfId="2083" xr:uid="{F229C610-84FB-446D-BD8A-3ABFA43C5FC6}"/>
    <cellStyle name="donnnormal1" xfId="2084" xr:uid="{5CFED68E-CB29-4DD7-A3DA-29CDECE388F5}"/>
    <cellStyle name="donnnormal1 2" xfId="2085" xr:uid="{87195406-BD2B-46CF-BDB4-E0DF29F14B3D}"/>
    <cellStyle name="donnnormal1 2 2" xfId="3078" xr:uid="{39696302-A38B-4C16-8BC2-B6CC925ECC63}"/>
    <cellStyle name="donnnormal1 3" xfId="3077" xr:uid="{EBBD02C5-73AB-4FAD-A747-94EB678272E8}"/>
    <cellStyle name="donnnormal2" xfId="9141" xr:uid="{599AF77B-2428-4FDE-8B9A-418B16981340}"/>
    <cellStyle name="donntotal1" xfId="2086" xr:uid="{E531FA31-2AE3-4FEA-957A-D8431477CAD9}"/>
    <cellStyle name="donntotal1 2" xfId="2087" xr:uid="{266F9F1D-3E6C-4D9E-BC23-19219C875293}"/>
    <cellStyle name="donntotal1 2 2" xfId="3080" xr:uid="{B8BFBC53-3945-4568-888D-481E46612A82}"/>
    <cellStyle name="donntotal1 3" xfId="3079" xr:uid="{3B0CC649-4748-4FFC-B44E-907F2445BF59}"/>
    <cellStyle name="donntotal2" xfId="9142" xr:uid="{48AA8386-060C-4103-AD1D-BB4A2697C371}"/>
    <cellStyle name="Duizend" xfId="9143" xr:uid="{96D6153E-1489-4FE7-A3BB-01115A04CE01}"/>
    <cellStyle name="Duizend met sterren" xfId="9144" xr:uid="{9FEEA5C9-F13E-418C-93F4-D3E85E4023B9}"/>
    <cellStyle name="Duizend zonder sterren" xfId="9145" xr:uid="{A8C5E923-BCA6-4E07-BB22-FE22D416A906}"/>
    <cellStyle name="Duizend,0" xfId="9146" xr:uid="{6F9956FD-62E9-44A9-95E9-71CE92118035}"/>
    <cellStyle name="Duizend_full4" xfId="9147" xr:uid="{5DE05CBF-FA53-4CA2-95C6-50905752464A}"/>
    <cellStyle name="Eingabe" xfId="832" xr:uid="{00000000-0005-0000-0000-000040030000}"/>
    <cellStyle name="Eingabe 10" xfId="9148" xr:uid="{23DAEE87-7D0A-4337-BF46-33B4448A5792}"/>
    <cellStyle name="Eingabe 2" xfId="833" xr:uid="{00000000-0005-0000-0000-000041030000}"/>
    <cellStyle name="Eingabe 2 2" xfId="834" xr:uid="{00000000-0005-0000-0000-000042030000}"/>
    <cellStyle name="Eingabe 2 2 2" xfId="9150" xr:uid="{45A3770D-68AD-4DC9-AD09-DEAE38C3FAF1}"/>
    <cellStyle name="Eingabe 2 3" xfId="9149" xr:uid="{C2A0B716-1AB9-4AAF-BD48-5E681CC4A5DF}"/>
    <cellStyle name="Eingabe 3" xfId="835" xr:uid="{00000000-0005-0000-0000-000043030000}"/>
    <cellStyle name="Eingabe 3 2" xfId="836" xr:uid="{00000000-0005-0000-0000-000044030000}"/>
    <cellStyle name="Eingabe 3 2 2" xfId="837" xr:uid="{00000000-0005-0000-0000-000045030000}"/>
    <cellStyle name="Eingabe 3 2 2 2" xfId="838" xr:uid="{00000000-0005-0000-0000-000046030000}"/>
    <cellStyle name="Eingabe 3 2 2 3" xfId="9153" xr:uid="{6877550F-6BC1-41AB-9D9C-C4474E266EC1}"/>
    <cellStyle name="Eingabe 3 2 3" xfId="839" xr:uid="{00000000-0005-0000-0000-000047030000}"/>
    <cellStyle name="Eingabe 3 2 3 2" xfId="9154" xr:uid="{36DC4524-8FB7-4C53-821F-2D0C9D4F701D}"/>
    <cellStyle name="Eingabe 3 2 4" xfId="9152" xr:uid="{32C8C6C0-C5F0-41B0-B8AA-31136EB508DC}"/>
    <cellStyle name="Eingabe 3 3" xfId="840" xr:uid="{00000000-0005-0000-0000-000048030000}"/>
    <cellStyle name="Eingabe 3 3 2" xfId="841" xr:uid="{00000000-0005-0000-0000-000049030000}"/>
    <cellStyle name="Eingabe 3 3 2 2" xfId="842" xr:uid="{00000000-0005-0000-0000-00004A030000}"/>
    <cellStyle name="Eingabe 3 3 2 3" xfId="9156" xr:uid="{D4E3325F-F88D-4ADF-A243-F7440A92AD81}"/>
    <cellStyle name="Eingabe 3 3 3" xfId="843" xr:uid="{00000000-0005-0000-0000-00004B030000}"/>
    <cellStyle name="Eingabe 3 3 3 2" xfId="9157" xr:uid="{DABD4F0B-3BB9-47CE-A96F-3C6AE4AC0845}"/>
    <cellStyle name="Eingabe 3 3 4" xfId="9155" xr:uid="{815DECA6-FA6C-4AD1-A443-1F00D720A43F}"/>
    <cellStyle name="Eingabe 3 4" xfId="844" xr:uid="{00000000-0005-0000-0000-00004C030000}"/>
    <cellStyle name="Eingabe 3 4 2" xfId="845" xr:uid="{00000000-0005-0000-0000-00004D030000}"/>
    <cellStyle name="Eingabe 3 4 2 2" xfId="846" xr:uid="{00000000-0005-0000-0000-00004E030000}"/>
    <cellStyle name="Eingabe 3 4 2 3" xfId="9159" xr:uid="{3797FBBB-05A7-4A25-9F51-B210F08A63CB}"/>
    <cellStyle name="Eingabe 3 4 3" xfId="847" xr:uid="{00000000-0005-0000-0000-00004F030000}"/>
    <cellStyle name="Eingabe 3 4 3 2" xfId="9160" xr:uid="{BB95B667-78EC-4B0D-9959-7CD06BDD3F5E}"/>
    <cellStyle name="Eingabe 3 4 4" xfId="9158" xr:uid="{651BCE40-2BD4-4A80-B7F5-D63110787C53}"/>
    <cellStyle name="Eingabe 3 5" xfId="848" xr:uid="{00000000-0005-0000-0000-000050030000}"/>
    <cellStyle name="Eingabe 3 5 2" xfId="849" xr:uid="{00000000-0005-0000-0000-000051030000}"/>
    <cellStyle name="Eingabe 3 5 3" xfId="9161" xr:uid="{B726F281-658F-4196-9089-A9A8C966E88B}"/>
    <cellStyle name="Eingabe 3 6" xfId="850" xr:uid="{00000000-0005-0000-0000-000052030000}"/>
    <cellStyle name="Eingabe 3 6 2" xfId="9162" xr:uid="{39A62A8A-D815-4E9C-B926-B68C3822C394}"/>
    <cellStyle name="Eingabe 3 7" xfId="9151" xr:uid="{75BB3BB7-BB37-441F-96CA-E0259BF776C2}"/>
    <cellStyle name="Eingabe 4" xfId="851" xr:uid="{00000000-0005-0000-0000-000053030000}"/>
    <cellStyle name="Eingabe 4 2" xfId="852" xr:uid="{00000000-0005-0000-0000-000054030000}"/>
    <cellStyle name="Eingabe 4 2 2" xfId="853" xr:uid="{00000000-0005-0000-0000-000055030000}"/>
    <cellStyle name="Eingabe 4 2 2 2" xfId="854" xr:uid="{00000000-0005-0000-0000-000056030000}"/>
    <cellStyle name="Eingabe 4 2 2 3" xfId="9165" xr:uid="{ECD4AFE9-499A-48D5-8411-0DBB822CAF94}"/>
    <cellStyle name="Eingabe 4 2 3" xfId="855" xr:uid="{00000000-0005-0000-0000-000057030000}"/>
    <cellStyle name="Eingabe 4 2 3 2" xfId="9166" xr:uid="{72AF075C-4525-44C7-A637-74E582AD278A}"/>
    <cellStyle name="Eingabe 4 2 4" xfId="9164" xr:uid="{D7C5DEF4-B72D-475E-AEA4-C4138A69A672}"/>
    <cellStyle name="Eingabe 4 3" xfId="856" xr:uid="{00000000-0005-0000-0000-000058030000}"/>
    <cellStyle name="Eingabe 4 3 2" xfId="857" xr:uid="{00000000-0005-0000-0000-000059030000}"/>
    <cellStyle name="Eingabe 4 3 2 2" xfId="858" xr:uid="{00000000-0005-0000-0000-00005A030000}"/>
    <cellStyle name="Eingabe 4 3 2 3" xfId="9168" xr:uid="{D4DE8BA0-148C-4A6F-B10D-CD6457F0155C}"/>
    <cellStyle name="Eingabe 4 3 3" xfId="859" xr:uid="{00000000-0005-0000-0000-00005B030000}"/>
    <cellStyle name="Eingabe 4 3 3 2" xfId="9169" xr:uid="{3D6ED490-831D-4735-983D-3CCDE2E78897}"/>
    <cellStyle name="Eingabe 4 3 4" xfId="9167" xr:uid="{DC064E05-28BD-47ED-94BD-B6B75A8D99CA}"/>
    <cellStyle name="Eingabe 4 4" xfId="860" xr:uid="{00000000-0005-0000-0000-00005C030000}"/>
    <cellStyle name="Eingabe 4 4 2" xfId="861" xr:uid="{00000000-0005-0000-0000-00005D030000}"/>
    <cellStyle name="Eingabe 4 4 2 2" xfId="862" xr:uid="{00000000-0005-0000-0000-00005E030000}"/>
    <cellStyle name="Eingabe 4 4 2 3" xfId="9171" xr:uid="{E2BAE8D7-1C47-4452-A197-5653421C7AFF}"/>
    <cellStyle name="Eingabe 4 4 3" xfId="863" xr:uid="{00000000-0005-0000-0000-00005F030000}"/>
    <cellStyle name="Eingabe 4 4 3 2" xfId="9172" xr:uid="{8623CCBF-F72B-4474-B77E-29FCB2C37B19}"/>
    <cellStyle name="Eingabe 4 4 4" xfId="9170" xr:uid="{307B02B0-89CC-484F-8EBB-73C3A9A617FF}"/>
    <cellStyle name="Eingabe 4 5" xfId="864" xr:uid="{00000000-0005-0000-0000-000060030000}"/>
    <cellStyle name="Eingabe 4 5 2" xfId="865" xr:uid="{00000000-0005-0000-0000-000061030000}"/>
    <cellStyle name="Eingabe 4 5 3" xfId="9173" xr:uid="{EC64D344-635C-4E3B-8427-46DB1686F42F}"/>
    <cellStyle name="Eingabe 4 6" xfId="866" xr:uid="{00000000-0005-0000-0000-000062030000}"/>
    <cellStyle name="Eingabe 4 6 2" xfId="9174" xr:uid="{393F22EE-F762-4DD9-995D-67989144F6A3}"/>
    <cellStyle name="Eingabe 4 7" xfId="9175" xr:uid="{E4F8E1CB-373E-417F-9A0A-508BDF04F71A}"/>
    <cellStyle name="Eingabe 4 8" xfId="9163" xr:uid="{86FAD8F5-804E-4A9D-BAAC-D20CF7D33776}"/>
    <cellStyle name="Eingabe 5" xfId="867" xr:uid="{00000000-0005-0000-0000-000063030000}"/>
    <cellStyle name="Eingabe 5 2" xfId="868" xr:uid="{00000000-0005-0000-0000-000064030000}"/>
    <cellStyle name="Eingabe 5 2 2" xfId="869" xr:uid="{00000000-0005-0000-0000-000065030000}"/>
    <cellStyle name="Eingabe 5 2 3" xfId="9177" xr:uid="{D4026C3A-170B-49B0-A262-4E488CD98456}"/>
    <cellStyle name="Eingabe 5 3" xfId="870" xr:uid="{00000000-0005-0000-0000-000066030000}"/>
    <cellStyle name="Eingabe 5 3 2" xfId="9178" xr:uid="{C3A46601-6B9F-4550-8AD8-41AE2F2BF99F}"/>
    <cellStyle name="Eingabe 5 4" xfId="9176" xr:uid="{349F1D91-4EA8-42D4-84C7-328D35454195}"/>
    <cellStyle name="Eingabe 6" xfId="871" xr:uid="{00000000-0005-0000-0000-000067030000}"/>
    <cellStyle name="Eingabe 6 2" xfId="872" xr:uid="{00000000-0005-0000-0000-000068030000}"/>
    <cellStyle name="Eingabe 6 2 2" xfId="873" xr:uid="{00000000-0005-0000-0000-000069030000}"/>
    <cellStyle name="Eingabe 6 2 3" xfId="9180" xr:uid="{6D098317-1113-4923-9EE3-5B38A9AE751B}"/>
    <cellStyle name="Eingabe 6 3" xfId="874" xr:uid="{00000000-0005-0000-0000-00006A030000}"/>
    <cellStyle name="Eingabe 6 3 2" xfId="9181" xr:uid="{E667207C-B332-4221-929B-0436FFC900E2}"/>
    <cellStyle name="Eingabe 6 4" xfId="9179" xr:uid="{1E23BD5C-8D78-4C2C-9C09-0A8FD743E62F}"/>
    <cellStyle name="Eingabe 7" xfId="875" xr:uid="{00000000-0005-0000-0000-00006B030000}"/>
    <cellStyle name="Eingabe 7 2" xfId="876" xr:uid="{00000000-0005-0000-0000-00006C030000}"/>
    <cellStyle name="Eingabe 7 2 2" xfId="877" xr:uid="{00000000-0005-0000-0000-00006D030000}"/>
    <cellStyle name="Eingabe 7 2 3" xfId="9183" xr:uid="{914FEF5C-1FE3-48B2-9FA1-14D63C387416}"/>
    <cellStyle name="Eingabe 7 3" xfId="878" xr:uid="{00000000-0005-0000-0000-00006E030000}"/>
    <cellStyle name="Eingabe 7 3 2" xfId="9184" xr:uid="{25FD4DC3-B0B7-4344-AD98-E76CA0E8A4A2}"/>
    <cellStyle name="Eingabe 7 4" xfId="9185" xr:uid="{91CD6AB8-4604-463F-8630-362EDFB56E8E}"/>
    <cellStyle name="Eingabe 7 5" xfId="9182" xr:uid="{CFD42428-1A6E-4995-A143-4E97D8AE3C57}"/>
    <cellStyle name="Eingabe 8" xfId="879" xr:uid="{00000000-0005-0000-0000-00006F030000}"/>
    <cellStyle name="Eingabe 8 2" xfId="880" xr:uid="{00000000-0005-0000-0000-000070030000}"/>
    <cellStyle name="Eingabe 8 3" xfId="9186" xr:uid="{C59DBDD7-6873-4D79-B2E8-1702B5F4AFC9}"/>
    <cellStyle name="Eingabe 9" xfId="881" xr:uid="{00000000-0005-0000-0000-000071030000}"/>
    <cellStyle name="Eingabe 9 2" xfId="9187" xr:uid="{3631795E-5662-4913-92EB-23FD3C3CC985}"/>
    <cellStyle name="Ellenőrzőcella" xfId="9188" xr:uid="{C6B2167F-EDC6-43C9-9C82-4603CDE78154}"/>
    <cellStyle name="Emphase 1" xfId="9189" xr:uid="{7AC3E747-8FDE-4DE8-8435-2ADC88D386ED}"/>
    <cellStyle name="Emphase 2" xfId="9190" xr:uid="{627A63A2-745F-4099-B67B-5B162A5A699E}"/>
    <cellStyle name="Emphase 3" xfId="9191" xr:uid="{905D96D9-51F4-4F14-B57A-C1E4E1A6F7C2}"/>
    <cellStyle name="Empty_B_border" xfId="882" xr:uid="{00000000-0005-0000-0000-000072030000}"/>
    <cellStyle name="Encabezado 4" xfId="2088" xr:uid="{DCF32EF2-7225-46FF-AC96-791D2DDC60A1}"/>
    <cellStyle name="Encabezado 4 2" xfId="3081" xr:uid="{DDDFA111-8363-4A90-ADE2-AED8755ECA36}"/>
    <cellStyle name="Énfasis1" xfId="1791" xr:uid="{53CC9BFA-7F67-4739-8EF4-F83B523013EB}"/>
    <cellStyle name="Énfasis1 2" xfId="3082" xr:uid="{B136C68C-B1FE-47E6-B09D-DA90EB2A96BA}"/>
    <cellStyle name="Énfasis2" xfId="1792" xr:uid="{A6A2C19E-E0B7-4AFF-AB65-DB97A6DE2327}"/>
    <cellStyle name="Énfasis2 2" xfId="3083" xr:uid="{B7C615BD-5B78-44DE-96DD-82950290F5F3}"/>
    <cellStyle name="Énfasis3" xfId="1793" xr:uid="{9A4ADE52-4263-4794-BA77-E60B6932CF72}"/>
    <cellStyle name="Énfasis3 2" xfId="3084" xr:uid="{5CCD112F-62D3-40F7-9E21-52B83D46A38F}"/>
    <cellStyle name="Énfasis4" xfId="1794" xr:uid="{486553C4-5C9B-4E0F-9CBF-174534D344FC}"/>
    <cellStyle name="Énfasis4 2" xfId="3085" xr:uid="{FF70D98F-B935-462B-B426-C6700F1B1842}"/>
    <cellStyle name="Énfasis5" xfId="1795" xr:uid="{0D065417-F0C1-413A-A473-6AC062E34F86}"/>
    <cellStyle name="Énfasis5 2" xfId="3086" xr:uid="{0201455E-1D5D-4409-84EA-19872BA1AF63}"/>
    <cellStyle name="Énfasis6" xfId="1796" xr:uid="{99677BAD-5123-4DD5-B184-EF340AEFE8C1}"/>
    <cellStyle name="Énfasis6 2" xfId="3087" xr:uid="{E787AC6F-BB3B-47E1-8F8F-B6F5AEB91842}"/>
    <cellStyle name="ent_col_ser" xfId="2093" xr:uid="{7C5ADFB2-8F60-49BD-9DFF-A1095AC6D3AD}"/>
    <cellStyle name="En-tête 1" xfId="2089" xr:uid="{8721193D-3093-4B37-8D03-3CCA71AA6284}"/>
    <cellStyle name="En-tête 1 10" xfId="9192" xr:uid="{98738A3F-EE60-49B7-B635-AFEF2FF5549F}"/>
    <cellStyle name="En-tête 1 10 2" xfId="9193" xr:uid="{21E639FA-7423-4E44-9CCD-AB77BFD07CC2}"/>
    <cellStyle name="En-tête 1 10 3" xfId="9194" xr:uid="{B53BEE0F-3B68-490A-BFF6-DEA768ED44F4}"/>
    <cellStyle name="En-tête 1 11" xfId="9195" xr:uid="{F7327C08-8A76-4550-897D-4E22052D60FA}"/>
    <cellStyle name="En-tête 1 11 2" xfId="9196" xr:uid="{8C9A4D83-C98F-4B5F-8DFD-E2284E7EC9B5}"/>
    <cellStyle name="En-tête 1 12" xfId="9197" xr:uid="{D7AC6D4F-57E9-402E-AD9A-B9CE343F40A8}"/>
    <cellStyle name="En-tête 1 12 2" xfId="9198" xr:uid="{342F852F-D002-429E-AAE5-0F90A539F3C2}"/>
    <cellStyle name="En-tête 1 13" xfId="9199" xr:uid="{2B414D8C-8E0B-4D9B-8ABD-FB5EDE39B6C2}"/>
    <cellStyle name="En-tête 1 13 2" xfId="9200" xr:uid="{5AF3E8E2-467C-4773-9244-532941A0F516}"/>
    <cellStyle name="En-tête 1 14" xfId="9201" xr:uid="{A80CC253-CA9C-4615-86CE-8ADAFEB11C8D}"/>
    <cellStyle name="En-tête 1 14 2" xfId="9202" xr:uid="{DA0645FE-20A0-4266-A42F-8BC757C35214}"/>
    <cellStyle name="En-tête 1 15" xfId="9203" xr:uid="{50506FB1-2929-4564-BC06-EFA1E8A46B16}"/>
    <cellStyle name="En-tête 1 15 2" xfId="9204" xr:uid="{10CC1128-D0D5-4860-8685-82BD2CA09C3D}"/>
    <cellStyle name="En-tête 1 16" xfId="9205" xr:uid="{EAA0D89E-DC53-40A7-9AD9-B3208345FEBF}"/>
    <cellStyle name="En-tête 1 16 2" xfId="9206" xr:uid="{66903C2C-54F2-458B-A213-ED56230D1D15}"/>
    <cellStyle name="En-tête 1 17" xfId="9207" xr:uid="{7D848D28-47A6-4776-8FE8-32E9EF83A494}"/>
    <cellStyle name="En-tête 1 17 2" xfId="9208" xr:uid="{E6446FE0-23D4-4B0E-9551-0175DA4405A8}"/>
    <cellStyle name="En-tête 1 18" xfId="9209" xr:uid="{23965F92-3BDF-4CA0-A400-AD26F1180363}"/>
    <cellStyle name="En-tête 1 18 2" xfId="9210" xr:uid="{63C26398-016C-4A98-B50B-52FAA0499998}"/>
    <cellStyle name="En-tête 1 19" xfId="9211" xr:uid="{F57ABCB4-6646-4FED-945F-D40E64C5423A}"/>
    <cellStyle name="En-tête 1 19 2" xfId="9212" xr:uid="{B68E102F-7CFF-44F4-B9A1-DC77C8F29683}"/>
    <cellStyle name="En-tête 1 2" xfId="2090" xr:uid="{96E7D670-8161-4D1C-81C5-EA10E0C9C1CA}"/>
    <cellStyle name="En-tête 1 2 10" xfId="9213" xr:uid="{D027CA5A-CABB-4025-BB46-F53E1D467555}"/>
    <cellStyle name="En-tête 1 2 2" xfId="3089" xr:uid="{6C736ACC-4632-439E-9A30-A954620ECD1B}"/>
    <cellStyle name="En-tête 1 2 2 2" xfId="9214" xr:uid="{D5041A56-5F5C-443F-9A7A-F681FF65793A}"/>
    <cellStyle name="En-tête 1 2 3" xfId="9215" xr:uid="{6593DC61-EC67-4AB9-8935-B59E3D09ED95}"/>
    <cellStyle name="En-tête 1 2 4" xfId="9216" xr:uid="{0AEA497A-6E02-4B89-A637-AD2405084847}"/>
    <cellStyle name="En-tête 1 2 5" xfId="9217" xr:uid="{76655DC7-B194-4520-B690-473546752C4B}"/>
    <cellStyle name="En-tête 1 2 6" xfId="9218" xr:uid="{97EC8C16-E103-4941-8C25-8CCDEDC8B1D2}"/>
    <cellStyle name="En-tête 1 2 7" xfId="9219" xr:uid="{D53EF311-197F-4C09-800C-6F2BE09B3CA1}"/>
    <cellStyle name="En-tête 1 2 8" xfId="9220" xr:uid="{9BADD578-16D7-472F-AB42-7627D22E4180}"/>
    <cellStyle name="En-tête 1 2 9" xfId="9221" xr:uid="{0D23EF84-14CA-47A7-BCCF-8BD018B6BF83}"/>
    <cellStyle name="En-tête 1 20" xfId="9222" xr:uid="{FD451BB7-6504-4004-9062-6DCED0B1E41E}"/>
    <cellStyle name="En-tête 1 20 2" xfId="9223" xr:uid="{D2144AE0-8754-44A0-9154-328FDA44209A}"/>
    <cellStyle name="En-tête 1 21" xfId="9224" xr:uid="{DD2A8FF9-8F5E-4A1C-8F8B-6589DE40A124}"/>
    <cellStyle name="En-tête 1 21 2" xfId="9225" xr:uid="{D0F44055-6D1D-4952-88A7-D768A509F16D}"/>
    <cellStyle name="En-tête 1 22" xfId="9226" xr:uid="{D18EDE6C-B372-482F-A4C8-272FFCE66CC4}"/>
    <cellStyle name="En-tête 1 22 2" xfId="9227" xr:uid="{5FA87E5A-52AB-472E-8263-F7947DC707F5}"/>
    <cellStyle name="En-tête 1 23" xfId="9228" xr:uid="{404A7E8E-4C58-49AA-9E70-696963206BBB}"/>
    <cellStyle name="En-tête 1 23 2" xfId="9229" xr:uid="{0EF7CA10-4BAF-4B70-95E1-EC687ABA6955}"/>
    <cellStyle name="En-tête 1 24" xfId="9230" xr:uid="{51A8D2D3-45A8-4E64-9299-A90FABB2667C}"/>
    <cellStyle name="En-tête 1 24 2" xfId="9231" xr:uid="{84AA4F4C-9859-48C0-92A3-9E6B4D9B90FE}"/>
    <cellStyle name="En-tête 1 25" xfId="9232" xr:uid="{E6EF57ED-49D6-42EE-8709-81220660C443}"/>
    <cellStyle name="En-tête 1 25 2" xfId="9233" xr:uid="{9754ADAB-7976-4132-8BAB-238E9A6F114C}"/>
    <cellStyle name="En-tête 1 26" xfId="9234" xr:uid="{A8B1FA25-D2D1-44D3-BC51-D50464E56089}"/>
    <cellStyle name="En-tête 1 26 2" xfId="9235" xr:uid="{D7FB8AF1-9812-4359-A4F1-8F3BF9AAF7A2}"/>
    <cellStyle name="En-tête 1 27" xfId="9236" xr:uid="{53A47907-B395-460B-B70D-355035B19C2A}"/>
    <cellStyle name="En-tête 1 27 2" xfId="9237" xr:uid="{2ECFEEF2-DEE1-42E6-BBAA-BC4C487D90BE}"/>
    <cellStyle name="En-tête 1 28" xfId="9238" xr:uid="{D5C3B111-53E2-47B8-9CF1-4638BFC04CF8}"/>
    <cellStyle name="En-tête 1 28 2" xfId="9239" xr:uid="{8B139C54-27C5-4546-8BE3-F95BB9A899D3}"/>
    <cellStyle name="En-tête 1 29" xfId="9240" xr:uid="{7D26CCDF-2FF4-4A16-9001-F7A10CB13225}"/>
    <cellStyle name="En-tête 1 29 2" xfId="9241" xr:uid="{C3B0F38D-80A6-41C5-98A4-B15A08B8F75A}"/>
    <cellStyle name="En-tête 1 3" xfId="3088" xr:uid="{55FD489E-FE15-44E5-8BF0-B5A59DF14C59}"/>
    <cellStyle name="En-tête 1 3 2" xfId="9243" xr:uid="{1674DCC2-D4FC-4628-B27A-F40EDDFF220E}"/>
    <cellStyle name="En-tête 1 3 3" xfId="9244" xr:uid="{69A8476F-0868-48D6-80B7-9650D343B1BC}"/>
    <cellStyle name="En-tête 1 3 4" xfId="9242" xr:uid="{66349D77-A5FC-4975-A3B2-14F805FFC7B8}"/>
    <cellStyle name="En-tête 1 30" xfId="9245" xr:uid="{851374CD-5DF8-438A-BFE6-6D1B8D1B8C0A}"/>
    <cellStyle name="En-tête 1 30 2" xfId="9246" xr:uid="{B8A2EB23-62E4-481C-B6BA-886145F904A2}"/>
    <cellStyle name="En-tête 1 31" xfId="9247" xr:uid="{C3CEDD7C-0E28-4FFB-BDF8-DC5DB3A8CA6F}"/>
    <cellStyle name="En-tête 1 31 2" xfId="9248" xr:uid="{2C897804-FA77-4E93-BF44-F3B24D9583CC}"/>
    <cellStyle name="En-tête 1 32" xfId="9249" xr:uid="{7271D8F1-7570-4E84-B678-657E6960FC15}"/>
    <cellStyle name="En-tête 1 32 2" xfId="9250" xr:uid="{DE9365FF-07F3-479E-990A-53CBA345BFE7}"/>
    <cellStyle name="En-tête 1 33" xfId="9251" xr:uid="{2983FC73-2843-4F23-AD59-F747F2C7F56A}"/>
    <cellStyle name="En-tête 1 33 2" xfId="9252" xr:uid="{71C93545-4044-45E6-A1EE-A9BCBF36B6E0}"/>
    <cellStyle name="En-tête 1 34" xfId="9253" xr:uid="{57CF1785-9009-4210-98CC-0B548FE917B8}"/>
    <cellStyle name="En-tête 1 34 2" xfId="9254" xr:uid="{4C01AF08-B386-4D5D-A4FE-6674FEE473D4}"/>
    <cellStyle name="En-tête 1 35" xfId="9255" xr:uid="{8E6F7C9B-2FC3-4D7B-BD3B-B2279DD23351}"/>
    <cellStyle name="En-tête 1 35 2" xfId="9256" xr:uid="{67B225A7-50E8-45AE-90C6-EB8C910C20E5}"/>
    <cellStyle name="En-tête 1 36" xfId="9257" xr:uid="{211E36A3-2B47-4259-AC9C-541EF7DD320C}"/>
    <cellStyle name="En-tête 1 36 2" xfId="9258" xr:uid="{3E03F606-1C4B-4FC9-982C-5BB90EAAFB25}"/>
    <cellStyle name="En-tête 1 37" xfId="9259" xr:uid="{28205033-E8B8-429E-A54C-82602B8141DD}"/>
    <cellStyle name="En-tête 1 37 2" xfId="9260" xr:uid="{D291A4CB-F068-4116-9A1E-8487DB398888}"/>
    <cellStyle name="En-tête 1 38" xfId="9261" xr:uid="{8E18E32A-7AB0-407D-8BBB-AE4641A92591}"/>
    <cellStyle name="En-tête 1 38 2" xfId="9262" xr:uid="{20E5C1D4-FA59-4F0D-8291-3D674B1A80F0}"/>
    <cellStyle name="En-tête 1 39" xfId="9263" xr:uid="{997535C1-740F-45A0-B7C3-2764580ACE4E}"/>
    <cellStyle name="En-tête 1 39 2" xfId="9264" xr:uid="{E0EBD7AF-D242-4852-9FFE-52CAB279335A}"/>
    <cellStyle name="En-tête 1 4" xfId="9265" xr:uid="{1F760E48-A87E-4F76-955F-D35935F2830B}"/>
    <cellStyle name="En-tête 1 4 2" xfId="9266" xr:uid="{C44EBFDC-5A30-4DA6-B732-0F423AF5F729}"/>
    <cellStyle name="En-tête 1 4 3" xfId="9267" xr:uid="{A66954D7-07DF-4A33-B529-14D5F026929D}"/>
    <cellStyle name="En-tête 1 40" xfId="9268" xr:uid="{974C4C19-74C1-4E6F-AF79-E991F685B5E0}"/>
    <cellStyle name="En-tête 1 40 2" xfId="9269" xr:uid="{A54644BB-6FE5-43D9-A36E-265980CDD40A}"/>
    <cellStyle name="En-tête 1 40 3" xfId="9270" xr:uid="{BC287D7B-E4D1-4883-B81C-A71ECF339390}"/>
    <cellStyle name="En-tête 1 40 3 2" xfId="9271" xr:uid="{B49AA79B-C599-4599-AFA9-0DC1217B76C8}"/>
    <cellStyle name="En-tête 1 41" xfId="9272" xr:uid="{A282A08F-89FD-4109-909F-6D1867CA67CC}"/>
    <cellStyle name="En-tête 1 41 2" xfId="9273" xr:uid="{B3645920-0A79-4FF0-8FD8-CBB00E0D1719}"/>
    <cellStyle name="En-tête 1 42" xfId="9274" xr:uid="{F4E14DA2-25AB-4534-BCA6-F9F5CB1FD73A}"/>
    <cellStyle name="En-tête 1 42 2" xfId="9275" xr:uid="{EC6E8E47-71EC-4035-A1A8-04CCFE668766}"/>
    <cellStyle name="En-tête 1 43" xfId="9276" xr:uid="{2FCA7B08-6996-4B32-AECA-76F4C04D0EF0}"/>
    <cellStyle name="En-tête 1 43 2" xfId="9277" xr:uid="{226557B3-5A3A-4DCC-9D20-1064FF5A2565}"/>
    <cellStyle name="En-tête 1 44" xfId="9278" xr:uid="{8C14B08B-39EA-4113-B4C1-1A4716BDA544}"/>
    <cellStyle name="En-tête 1 44 2" xfId="9279" xr:uid="{B1F82549-457D-46E3-A2FD-598B343C7D79}"/>
    <cellStyle name="En-tête 1 45" xfId="9280" xr:uid="{BC2E05DD-1642-46C7-A5EA-8D2937B7F0CD}"/>
    <cellStyle name="En-tête 1 45 2" xfId="9281" xr:uid="{736B1CE1-588E-4B81-B362-72BB1F349645}"/>
    <cellStyle name="En-tête 1 46" xfId="9282" xr:uid="{6D1CD429-97FF-4BF4-A4E7-EF5D2E128C4B}"/>
    <cellStyle name="En-tête 1 46 2" xfId="9283" xr:uid="{D264DDCE-E0DD-4463-B303-DF7663BB6E25}"/>
    <cellStyle name="En-tête 1 47" xfId="9284" xr:uid="{7C3D200F-7582-48ED-8222-D41FA0F582AC}"/>
    <cellStyle name="En-tête 1 47 2" xfId="9285" xr:uid="{2CF42FE6-AF9E-43E5-A466-F04897D49368}"/>
    <cellStyle name="En-tête 1 48" xfId="9286" xr:uid="{EBA7C273-8296-4953-ACAC-90D4935FB398}"/>
    <cellStyle name="En-tête 1 48 2" xfId="9287" xr:uid="{10FB58E1-4767-4831-9B16-0E3B4254B5E3}"/>
    <cellStyle name="En-tête 1 49" xfId="9288" xr:uid="{4FA7D281-1DC0-48A5-889A-BDA41A879BDC}"/>
    <cellStyle name="En-tête 1 49 2" xfId="9289" xr:uid="{5ED0699A-C8D2-499D-96C4-12F8D5EE5891}"/>
    <cellStyle name="En-tête 1 5" xfId="9290" xr:uid="{0C75CA4B-7806-425B-96A1-D5D3C3B47FBF}"/>
    <cellStyle name="En-tête 1 5 2" xfId="9291" xr:uid="{0D02E169-FD73-4EB0-A8DA-C92CC90B83F2}"/>
    <cellStyle name="En-tête 1 5 3" xfId="9292" xr:uid="{DAB6CA0B-52C8-483B-B60F-473F07B0AF78}"/>
    <cellStyle name="En-tête 1 50" xfId="9293" xr:uid="{C566F770-B773-4FE4-8BAD-BF6E184489CD}"/>
    <cellStyle name="En-tête 1 50 2" xfId="9294" xr:uid="{11652DE0-26EB-4616-8BCF-E57B7DF787DA}"/>
    <cellStyle name="En-tête 1 51" xfId="9295" xr:uid="{22DAAFBD-B669-478E-9D0D-BD7FDC2E795A}"/>
    <cellStyle name="En-tête 1 51 2" xfId="9296" xr:uid="{32B83403-893D-4308-BA86-B5001439281F}"/>
    <cellStyle name="En-tête 1 52" xfId="9297" xr:uid="{94107083-2822-470E-BEF1-3695501665F9}"/>
    <cellStyle name="En-tête 1 52 2" xfId="9298" xr:uid="{36172D7B-E43E-4238-9B69-24F2F5534156}"/>
    <cellStyle name="En-tête 1 53" xfId="9299" xr:uid="{7A9C8A6F-F79E-4172-A8E5-FD38AF338D11}"/>
    <cellStyle name="En-tête 1 53 2" xfId="9300" xr:uid="{06584FDD-E493-4F72-B6BC-87AD4853DADC}"/>
    <cellStyle name="En-tête 1 54" xfId="9301" xr:uid="{9973E7E6-ED2E-491B-B50A-B1A036C2330B}"/>
    <cellStyle name="En-tête 1 54 2" xfId="9302" xr:uid="{E138D1D1-0942-4A58-9A84-EBDB8E0A0BEF}"/>
    <cellStyle name="En-tête 1 55" xfId="9303" xr:uid="{DF2A30C4-F46C-4144-90DD-E26849E5D31C}"/>
    <cellStyle name="En-tête 1 55 2" xfId="9304" xr:uid="{6B15B77F-91D2-4D76-AC3B-455D0437C188}"/>
    <cellStyle name="En-tête 1 56" xfId="9305" xr:uid="{4B580A42-4F78-4F8F-BE85-C93536376E29}"/>
    <cellStyle name="En-tête 1 56 2" xfId="9306" xr:uid="{B405DD97-A460-44D8-8BA4-B600AF99F86A}"/>
    <cellStyle name="En-tête 1 57" xfId="9307" xr:uid="{6F5162EB-2AAE-449E-81BF-23BA74C5FD3E}"/>
    <cellStyle name="En-tête 1 57 2" xfId="9308" xr:uid="{42E0F114-FF72-4410-89B6-7365A5DF557C}"/>
    <cellStyle name="En-tête 1 58" xfId="9309" xr:uid="{5A58CC54-B887-481F-9534-C5FB6D1B3F24}"/>
    <cellStyle name="En-tête 1 58 2" xfId="9310" xr:uid="{89DAD7DE-248E-4ECB-8965-D5AFFDC16A59}"/>
    <cellStyle name="En-tête 1 59" xfId="9311" xr:uid="{0A5AC018-0411-46FD-9A9D-5B9B279C7BD0}"/>
    <cellStyle name="En-tête 1 59 2" xfId="9312" xr:uid="{295A6F5C-6303-486B-85BA-401FFD821A37}"/>
    <cellStyle name="En-tête 1 6" xfId="9313" xr:uid="{92738009-1EA6-4C27-B22E-412BC57403D6}"/>
    <cellStyle name="En-tête 1 6 2" xfId="9314" xr:uid="{B3A84249-A9E9-46C4-A746-35F279E76528}"/>
    <cellStyle name="En-tête 1 6 3" xfId="9315" xr:uid="{E3A84348-0BC9-4F18-A7D2-CF4CD61B5FC4}"/>
    <cellStyle name="En-tête 1 60" xfId="9316" xr:uid="{F455FF35-1C83-4BBC-BFF2-1084F8F55FF4}"/>
    <cellStyle name="En-tête 1 60 2" xfId="9317" xr:uid="{7F129EA9-EC4A-4F64-AD83-1A8E0FAD8846}"/>
    <cellStyle name="En-tête 1 61" xfId="9318" xr:uid="{B7A54C75-7BF0-4A16-BF2D-F01173948513}"/>
    <cellStyle name="En-tête 1 61 2" xfId="9319" xr:uid="{A0A5E099-77DB-4BA4-BA53-D2F3BAFC3D4C}"/>
    <cellStyle name="En-tête 1 62" xfId="9320" xr:uid="{3BA6EB8D-BE18-4191-80D1-92D72EC8DD4A}"/>
    <cellStyle name="En-tête 1 62 2" xfId="9321" xr:uid="{38B56455-B2AD-4BB6-897B-AC7EC721E0AB}"/>
    <cellStyle name="En-tête 1 63" xfId="9322" xr:uid="{E33BE6AC-81BB-4217-9D4C-0EEB8AEC3B06}"/>
    <cellStyle name="En-tête 1 63 2" xfId="9323" xr:uid="{E22E6419-94F5-4795-9583-8B0A190B6F59}"/>
    <cellStyle name="En-tête 1 64" xfId="9324" xr:uid="{56F373E3-4EA5-4714-98A7-61017BBF81A5}"/>
    <cellStyle name="En-tête 1 64 2" xfId="9325" xr:uid="{53DF049D-662D-4B94-B72F-E2DA4A7B5707}"/>
    <cellStyle name="En-tête 1 65" xfId="9326" xr:uid="{15E0F1FA-ED50-4529-8D28-F4D9B0D24869}"/>
    <cellStyle name="En-tête 1 65 2" xfId="9327" xr:uid="{E89F9AE0-A876-4624-AD07-DA21A236D0C3}"/>
    <cellStyle name="En-tête 1 66" xfId="3986" xr:uid="{4200ADC2-ACAC-43B4-BB09-14FE80A17615}"/>
    <cellStyle name="En-tête 1 7" xfId="9328" xr:uid="{978AC196-2FF8-4A60-9462-96ACE6D043C0}"/>
    <cellStyle name="En-tête 1 7 2" xfId="9329" xr:uid="{6E69BA29-8972-474D-9AE0-0C4CF6B6C0FC}"/>
    <cellStyle name="En-tête 1 7 3" xfId="9330" xr:uid="{0B311501-7A42-4709-8076-625B1A4ED210}"/>
    <cellStyle name="En-tête 1 8" xfId="9331" xr:uid="{DAC492CB-B333-44AC-86D0-A05B76E65C03}"/>
    <cellStyle name="En-tête 1 8 2" xfId="9332" xr:uid="{2C52E12E-E11F-487A-A2FE-2D35A17A2BA8}"/>
    <cellStyle name="En-tête 1 8 3" xfId="9333" xr:uid="{9CDCF022-481B-4241-8D37-28D43A43E221}"/>
    <cellStyle name="En-tête 1 9" xfId="9334" xr:uid="{60713364-9666-44F8-BAF3-33FDEF723126}"/>
    <cellStyle name="En-tête 1 9 2" xfId="9335" xr:uid="{71850B9E-AEFF-4FFF-BCD8-FA59975534DA}"/>
    <cellStyle name="En-tête 1 9 3" xfId="9336" xr:uid="{46F400CA-190E-4A63-8B28-A064C808E7A0}"/>
    <cellStyle name="En-tête 2" xfId="2091" xr:uid="{388281AE-13ED-4314-AA10-473DECE17190}"/>
    <cellStyle name="En-tête 2 10" xfId="9337" xr:uid="{16776859-E96B-4277-A108-E967D9FF0EEE}"/>
    <cellStyle name="En-tête 2 10 2" xfId="9338" xr:uid="{6BF7A50F-8883-483A-B098-80754FFCBDD3}"/>
    <cellStyle name="En-tête 2 10 3" xfId="9339" xr:uid="{F16CD764-B350-4162-A4DC-288ECD600323}"/>
    <cellStyle name="En-tête 2 11" xfId="9340" xr:uid="{092076B4-ED57-4F5B-96B7-BCFAE2CA1F31}"/>
    <cellStyle name="En-tête 2 11 2" xfId="9341" xr:uid="{01B74057-90B9-45BF-ABC6-2F5D344D8FF0}"/>
    <cellStyle name="En-tête 2 12" xfId="9342" xr:uid="{8830EE93-6515-4814-A3B8-5F97294B2463}"/>
    <cellStyle name="En-tête 2 12 2" xfId="9343" xr:uid="{F789EC82-4752-4660-8939-ACF641AA46E4}"/>
    <cellStyle name="En-tête 2 13" xfId="9344" xr:uid="{2BECD1E0-93E1-48A6-8136-021E25D88157}"/>
    <cellStyle name="En-tête 2 13 2" xfId="9345" xr:uid="{AA896F4E-C81C-4446-833E-35802B0CE5B3}"/>
    <cellStyle name="En-tête 2 14" xfId="9346" xr:uid="{4D6EF41C-FCA2-49A4-8618-8DA617F48AEF}"/>
    <cellStyle name="En-tête 2 14 2" xfId="9347" xr:uid="{16010AF1-F88B-485D-BB78-0C24692EC721}"/>
    <cellStyle name="En-tête 2 15" xfId="9348" xr:uid="{D9842FCE-B0B8-4D94-8C36-46D8E50F8DB1}"/>
    <cellStyle name="En-tête 2 15 2" xfId="9349" xr:uid="{4B75AC5C-413D-4A9E-A506-BBD5B0E16018}"/>
    <cellStyle name="En-tête 2 16" xfId="9350" xr:uid="{1EFA497A-64A6-473D-9468-14689252DCA9}"/>
    <cellStyle name="En-tête 2 16 2" xfId="9351" xr:uid="{7721AB0A-2A13-4218-AF70-52CDC8BCA6B7}"/>
    <cellStyle name="En-tête 2 17" xfId="9352" xr:uid="{81631977-CB41-458E-BAB4-8DB265EE2B32}"/>
    <cellStyle name="En-tête 2 17 2" xfId="9353" xr:uid="{8F7A60D7-4AA0-4FFA-9D85-C4AB33F6C6C9}"/>
    <cellStyle name="En-tête 2 18" xfId="9354" xr:uid="{FB270F2E-7C66-4C66-8CC1-2527BB6A9B62}"/>
    <cellStyle name="En-tête 2 18 2" xfId="9355" xr:uid="{63DAF102-62FF-49D0-93BD-5B22C757EA43}"/>
    <cellStyle name="En-tête 2 19" xfId="9356" xr:uid="{E880BFA9-FE23-4F9B-A2D1-32F5CB8ED24E}"/>
    <cellStyle name="En-tête 2 19 2" xfId="9357" xr:uid="{E77C9137-172E-4458-89FC-71B003BF0661}"/>
    <cellStyle name="En-tête 2 2" xfId="2092" xr:uid="{D37B9983-FEA9-48C2-9283-2EEB6EA73F0E}"/>
    <cellStyle name="En-tête 2 2 10" xfId="9358" xr:uid="{3EC28B0F-3566-4B6C-8A1F-1CF5750BC65A}"/>
    <cellStyle name="En-tête 2 2 2" xfId="3091" xr:uid="{D9241B58-7B7C-4AED-B521-6E3AF517E772}"/>
    <cellStyle name="En-tête 2 2 2 2" xfId="9359" xr:uid="{DF50A59D-FA3A-43CC-918B-EECF0B4D6BFA}"/>
    <cellStyle name="En-tête 2 2 3" xfId="9360" xr:uid="{63C79B5A-F577-44E0-97F4-76D09BCCA531}"/>
    <cellStyle name="En-tête 2 2 4" xfId="9361" xr:uid="{8C27F2E6-3894-40D7-B6A3-A28675B17216}"/>
    <cellStyle name="En-tête 2 2 5" xfId="9362" xr:uid="{CDB6E1E4-AFAF-4256-8E7F-C731F6392A61}"/>
    <cellStyle name="En-tête 2 2 6" xfId="9363" xr:uid="{D4A7F702-3B05-4287-9639-4793FB72F001}"/>
    <cellStyle name="En-tête 2 2 7" xfId="9364" xr:uid="{25C5F176-FA92-42B2-B364-C18B832DF8A3}"/>
    <cellStyle name="En-tête 2 2 8" xfId="9365" xr:uid="{F4A26E23-F234-4602-83FD-8F0934881582}"/>
    <cellStyle name="En-tête 2 2 9" xfId="9366" xr:uid="{1CE56649-B13E-4A76-AB02-C4471BC95EF2}"/>
    <cellStyle name="En-tête 2 20" xfId="9367" xr:uid="{89996517-8488-4EB5-8774-1FA8F374C29A}"/>
    <cellStyle name="En-tête 2 20 2" xfId="9368" xr:uid="{177C9E86-CA4C-4EE3-BCC8-07CF13F858DB}"/>
    <cellStyle name="En-tête 2 21" xfId="9369" xr:uid="{057E1C46-6211-4690-AD1A-C9C2B406AF15}"/>
    <cellStyle name="En-tête 2 21 2" xfId="9370" xr:uid="{DCF144B1-511C-49B9-87C9-50CD6988E1D7}"/>
    <cellStyle name="En-tête 2 22" xfId="9371" xr:uid="{0DE32E76-7FF1-4638-BEB7-67C05CBE407C}"/>
    <cellStyle name="En-tête 2 22 2" xfId="9372" xr:uid="{2175BCF0-EBE6-4470-A6E2-866FFDF7711C}"/>
    <cellStyle name="En-tête 2 23" xfId="9373" xr:uid="{2E9E9F36-4031-4C1E-8F4C-B38669FF4B7D}"/>
    <cellStyle name="En-tête 2 23 2" xfId="9374" xr:uid="{DD8342AC-DF98-4D0A-A8B1-1D8DF5B8292B}"/>
    <cellStyle name="En-tête 2 24" xfId="9375" xr:uid="{4BBFD109-7087-4124-88C3-2206E359174C}"/>
    <cellStyle name="En-tête 2 24 2" xfId="9376" xr:uid="{432AD4DC-DAB7-4577-9CBE-8DD1D6226EF5}"/>
    <cellStyle name="En-tête 2 25" xfId="9377" xr:uid="{C596FE49-019B-4B0B-B1EF-39D379925EAA}"/>
    <cellStyle name="En-tête 2 25 2" xfId="9378" xr:uid="{A455849B-A2FD-4A45-BF18-7599917766D3}"/>
    <cellStyle name="En-tête 2 26" xfId="9379" xr:uid="{B8B4A639-014E-48DE-9220-CA3325C03ECB}"/>
    <cellStyle name="En-tête 2 26 2" xfId="9380" xr:uid="{ED162B03-F4D2-4628-B476-B4E489649625}"/>
    <cellStyle name="En-tête 2 27" xfId="9381" xr:uid="{080CF928-2B08-4071-888E-16B6F9A0534A}"/>
    <cellStyle name="En-tête 2 27 2" xfId="9382" xr:uid="{2C59B0E4-B8DE-4774-A918-46653E1D16D7}"/>
    <cellStyle name="En-tête 2 28" xfId="9383" xr:uid="{F107DB63-6524-48BC-9A6D-F96B95A68C11}"/>
    <cellStyle name="En-tête 2 28 2" xfId="9384" xr:uid="{48D7D85D-DC42-4863-BFFA-E2281D40C742}"/>
    <cellStyle name="En-tête 2 29" xfId="9385" xr:uid="{04C887AD-2E07-43BB-9BB3-887EC600F076}"/>
    <cellStyle name="En-tête 2 29 2" xfId="9386" xr:uid="{0AD35A83-7969-4DEC-86BF-4EFC00E063AC}"/>
    <cellStyle name="En-tête 2 3" xfId="3090" xr:uid="{5A1AB6BB-2EAF-42DE-8ADA-93DCE372A91A}"/>
    <cellStyle name="En-tête 2 3 2" xfId="9388" xr:uid="{8EEBD40D-3500-4357-AE15-2C8964EE67BF}"/>
    <cellStyle name="En-tête 2 3 3" xfId="9389" xr:uid="{F9E6D62F-A27E-4F8A-B923-384E290F31BE}"/>
    <cellStyle name="En-tête 2 3 4" xfId="9387" xr:uid="{FAB945B9-819D-47FA-B47E-4E51434B75AF}"/>
    <cellStyle name="En-tête 2 30" xfId="9390" xr:uid="{5CCF37E2-1418-48A1-B954-1F8060352D3B}"/>
    <cellStyle name="En-tête 2 30 2" xfId="9391" xr:uid="{98C554C8-4674-413E-ADD0-2BDA434371EB}"/>
    <cellStyle name="En-tête 2 31" xfId="9392" xr:uid="{92F2B2AE-67F2-437D-90D6-ECB8608CECF4}"/>
    <cellStyle name="En-tête 2 31 2" xfId="9393" xr:uid="{E9C30D07-2CAF-41D0-BFFD-143F825E84F8}"/>
    <cellStyle name="En-tête 2 32" xfId="9394" xr:uid="{EBF4E0F6-413D-4EBA-9DDA-77477E3BA6BF}"/>
    <cellStyle name="En-tête 2 32 2" xfId="9395" xr:uid="{A9B05637-4F7B-4C5F-9944-476AA4F95EB7}"/>
    <cellStyle name="En-tête 2 33" xfId="9396" xr:uid="{74417CD3-2C8E-4765-875B-2A9F335D5F86}"/>
    <cellStyle name="En-tête 2 33 2" xfId="9397" xr:uid="{CCE0E016-7768-499C-8249-B37E7B234588}"/>
    <cellStyle name="En-tête 2 34" xfId="9398" xr:uid="{F15FCBBA-21C9-426A-9227-BC36C889ACD9}"/>
    <cellStyle name="En-tête 2 34 2" xfId="9399" xr:uid="{CAE5B501-988A-4BD3-9260-1DB6BDD58498}"/>
    <cellStyle name="En-tête 2 35" xfId="9400" xr:uid="{CAFFDC05-DB28-4F35-A9F9-184572BAC484}"/>
    <cellStyle name="En-tête 2 35 2" xfId="9401" xr:uid="{9E5E6B1D-A967-4304-9842-7697ADDD8E93}"/>
    <cellStyle name="En-tête 2 36" xfId="9402" xr:uid="{5CB3BDF0-40E7-4B1C-8ADE-65C75094FBA3}"/>
    <cellStyle name="En-tête 2 36 2" xfId="9403" xr:uid="{9CD05DEB-A74F-4E67-B491-3C662EE0F7EE}"/>
    <cellStyle name="En-tête 2 37" xfId="9404" xr:uid="{406B6948-165C-464F-A8B3-EA2E98D6B3AE}"/>
    <cellStyle name="En-tête 2 37 2" xfId="9405" xr:uid="{751A862B-B0DC-464A-90E8-1EAFA5C1094D}"/>
    <cellStyle name="En-tête 2 38" xfId="9406" xr:uid="{5B482EC4-664C-4029-A4ED-FF7FC9F0E7A2}"/>
    <cellStyle name="En-tête 2 38 2" xfId="9407" xr:uid="{A88A00CE-C740-4DBF-B01A-A69EAF61D962}"/>
    <cellStyle name="En-tête 2 39" xfId="9408" xr:uid="{67CCDC20-71AB-4C54-B27D-61199850F04D}"/>
    <cellStyle name="En-tête 2 39 2" xfId="9409" xr:uid="{3B1CD5FC-A9A6-4499-8498-6F5BA347FB09}"/>
    <cellStyle name="En-tête 2 4" xfId="9410" xr:uid="{DF1679E2-8A97-4D24-A02F-F50BF02D7828}"/>
    <cellStyle name="En-tête 2 4 2" xfId="9411" xr:uid="{864B7932-2D7D-499B-9415-EF9196AFCE8D}"/>
    <cellStyle name="En-tête 2 4 3" xfId="9412" xr:uid="{4FB8BD9E-1F1A-47A9-BD83-E7139957F832}"/>
    <cellStyle name="En-tête 2 40" xfId="9413" xr:uid="{CB843A32-EB6A-40E7-A390-2CA4FBF99D6A}"/>
    <cellStyle name="En-tête 2 40 2" xfId="9414" xr:uid="{3C4BAB13-3D21-48C6-95A2-3D04663C745C}"/>
    <cellStyle name="En-tête 2 40 3" xfId="9415" xr:uid="{EDEC6870-00C3-4652-B5CF-DB1DBE6ACCB5}"/>
    <cellStyle name="En-tête 2 40 3 2" xfId="9416" xr:uid="{2B69317F-ED2B-496F-9F5F-02D1D39F1A0E}"/>
    <cellStyle name="En-tête 2 41" xfId="9417" xr:uid="{86FC8515-9F73-4C70-ABD6-EBCF624A3560}"/>
    <cellStyle name="En-tête 2 41 2" xfId="9418" xr:uid="{6CA3C62C-64A6-400F-8EA0-624DFF90C5BD}"/>
    <cellStyle name="En-tête 2 42" xfId="9419" xr:uid="{E430C4B7-FE5D-4D43-8662-2C7CC60845BA}"/>
    <cellStyle name="En-tête 2 42 2" xfId="9420" xr:uid="{0DBDB5A5-C90B-4AF9-B172-704A40E96E8C}"/>
    <cellStyle name="En-tête 2 43" xfId="9421" xr:uid="{744A7052-C2D7-4656-8021-E1D2DC9835C9}"/>
    <cellStyle name="En-tête 2 43 2" xfId="9422" xr:uid="{08C8E79E-AEA8-4499-8B01-C0BB1316E781}"/>
    <cellStyle name="En-tête 2 44" xfId="9423" xr:uid="{9738581B-0E43-4D41-B168-C1F214F067B4}"/>
    <cellStyle name="En-tête 2 44 2" xfId="9424" xr:uid="{F02341B7-2D61-4601-A9FE-9B5FFB44F6C2}"/>
    <cellStyle name="En-tête 2 45" xfId="9425" xr:uid="{EB2F5D56-E159-4AA2-8B6F-B04D820A8853}"/>
    <cellStyle name="En-tête 2 45 2" xfId="9426" xr:uid="{786B78AC-300A-44B7-BA38-446D592C38AE}"/>
    <cellStyle name="En-tête 2 46" xfId="9427" xr:uid="{43E86548-96B1-479C-9A7B-C79420A2379B}"/>
    <cellStyle name="En-tête 2 46 2" xfId="9428" xr:uid="{73C9E0B4-FC91-4929-8EDB-FCA672733B93}"/>
    <cellStyle name="En-tête 2 47" xfId="9429" xr:uid="{68E00E90-7FE6-48BC-9EB7-773EB37D2524}"/>
    <cellStyle name="En-tête 2 47 2" xfId="9430" xr:uid="{6980883F-4758-4DA7-B25F-F6500DB30C4C}"/>
    <cellStyle name="En-tête 2 48" xfId="9431" xr:uid="{D33AE81A-D200-4C8F-AAB6-3122F31C1847}"/>
    <cellStyle name="En-tête 2 48 2" xfId="9432" xr:uid="{F601A21A-4AD4-4F5B-8DD7-2D3D5AC5F3B1}"/>
    <cellStyle name="En-tête 2 49" xfId="9433" xr:uid="{4970F688-7744-4D2E-AB15-9BD8A38AEC35}"/>
    <cellStyle name="En-tête 2 49 2" xfId="9434" xr:uid="{468B1F9E-9C1E-41FB-AAC9-E96BB133E871}"/>
    <cellStyle name="En-tête 2 5" xfId="9435" xr:uid="{FC6B7D26-A328-4AA9-ABDD-85003F2971A3}"/>
    <cellStyle name="En-tête 2 5 2" xfId="9436" xr:uid="{94DFBFA1-7E23-4F0B-A82A-D45BA673249E}"/>
    <cellStyle name="En-tête 2 5 3" xfId="9437" xr:uid="{688A9351-8DB8-425A-95D1-1867FB8C43BE}"/>
    <cellStyle name="En-tête 2 50" xfId="9438" xr:uid="{1EF7E3A2-6B13-49A4-8ED5-7A3C89F0D2D1}"/>
    <cellStyle name="En-tête 2 50 2" xfId="9439" xr:uid="{B9D466F6-2373-44A5-A09E-551EC2FB80D1}"/>
    <cellStyle name="En-tête 2 51" xfId="9440" xr:uid="{BE36C614-B5EF-4CD3-842E-9C64BC870E9C}"/>
    <cellStyle name="En-tête 2 51 2" xfId="9441" xr:uid="{9999EAD2-4B5E-430E-8338-19BFD3A6F54C}"/>
    <cellStyle name="En-tête 2 52" xfId="9442" xr:uid="{27F1C5E6-ABF8-460C-A64C-BB0278CFAE03}"/>
    <cellStyle name="En-tête 2 52 2" xfId="9443" xr:uid="{D92800FB-7D66-4FF9-A77D-7547D2DA627E}"/>
    <cellStyle name="En-tête 2 53" xfId="9444" xr:uid="{7CDBF5D7-DD00-4977-B52C-9351794FCEB1}"/>
    <cellStyle name="En-tête 2 53 2" xfId="9445" xr:uid="{37FFC6AF-8F45-4DCB-851D-C2685748C139}"/>
    <cellStyle name="En-tête 2 54" xfId="9446" xr:uid="{A471E938-B3A5-44EA-A991-BE8D69949CC8}"/>
    <cellStyle name="En-tête 2 54 2" xfId="9447" xr:uid="{EC4AECA5-6BC9-4BB5-9FC9-D6E5358105E4}"/>
    <cellStyle name="En-tête 2 55" xfId="9448" xr:uid="{061BFF1B-6DED-4563-929C-1C8C338FACF3}"/>
    <cellStyle name="En-tête 2 55 2" xfId="9449" xr:uid="{16EECC49-6156-43D6-8294-CE1CA8BC59B9}"/>
    <cellStyle name="En-tête 2 56" xfId="9450" xr:uid="{D1DA03E6-23AA-49B4-BAE1-3F369207E75E}"/>
    <cellStyle name="En-tête 2 56 2" xfId="9451" xr:uid="{7B549805-CB12-4A0E-BB28-DE31E2AC1B99}"/>
    <cellStyle name="En-tête 2 57" xfId="9452" xr:uid="{8B68F872-5BCA-4546-B970-209AEE6C4A7F}"/>
    <cellStyle name="En-tête 2 57 2" xfId="9453" xr:uid="{FB0511E8-1C3B-4777-8C72-3AF33BFECFDD}"/>
    <cellStyle name="En-tête 2 58" xfId="9454" xr:uid="{4CBE726B-4072-4387-9602-C9D6C82C4B99}"/>
    <cellStyle name="En-tête 2 58 2" xfId="9455" xr:uid="{5319F87D-FC31-46B5-9C83-36FFEC1683C6}"/>
    <cellStyle name="En-tête 2 59" xfId="9456" xr:uid="{2BDE50E0-FF2D-4500-953A-DD66F6AE447B}"/>
    <cellStyle name="En-tête 2 59 2" xfId="9457" xr:uid="{30A792CA-FBC2-4F17-A5DB-31AC879B0664}"/>
    <cellStyle name="En-tête 2 6" xfId="9458" xr:uid="{82227D50-339A-4B8A-96C6-9F3C93650CC8}"/>
    <cellStyle name="En-tête 2 6 2" xfId="9459" xr:uid="{037ED36D-934E-482F-BF20-054528C1DC7F}"/>
    <cellStyle name="En-tête 2 6 3" xfId="9460" xr:uid="{B1029FB2-24AA-48B5-9609-E5B972EE8254}"/>
    <cellStyle name="En-tête 2 60" xfId="9461" xr:uid="{5E3B2510-5BFD-4488-BDC4-3F272B3B305E}"/>
    <cellStyle name="En-tête 2 60 2" xfId="9462" xr:uid="{C0FFFBA4-0D20-41DF-9F02-B0F62402E63F}"/>
    <cellStyle name="En-tête 2 61" xfId="9463" xr:uid="{31138818-AEA8-4AC5-9772-116986F21139}"/>
    <cellStyle name="En-tête 2 61 2" xfId="9464" xr:uid="{0ECC5DB3-1CCA-4061-B393-80E96F05C1BA}"/>
    <cellStyle name="En-tête 2 62" xfId="9465" xr:uid="{ECFE835F-3B8A-486D-A1D8-969B462236CC}"/>
    <cellStyle name="En-tête 2 62 2" xfId="9466" xr:uid="{8A183BE2-678A-465E-8E98-7EC0B6BCAB05}"/>
    <cellStyle name="En-tête 2 63" xfId="9467" xr:uid="{635776C0-9DD7-4A18-B99C-6E75B63A1C37}"/>
    <cellStyle name="En-tête 2 63 2" xfId="9468" xr:uid="{6C86BB23-EED0-4446-AF27-8EC4281131C9}"/>
    <cellStyle name="En-tête 2 64" xfId="9469" xr:uid="{86FA2C99-E254-45BA-9FD5-9F1A899B3008}"/>
    <cellStyle name="En-tête 2 64 2" xfId="9470" xr:uid="{2350211B-0DE1-4665-A732-11C6FCDC73E0}"/>
    <cellStyle name="En-tête 2 65" xfId="9471" xr:uid="{B2C1539E-22A7-4E3D-832B-F0A107FCE0EE}"/>
    <cellStyle name="En-tête 2 65 2" xfId="9472" xr:uid="{40A1B66B-1147-4D12-A5E4-1D411A41B650}"/>
    <cellStyle name="En-tête 2 66" xfId="3987" xr:uid="{82C60F78-896F-4470-9C60-32DF412A187F}"/>
    <cellStyle name="En-tête 2 7" xfId="9473" xr:uid="{F74B6A08-2589-4D8A-A808-B630906A3868}"/>
    <cellStyle name="En-tête 2 7 2" xfId="9474" xr:uid="{20D51AAB-2F63-45B8-BF01-ED0ACCAA8192}"/>
    <cellStyle name="En-tête 2 7 3" xfId="9475" xr:uid="{C2CA9C62-C050-4FE9-A1F4-76DE8E8F3638}"/>
    <cellStyle name="En-tête 2 8" xfId="9476" xr:uid="{C56992A9-A685-43E2-A289-1786C59060F7}"/>
    <cellStyle name="En-tête 2 8 2" xfId="9477" xr:uid="{9965025D-6C54-46A2-8BB4-52BD2CC88B52}"/>
    <cellStyle name="En-tête 2 8 3" xfId="9478" xr:uid="{2463F128-AB9E-4974-951B-8B73E0738717}"/>
    <cellStyle name="En-tête 2 9" xfId="9479" xr:uid="{8D23985A-9FE4-4572-8DDE-FD70755793AE}"/>
    <cellStyle name="En-tête 2 9 2" xfId="9480" xr:uid="{87760AA5-0F6B-4D4E-93A5-6BEBBAEB2C5C}"/>
    <cellStyle name="En-tête 2 9 3" xfId="9481" xr:uid="{001C8903-220E-40AF-8ED0-32290F5C5450}"/>
    <cellStyle name="entete_indice" xfId="2094" xr:uid="{4C1F8CA8-1785-497C-BB07-3E2B249F4C30}"/>
    <cellStyle name="EN-TETE1" xfId="9482" xr:uid="{C8D8C3FF-90B9-4C5F-84B3-04FFEE533159}"/>
    <cellStyle name="EN-TETE1 10" xfId="9483" xr:uid="{00A2E97C-2474-4B36-BF76-55F5A3EDE94C}"/>
    <cellStyle name="EN-TETE1 10 2" xfId="9484" xr:uid="{AC8C49E3-0CCE-4AF3-8527-FC14BE0CBBFA}"/>
    <cellStyle name="EN-TETE1 10 3" xfId="9485" xr:uid="{3166AF6D-0A92-4E4B-9F94-F759448CEF13}"/>
    <cellStyle name="EN-TETE1 11" xfId="9486" xr:uid="{5F9C971C-86D7-41F1-9806-CB462A23E091}"/>
    <cellStyle name="EN-TETE1 11 2" xfId="9487" xr:uid="{9679BF0B-B964-4FB7-ACBE-37302173B25D}"/>
    <cellStyle name="EN-TETE1 11 3" xfId="9488" xr:uid="{29CBC210-35B3-45E2-87BF-86A84DACC120}"/>
    <cellStyle name="EN-TETE1 12" xfId="9489" xr:uid="{5488ACBC-1D34-4E77-977E-EEB6375279EA}"/>
    <cellStyle name="EN-TETE1 12 2" xfId="9490" xr:uid="{6A9600F4-F35D-471E-A40F-3E5038CECC6B}"/>
    <cellStyle name="EN-TETE1 12 3" xfId="9491" xr:uid="{5B98A07C-B58F-4CFF-A037-0C613ACF76DB}"/>
    <cellStyle name="EN-TETE1 13" xfId="9492" xr:uid="{3F4001D5-1B1D-4E17-A9B7-6C7B21452A5E}"/>
    <cellStyle name="EN-TETE1 13 2" xfId="9493" xr:uid="{9C663C3D-CDFC-46D0-98C1-72D8D46341D2}"/>
    <cellStyle name="EN-TETE1 13 3" xfId="9494" xr:uid="{65FAD7AF-BD9D-4191-9718-F279F50542FD}"/>
    <cellStyle name="EN-TETE1 14" xfId="9495" xr:uid="{174D49EB-4327-4FC6-BAD0-FA15A58FA843}"/>
    <cellStyle name="EN-TETE1 14 2" xfId="9496" xr:uid="{50DD9E79-ACBF-41F9-B485-03D22F17A8CB}"/>
    <cellStyle name="EN-TETE1 14 3" xfId="9497" xr:uid="{17F521BD-BB33-4B9C-A0F1-FA2CD239AF45}"/>
    <cellStyle name="EN-TETE1 15" xfId="9498" xr:uid="{549E13C3-BECD-4A57-96BF-2074B6E1DD65}"/>
    <cellStyle name="EN-TETE1 15 2" xfId="9499" xr:uid="{C492BCA5-1515-47AC-9265-E42D5511A8EC}"/>
    <cellStyle name="EN-TETE1 15 3" xfId="9500" xr:uid="{578C51B7-CFE0-418D-803D-02D0994F0737}"/>
    <cellStyle name="EN-TETE1 16" xfId="9501" xr:uid="{1D77C60C-26D1-4781-A9BE-BD407FCE2602}"/>
    <cellStyle name="EN-TETE1 16 2" xfId="9502" xr:uid="{6D2161FA-91B8-484F-8A71-096F429395E1}"/>
    <cellStyle name="EN-TETE1 16 3" xfId="9503" xr:uid="{168BEF61-2FCA-4794-AD92-E763800304EA}"/>
    <cellStyle name="EN-TETE1 17" xfId="9504" xr:uid="{C8E17DA1-062E-4730-8518-0FAB7C5691BF}"/>
    <cellStyle name="EN-TETE1 17 2" xfId="9505" xr:uid="{CB9C4A22-B553-450A-8FEF-BA7547CD5B42}"/>
    <cellStyle name="EN-TETE1 17 3" xfId="9506" xr:uid="{160BCBFF-AAE5-448C-B513-076E08181A0A}"/>
    <cellStyle name="EN-TETE1 18" xfId="9507" xr:uid="{1AD470F1-0111-4996-A464-39F003403BD0}"/>
    <cellStyle name="EN-TETE1 18 2" xfId="9508" xr:uid="{4B469C56-68B8-473F-8E4B-C53BB8EBBF0E}"/>
    <cellStyle name="EN-TETE1 18 3" xfId="9509" xr:uid="{940B20A5-4084-4001-9AF1-9BE7985A9201}"/>
    <cellStyle name="EN-TETE1 19" xfId="9510" xr:uid="{3192534A-829D-41AC-9C86-15400C3FCCA2}"/>
    <cellStyle name="EN-TETE1 19 2" xfId="9511" xr:uid="{A678775D-306D-4458-B31B-8F79706BD631}"/>
    <cellStyle name="EN-TETE1 19 3" xfId="9512" xr:uid="{469E1663-0854-48B6-808E-78C93C3A4EEE}"/>
    <cellStyle name="EN-TETE1 2" xfId="9513" xr:uid="{02D2ACEA-F849-4D24-A83A-829903F1684A}"/>
    <cellStyle name="EN-TETE1 2 2" xfId="9514" xr:uid="{F9BC7FA9-1058-43C9-A95B-A4E2BC8871B5}"/>
    <cellStyle name="EN-TETE1 2 2 2" xfId="9515" xr:uid="{10A49301-4009-4432-B3C5-FB40FEA87DB6}"/>
    <cellStyle name="EN-TETE1 2 3" xfId="9516" xr:uid="{813412D9-FAFB-4B4C-BE15-6F70390935D1}"/>
    <cellStyle name="EN-TETE1 2 4" xfId="9517" xr:uid="{B8987F41-352E-48E0-80AF-AA6EAEA70128}"/>
    <cellStyle name="EN-TETE1 20" xfId="9518" xr:uid="{5928A9C0-44DE-498A-8410-ABB9634AADE0}"/>
    <cellStyle name="EN-TETE1 20 2" xfId="9519" xr:uid="{B35B0965-3AC7-4C07-A5E4-0DA2FF1A4732}"/>
    <cellStyle name="EN-TETE1 20 3" xfId="9520" xr:uid="{6D312BC4-6CEF-4823-A49A-4A29D8C5C5B9}"/>
    <cellStyle name="EN-TETE1 21" xfId="9521" xr:uid="{D743B48C-3228-453B-B73B-90BCBF72833D}"/>
    <cellStyle name="EN-TETE1 21 2" xfId="9522" xr:uid="{4089BE8F-186F-478A-9304-5B86953AD2EF}"/>
    <cellStyle name="EN-TETE1 21 3" xfId="9523" xr:uid="{04A1755F-C039-49FD-A7EC-024DF1945893}"/>
    <cellStyle name="EN-TETE1 22" xfId="9524" xr:uid="{5A5AD963-35E2-4877-8A61-9BE55D078123}"/>
    <cellStyle name="EN-TETE1 22 2" xfId="9525" xr:uid="{629B9ADE-7016-4492-96D3-6BFB0038A305}"/>
    <cellStyle name="EN-TETE1 22 3" xfId="9526" xr:uid="{087846E2-0539-49E9-8062-932DC74E0635}"/>
    <cellStyle name="EN-TETE1 23" xfId="9527" xr:uid="{B36BCE25-5EA3-449C-A5C4-3D88B036E533}"/>
    <cellStyle name="EN-TETE1 23 2" xfId="9528" xr:uid="{7DC04CD8-4BF4-48C5-9C56-E800540BB4FD}"/>
    <cellStyle name="EN-TETE1 23 3" xfId="9529" xr:uid="{077E5220-4650-4AA6-8198-2A21E3F556E6}"/>
    <cellStyle name="EN-TETE1 24" xfId="9530" xr:uid="{927F8BF7-C77D-49A3-A797-E3C08F3CB25F}"/>
    <cellStyle name="EN-TETE1 24 2" xfId="9531" xr:uid="{FF67689D-6AA3-4DEA-977C-40839DF099AE}"/>
    <cellStyle name="EN-TETE1 24 3" xfId="9532" xr:uid="{5848BABB-E242-48D5-B7A5-C908B0F7C175}"/>
    <cellStyle name="EN-TETE1 25" xfId="9533" xr:uid="{CC512701-9480-4602-A37C-86E7BE0C0E18}"/>
    <cellStyle name="EN-TETE1 25 2" xfId="9534" xr:uid="{0835B25A-0826-469A-87D2-890AD916F087}"/>
    <cellStyle name="EN-TETE1 25 3" xfId="9535" xr:uid="{90102ADE-295B-4CB2-A209-6DF98A48906C}"/>
    <cellStyle name="EN-TETE1 26" xfId="9536" xr:uid="{294AB5F4-A25C-4FC0-858E-A034F8856C4E}"/>
    <cellStyle name="EN-TETE1 26 2" xfId="9537" xr:uid="{E1BD0C1A-04C0-4AE1-89AC-8DBBF972B4BF}"/>
    <cellStyle name="EN-TETE1 26 3" xfId="9538" xr:uid="{63C953E0-86CB-4C54-A5B5-C1D5BE485E04}"/>
    <cellStyle name="EN-TETE1 27" xfId="9539" xr:uid="{8B95DAF5-A2B0-4374-BC8E-A2A20C79335E}"/>
    <cellStyle name="EN-TETE1 27 2" xfId="9540" xr:uid="{671E2E07-CACB-4035-804F-0B7B1C6A39AB}"/>
    <cellStyle name="EN-TETE1 27 3" xfId="9541" xr:uid="{7D2A9A61-E865-43A9-B2AE-AF77BCE09B13}"/>
    <cellStyle name="EN-TETE1 28" xfId="9542" xr:uid="{E3536931-034A-4172-8F6E-3BF370FB7E22}"/>
    <cellStyle name="EN-TETE1 28 2" xfId="9543" xr:uid="{482CFFCB-29DD-47C7-84DB-CF3B6F92F2AC}"/>
    <cellStyle name="EN-TETE1 28 3" xfId="9544" xr:uid="{46934E3D-4BA8-41EA-80D2-6B5385CA5F99}"/>
    <cellStyle name="EN-TETE1 29" xfId="9545" xr:uid="{7A517158-10C0-429D-B2FC-9D0E89480CAB}"/>
    <cellStyle name="EN-TETE1 29 2" xfId="9546" xr:uid="{0AE83A6C-4A73-4DFA-AC76-86DEC952DF60}"/>
    <cellStyle name="EN-TETE1 29 3" xfId="9547" xr:uid="{17B53E43-3EFC-4C7D-9677-72DF1D251B38}"/>
    <cellStyle name="EN-TETE1 3" xfId="9548" xr:uid="{4C1B747C-6890-4565-989E-0C511E3A9585}"/>
    <cellStyle name="EN-TETE1 3 2" xfId="9549" xr:uid="{5C4C0A76-7FDA-4D1D-89D9-05D91593C1CF}"/>
    <cellStyle name="EN-TETE1 3 3" xfId="9550" xr:uid="{F4A185E7-CFF3-48A2-AFF5-EAC4B0478A0C}"/>
    <cellStyle name="EN-TETE1 3 3 2" xfId="9551" xr:uid="{0B2072C5-993D-462D-BD74-799C00A161CA}"/>
    <cellStyle name="EN-TETE1 30" xfId="9552" xr:uid="{FFD7E562-CDDB-497C-AA71-A37AA8BD101C}"/>
    <cellStyle name="EN-TETE1 30 2" xfId="9553" xr:uid="{80863BB0-F6A8-41B9-A135-3A38142C2901}"/>
    <cellStyle name="EN-TETE1 30 3" xfId="9554" xr:uid="{E0FA88CB-EE79-44B8-B074-5C8119E63CFA}"/>
    <cellStyle name="EN-TETE1 31" xfId="9555" xr:uid="{F95F8256-6F99-48B4-A0D8-1A778E351F08}"/>
    <cellStyle name="EN-TETE1 31 2" xfId="9556" xr:uid="{C7DED487-E44B-4A2F-B144-0AB0905DDD8E}"/>
    <cellStyle name="EN-TETE1 31 3" xfId="9557" xr:uid="{00EC959E-06AF-43D1-B77C-1302E3D09278}"/>
    <cellStyle name="EN-TETE1 32" xfId="9558" xr:uid="{9F08F54B-139D-4ECE-9FA5-44D1128C8233}"/>
    <cellStyle name="EN-TETE1 32 2" xfId="9559" xr:uid="{EFEFA7CB-670A-4070-ABA3-F99A80ED49D1}"/>
    <cellStyle name="EN-TETE1 32 3" xfId="9560" xr:uid="{D793E6DB-931C-4A65-A094-BD8E10852451}"/>
    <cellStyle name="EN-TETE1 33" xfId="9561" xr:uid="{B3563023-FF64-4F3B-9AD7-E9951281A6ED}"/>
    <cellStyle name="EN-TETE1 33 2" xfId="9562" xr:uid="{4429BC01-94B4-428E-9248-EA1AE0722B14}"/>
    <cellStyle name="EN-TETE1 33 3" xfId="9563" xr:uid="{367A664F-AF31-4904-B127-AF966E92A090}"/>
    <cellStyle name="EN-TETE1 34" xfId="9564" xr:uid="{89482117-7974-4284-8ADC-22394229827D}"/>
    <cellStyle name="EN-TETE1 34 2" xfId="9565" xr:uid="{2000C38D-11AA-4B92-83A7-9A6678406947}"/>
    <cellStyle name="EN-TETE1 34 3" xfId="9566" xr:uid="{EE5966DC-0174-43BC-87AD-B2A4A5DE2A38}"/>
    <cellStyle name="EN-TETE1 35" xfId="9567" xr:uid="{B40CE6CC-95DF-4611-98DB-D2A8EBE4AB46}"/>
    <cellStyle name="EN-TETE1 35 2" xfId="9568" xr:uid="{1C781623-51B0-439E-87EC-7870B4EEA936}"/>
    <cellStyle name="EN-TETE1 35 3" xfId="9569" xr:uid="{C409E7F1-4F9C-43C7-8835-9B7CE96A2BEB}"/>
    <cellStyle name="EN-TETE1 36" xfId="9570" xr:uid="{0B1E0C1F-AF13-4BCE-A9FA-566C9C500E70}"/>
    <cellStyle name="EN-TETE1 36 2" xfId="9571" xr:uid="{405EBC3B-DC65-4AE5-B66E-2C7D1BCEFF57}"/>
    <cellStyle name="EN-TETE1 36 3" xfId="9572" xr:uid="{6B5D2769-974E-4D39-9129-D7112CF847AF}"/>
    <cellStyle name="EN-TETE1 37" xfId="9573" xr:uid="{2D9332B7-D778-4A71-B816-B90C5A286F06}"/>
    <cellStyle name="EN-TETE1 37 2" xfId="9574" xr:uid="{C55C3868-60B4-4380-975A-B671BAB5F4C4}"/>
    <cellStyle name="EN-TETE1 37 3" xfId="9575" xr:uid="{CFA7910A-22AF-4639-A034-21585AF15F80}"/>
    <cellStyle name="EN-TETE1 38" xfId="9576" xr:uid="{2AA7D02D-223F-4940-AB09-C82AE6C72EF9}"/>
    <cellStyle name="EN-TETE1 38 2" xfId="9577" xr:uid="{2CBF1CF5-1CE8-47C8-A590-90E3FC2BD002}"/>
    <cellStyle name="EN-TETE1 38 3" xfId="9578" xr:uid="{EFDD03EC-59C5-41F5-9A6D-BC0BB11FF126}"/>
    <cellStyle name="EN-TETE1 39" xfId="9579" xr:uid="{2FF9B1C3-F13C-451F-9050-462079B97E0B}"/>
    <cellStyle name="EN-TETE1 39 2" xfId="9580" xr:uid="{FBF9E225-D608-4500-964A-06D150CA0DA0}"/>
    <cellStyle name="EN-TETE1 39 3" xfId="9581" xr:uid="{99CD9D7F-B4AE-4E0A-A3CE-95C1A713CFEF}"/>
    <cellStyle name="EN-TETE1 4" xfId="9582" xr:uid="{E9E06B71-1BA6-41B3-8BE3-9ED70B1A2436}"/>
    <cellStyle name="EN-TETE1 4 2" xfId="9583" xr:uid="{ECEC17C9-86E1-4065-88B6-AD449556638E}"/>
    <cellStyle name="EN-TETE1 4 3" xfId="9584" xr:uid="{BE65FB7F-8C39-4F09-8505-804273021CF0}"/>
    <cellStyle name="EN-TETE1 4 4" xfId="9585" xr:uid="{7E5B4941-ED5B-4983-99E9-D4FD1FFC9F09}"/>
    <cellStyle name="EN-TETE1 40" xfId="9586" xr:uid="{F8618475-83D3-4470-B6F1-175D31763208}"/>
    <cellStyle name="EN-TETE1 40 2" xfId="9587" xr:uid="{549C5DE2-BC12-438E-B9EA-4B3AB9EA36CF}"/>
    <cellStyle name="EN-TETE1 40 3" xfId="9588" xr:uid="{FD611527-1283-43DD-80AD-BED730891680}"/>
    <cellStyle name="EN-TETE1 41" xfId="9589" xr:uid="{704DBC7D-1A28-4398-B237-9A6C1931EDC7}"/>
    <cellStyle name="EN-TETE1 41 2" xfId="9590" xr:uid="{B00727BE-4B98-4D6C-B92A-6F5D765B39DB}"/>
    <cellStyle name="EN-TETE1 41 3" xfId="9591" xr:uid="{06D54FA1-317F-452F-8E02-7452EAFD61A8}"/>
    <cellStyle name="EN-TETE1 42" xfId="9592" xr:uid="{438A81A9-7C7F-4AF9-A2B9-5DA32F0D258F}"/>
    <cellStyle name="EN-TETE1 42 2" xfId="9593" xr:uid="{5A1F3B74-4312-4E76-8346-C866364D3F6B}"/>
    <cellStyle name="EN-TETE1 42 3" xfId="9594" xr:uid="{7F1E19C5-FBCA-43A7-8967-45617E75B3AC}"/>
    <cellStyle name="EN-TETE1 43" xfId="9595" xr:uid="{9D242881-06AC-489F-AA16-0662F1956265}"/>
    <cellStyle name="EN-TETE1 43 2" xfId="9596" xr:uid="{1E5BBB1A-1BDF-48D3-B9A6-3489137CAAB5}"/>
    <cellStyle name="EN-TETE1 43 3" xfId="9597" xr:uid="{AE51D879-9944-4AF3-9F62-CB8A94C934D3}"/>
    <cellStyle name="EN-TETE1 44" xfId="9598" xr:uid="{E70F12C1-0B45-4D06-B94B-D74CDD83091C}"/>
    <cellStyle name="EN-TETE1 44 2" xfId="9599" xr:uid="{FA7FC93D-0BB8-432A-AAA8-04C90C3BC243}"/>
    <cellStyle name="EN-TETE1 44 3" xfId="9600" xr:uid="{5C3ED208-E82C-4BBA-BECE-F0A1BFE912AF}"/>
    <cellStyle name="EN-TETE1 45" xfId="9601" xr:uid="{2BDDCF1A-8940-409D-AA72-0B932D44FB4E}"/>
    <cellStyle name="EN-TETE1 45 2" xfId="9602" xr:uid="{C74881F4-4866-4EE0-83FA-50472BF4EA3F}"/>
    <cellStyle name="EN-TETE1 45 3" xfId="9603" xr:uid="{DDE0170E-C169-4221-BEB8-E153CA88CAD7}"/>
    <cellStyle name="EN-TETE1 46" xfId="9604" xr:uid="{286E24F2-0DB5-4FFE-AD27-1A504F192FE1}"/>
    <cellStyle name="EN-TETE1 46 2" xfId="9605" xr:uid="{A0B243F5-7851-4BD8-BE49-B01A929C987C}"/>
    <cellStyle name="EN-TETE1 46 3" xfId="9606" xr:uid="{01EB2BEF-E9DE-440A-AA5A-1EB848E6B8CB}"/>
    <cellStyle name="EN-TETE1 47" xfId="9607" xr:uid="{B3DDA097-4455-4DB8-9D55-0A846F74A7F6}"/>
    <cellStyle name="EN-TETE1 47 2" xfId="9608" xr:uid="{FC4C1F08-C88C-4EDC-ABFA-6B4878EA83B1}"/>
    <cellStyle name="EN-TETE1 47 3" xfId="9609" xr:uid="{B25DD603-6965-4C26-932E-2F33711565F3}"/>
    <cellStyle name="EN-TETE1 48" xfId="9610" xr:uid="{0C166A8C-C042-4F68-BF86-A96F338FE26D}"/>
    <cellStyle name="EN-TETE1 48 2" xfId="9611" xr:uid="{3D7D8D5F-5C68-4E37-82AB-0D572CDB86A7}"/>
    <cellStyle name="EN-TETE1 48 3" xfId="9612" xr:uid="{6DEBE746-2053-41CD-A8DC-60B6D111DE66}"/>
    <cellStyle name="EN-TETE1 49" xfId="9613" xr:uid="{10A69F70-C622-4C3E-ABDE-CEB3B7C707CD}"/>
    <cellStyle name="EN-TETE1 49 2" xfId="9614" xr:uid="{DF985133-65D5-469B-AF73-CF481350BA7A}"/>
    <cellStyle name="EN-TETE1 49 3" xfId="9615" xr:uid="{0C6D38C2-CF78-44B9-B515-F73C1B2DE314}"/>
    <cellStyle name="EN-TETE1 5" xfId="9616" xr:uid="{69D874A3-5F30-40A4-9353-63ADE8918F0E}"/>
    <cellStyle name="EN-TETE1 5 2" xfId="9617" xr:uid="{B20761B4-2421-4429-BE9F-0A68D3E7EB55}"/>
    <cellStyle name="EN-TETE1 5 3" xfId="9618" xr:uid="{C97EDCA6-2193-4BF9-9E89-F0F43813459B}"/>
    <cellStyle name="EN-TETE1 50" xfId="9619" xr:uid="{FF529AAB-CD99-4953-A7F3-4691BC06F00F}"/>
    <cellStyle name="EN-TETE1 50 2" xfId="9620" xr:uid="{43B717D6-1F5E-4A56-8070-7B282332000E}"/>
    <cellStyle name="EN-TETE1 50 3" xfId="9621" xr:uid="{023CA194-1FF3-4EA6-8946-EE578668963E}"/>
    <cellStyle name="EN-TETE1 51" xfId="9622" xr:uid="{DF666C81-7387-4E3D-9722-85DF479FD07F}"/>
    <cellStyle name="EN-TETE1 51 2" xfId="9623" xr:uid="{CFEA45D8-0B69-492E-9D73-378A1B819348}"/>
    <cellStyle name="EN-TETE1 51 3" xfId="9624" xr:uid="{FEE0EB0B-814C-4849-B282-45F5DAD8C5D4}"/>
    <cellStyle name="EN-TETE1 52" xfId="9625" xr:uid="{C442EA66-FC27-4385-B389-74BD44E003D5}"/>
    <cellStyle name="EN-TETE1 52 2" xfId="9626" xr:uid="{D3645346-A351-4F8C-A147-1E09B3A57CC2}"/>
    <cellStyle name="EN-TETE1 52 3" xfId="9627" xr:uid="{2C34F1B3-0B78-4F3E-A2BC-850191083C0F}"/>
    <cellStyle name="EN-TETE1 53" xfId="9628" xr:uid="{15922A45-22ED-4C61-9CCC-6F48F7368569}"/>
    <cellStyle name="EN-TETE1 53 2" xfId="9629" xr:uid="{D249A7AB-2C61-4099-8CE6-F749BDBB57AD}"/>
    <cellStyle name="EN-TETE1 53 3" xfId="9630" xr:uid="{0002497B-51AA-4292-B60B-29FD845D95F3}"/>
    <cellStyle name="EN-TETE1 54" xfId="9631" xr:uid="{4EADB6B8-F4DD-408C-AF98-A378672D1318}"/>
    <cellStyle name="EN-TETE1 54 2" xfId="9632" xr:uid="{2904C20D-BF97-462E-840F-A1E4EA247D5E}"/>
    <cellStyle name="EN-TETE1 54 3" xfId="9633" xr:uid="{D651319D-2696-4F67-8FB9-AF58F74E0D0A}"/>
    <cellStyle name="EN-TETE1 55" xfId="9634" xr:uid="{3A1E7C2D-E88F-4789-B8D8-A62CB93995AB}"/>
    <cellStyle name="EN-TETE1 55 2" xfId="9635" xr:uid="{3738DB55-FA37-4CF9-AE8C-F4A54F58E2F9}"/>
    <cellStyle name="EN-TETE1 55 3" xfId="9636" xr:uid="{E3C6F560-CE97-4F76-A237-7DC6C3BEA689}"/>
    <cellStyle name="EN-TETE1 56" xfId="9637" xr:uid="{98187DBF-4AB2-4D5A-9A53-D2F74156D295}"/>
    <cellStyle name="EN-TETE1 56 2" xfId="9638" xr:uid="{C24DE83F-EB78-435B-A9CE-FEC8D0C90C74}"/>
    <cellStyle name="EN-TETE1 56 3" xfId="9639" xr:uid="{EA9B1B30-269B-418C-AC3D-5CF98192BBF5}"/>
    <cellStyle name="EN-TETE1 57" xfId="9640" xr:uid="{C75DA4AE-2061-4136-AB26-9333C1DED750}"/>
    <cellStyle name="EN-TETE1 57 2" xfId="9641" xr:uid="{4FAB7BA3-4293-4F38-94B3-C8829E1A0572}"/>
    <cellStyle name="EN-TETE1 57 3" xfId="9642" xr:uid="{F4F1D136-92C9-44A7-B4CE-FA7E3BAE1062}"/>
    <cellStyle name="EN-TETE1 58" xfId="9643" xr:uid="{741817F6-3C59-4C03-B19A-4280A8E7871F}"/>
    <cellStyle name="EN-TETE1 58 2" xfId="9644" xr:uid="{17F3E6BB-4CB3-44E3-8D74-3AD47C4F7609}"/>
    <cellStyle name="EN-TETE1 58 3" xfId="9645" xr:uid="{F6B47999-7B93-4F7E-801C-3657E24FB600}"/>
    <cellStyle name="EN-TETE1 59" xfId="9646" xr:uid="{064BF5B5-97CB-4B95-9F6E-9F9EEAEB937B}"/>
    <cellStyle name="EN-TETE1 59 2" xfId="9647" xr:uid="{C631C633-8E44-40F9-8F26-09C8042A697E}"/>
    <cellStyle name="EN-TETE1 59 3" xfId="9648" xr:uid="{75A76AFB-2448-4005-908D-316582CA6922}"/>
    <cellStyle name="EN-TETE1 6" xfId="9649" xr:uid="{C3C67A06-8D79-4DFF-AB60-A9770C1B4D06}"/>
    <cellStyle name="EN-TETE1 6 2" xfId="9650" xr:uid="{12618616-5892-4F04-9DE0-6C43FB329C50}"/>
    <cellStyle name="EN-TETE1 6 3" xfId="9651" xr:uid="{102B400E-5CE5-4AAF-80D0-D17D4E74F9CE}"/>
    <cellStyle name="EN-TETE1 60" xfId="9652" xr:uid="{49DA78AD-0D3B-4ED2-B8B6-0D316D997AFB}"/>
    <cellStyle name="EN-TETE1 7" xfId="9653" xr:uid="{3DE87A26-D1FF-49A3-8359-7FFBEC465784}"/>
    <cellStyle name="EN-TETE1 7 2" xfId="9654" xr:uid="{28D6BADD-AA27-4D56-9291-4392741FCC8C}"/>
    <cellStyle name="EN-TETE1 7 3" xfId="9655" xr:uid="{BF81D784-AB17-4408-B032-240E64ADA70B}"/>
    <cellStyle name="EN-TETE1 8" xfId="9656" xr:uid="{1593EC91-009C-4F6D-BC46-D92D89738EC3}"/>
    <cellStyle name="EN-TETE1 8 2" xfId="9657" xr:uid="{0267C2F8-AE72-408B-9A9A-5906E5542107}"/>
    <cellStyle name="EN-TETE1 8 3" xfId="9658" xr:uid="{DD339111-49BE-4A85-89AC-2CEB96E2A495}"/>
    <cellStyle name="EN-TETE1 9" xfId="9659" xr:uid="{EDC04258-269C-413C-913D-CBB0D27362C2}"/>
    <cellStyle name="EN-TETE1 9 2" xfId="9660" xr:uid="{3B2E9DD3-974E-43C6-B67E-3D72EFD43D58}"/>
    <cellStyle name="EN-TETE1 9 3" xfId="9661" xr:uid="{C6AEF0A8-9B47-4B7D-A99F-E6D89A0BA309}"/>
    <cellStyle name="EN-TETE2" xfId="9662" xr:uid="{35236B88-85E2-4BDA-869D-E94F4BF4660A}"/>
    <cellStyle name="EN-TETE2 10" xfId="9663" xr:uid="{B0D2495E-BB17-4411-BF12-271B2A5A49A5}"/>
    <cellStyle name="EN-TETE2 10 2" xfId="9664" xr:uid="{B31F8F94-3037-424C-9256-42291B17BCB1}"/>
    <cellStyle name="EN-TETE2 10 3" xfId="9665" xr:uid="{EC6FC3B4-4CBA-4E67-ABCA-0468017F3E1E}"/>
    <cellStyle name="EN-TETE2 11" xfId="9666" xr:uid="{7228B390-3B2C-4A8C-AF4E-D9FC15385862}"/>
    <cellStyle name="EN-TETE2 11 2" xfId="9667" xr:uid="{2B741A5F-7364-4FD7-871F-A6A8C228A99A}"/>
    <cellStyle name="EN-TETE2 11 3" xfId="9668" xr:uid="{EFFE2B0D-F219-49EA-92A4-AA0FF54D7568}"/>
    <cellStyle name="EN-TETE2 12" xfId="9669" xr:uid="{81A7D9B1-336F-48BF-973E-282BCC436CA5}"/>
    <cellStyle name="EN-TETE2 12 2" xfId="9670" xr:uid="{7475994F-7B7D-4903-8A87-48D5825110FE}"/>
    <cellStyle name="EN-TETE2 12 3" xfId="9671" xr:uid="{4F7D20EF-F7FD-4ECC-802E-F1C29603C2EE}"/>
    <cellStyle name="EN-TETE2 13" xfId="9672" xr:uid="{19FAA0D4-1D00-4F08-BA72-507E6B711D50}"/>
    <cellStyle name="EN-TETE2 13 2" xfId="9673" xr:uid="{C95CBBD3-F03F-4B25-B721-CE2721DFA1AE}"/>
    <cellStyle name="EN-TETE2 13 3" xfId="9674" xr:uid="{2B55DF02-74A3-4710-9C8E-0F48B3670EB0}"/>
    <cellStyle name="EN-TETE2 14" xfId="9675" xr:uid="{15484F44-2EE6-467D-9464-3E12AB2D4A01}"/>
    <cellStyle name="EN-TETE2 14 2" xfId="9676" xr:uid="{B7962C69-A5C1-4C9F-8016-A6DC487E207E}"/>
    <cellStyle name="EN-TETE2 14 3" xfId="9677" xr:uid="{B51B3E4D-AF28-43DA-A31C-D0D6A54708C1}"/>
    <cellStyle name="EN-TETE2 15" xfId="9678" xr:uid="{FF40B26F-E90F-4C36-9BF2-7BDB23D1F32F}"/>
    <cellStyle name="EN-TETE2 15 2" xfId="9679" xr:uid="{57A704CA-89C8-4487-A733-5BAC4E1EF92F}"/>
    <cellStyle name="EN-TETE2 15 3" xfId="9680" xr:uid="{477E7EDB-6039-42C3-88FD-B17CA27ACFA7}"/>
    <cellStyle name="EN-TETE2 16" xfId="9681" xr:uid="{36C83325-B50D-4F23-B680-306ED968C11A}"/>
    <cellStyle name="EN-TETE2 16 2" xfId="9682" xr:uid="{D46B8B0A-A226-4BAD-91EA-A658857DAD68}"/>
    <cellStyle name="EN-TETE2 16 3" xfId="9683" xr:uid="{C28E4B37-0CD8-419C-91FE-6E755DDEC16B}"/>
    <cellStyle name="EN-TETE2 17" xfId="9684" xr:uid="{7EB02E17-4375-466E-AE2A-551A40582F80}"/>
    <cellStyle name="EN-TETE2 17 2" xfId="9685" xr:uid="{861893AF-9711-429F-8094-9B32C30A3D63}"/>
    <cellStyle name="EN-TETE2 17 3" xfId="9686" xr:uid="{A91F6090-B828-4643-9B2E-3EFB209F38D2}"/>
    <cellStyle name="EN-TETE2 18" xfId="9687" xr:uid="{9C13A95F-5711-4F93-93F5-91928C5D8253}"/>
    <cellStyle name="EN-TETE2 18 2" xfId="9688" xr:uid="{A952E9F1-C8AE-4FBB-BDE4-00AFF4F0D4BF}"/>
    <cellStyle name="EN-TETE2 18 3" xfId="9689" xr:uid="{9CF6DAB2-E397-4349-9D22-1EEA2BF909BA}"/>
    <cellStyle name="EN-TETE2 19" xfId="9690" xr:uid="{0A175AEF-3E93-43C7-9329-E8417530F19D}"/>
    <cellStyle name="EN-TETE2 19 2" xfId="9691" xr:uid="{1868134F-78C9-4CE8-9411-9A8F3776B89F}"/>
    <cellStyle name="EN-TETE2 19 3" xfId="9692" xr:uid="{2D76D92B-D441-4D0F-8340-7BF89009575C}"/>
    <cellStyle name="EN-TETE2 2" xfId="9693" xr:uid="{77A01555-5BAE-499D-9392-5EE45544FDF4}"/>
    <cellStyle name="EN-TETE2 2 2" xfId="9694" xr:uid="{92221DDB-D127-45CB-A29E-79D386A68590}"/>
    <cellStyle name="EN-TETE2 2 2 2" xfId="9695" xr:uid="{E1F40186-4B8D-4773-B9F0-B78A76D37B9F}"/>
    <cellStyle name="EN-TETE2 2 3" xfId="9696" xr:uid="{01B56405-E1FE-43B6-A87B-B884775646D3}"/>
    <cellStyle name="EN-TETE2 2 4" xfId="9697" xr:uid="{FDA596CE-8927-4E0D-AAA6-B881FB684639}"/>
    <cellStyle name="EN-TETE2 20" xfId="9698" xr:uid="{B9FD9517-0006-44AB-9989-C7EEE9F0971F}"/>
    <cellStyle name="EN-TETE2 20 2" xfId="9699" xr:uid="{D6E73FC1-ED88-4AFF-832C-98473A8D5633}"/>
    <cellStyle name="EN-TETE2 20 3" xfId="9700" xr:uid="{6A6744EC-232B-4978-8926-B68415D889B4}"/>
    <cellStyle name="EN-TETE2 21" xfId="9701" xr:uid="{90F74EE8-CECF-44C0-AEC4-3403DE2338B5}"/>
    <cellStyle name="EN-TETE2 21 2" xfId="9702" xr:uid="{3DC43815-F345-4EE3-81E7-20B0FED4019F}"/>
    <cellStyle name="EN-TETE2 21 3" xfId="9703" xr:uid="{D9DA145D-FC0F-420D-83A8-6A67ABB8F95C}"/>
    <cellStyle name="EN-TETE2 22" xfId="9704" xr:uid="{9F2A07D1-CC3A-4BF7-A244-FEBC6B7661CB}"/>
    <cellStyle name="EN-TETE2 22 2" xfId="9705" xr:uid="{BDA3CA2C-8494-4A35-B61D-0D431A9D2B08}"/>
    <cellStyle name="EN-TETE2 22 3" xfId="9706" xr:uid="{DA2498A7-F1B7-4A39-9F6C-DCD7AC7A011A}"/>
    <cellStyle name="EN-TETE2 23" xfId="9707" xr:uid="{6EA7D5F0-705D-4775-A2FA-95546148AD3D}"/>
    <cellStyle name="EN-TETE2 23 2" xfId="9708" xr:uid="{526D667F-E09E-417B-B4A9-018568004171}"/>
    <cellStyle name="EN-TETE2 23 3" xfId="9709" xr:uid="{59D09554-830B-4E23-9E90-684E15081BE4}"/>
    <cellStyle name="EN-TETE2 24" xfId="9710" xr:uid="{4C70EB8F-9D54-4A7B-8C32-C6BE30E75ACC}"/>
    <cellStyle name="EN-TETE2 24 2" xfId="9711" xr:uid="{5C4521D8-FF62-41BB-A411-562486B399E0}"/>
    <cellStyle name="EN-TETE2 24 3" xfId="9712" xr:uid="{B448F674-899E-4044-90F5-9E8D7A9C5105}"/>
    <cellStyle name="EN-TETE2 25" xfId="9713" xr:uid="{7F8AC8B4-DC36-40FE-B2F2-B79E4E4F02BD}"/>
    <cellStyle name="EN-TETE2 25 2" xfId="9714" xr:uid="{D235AC83-C6A1-4227-B14B-8F345C5C200B}"/>
    <cellStyle name="EN-TETE2 25 3" xfId="9715" xr:uid="{1DFCA43E-D20B-4E82-9211-B98A2A1C7FA3}"/>
    <cellStyle name="EN-TETE2 26" xfId="9716" xr:uid="{96F291F9-02DE-4769-B477-B825291D11B2}"/>
    <cellStyle name="EN-TETE2 26 2" xfId="9717" xr:uid="{CBC83181-E6B5-481A-A134-8D6379BF738B}"/>
    <cellStyle name="EN-TETE2 26 3" xfId="9718" xr:uid="{086D74AD-B0B3-4559-8FFB-848F6CBADD4D}"/>
    <cellStyle name="EN-TETE2 27" xfId="9719" xr:uid="{80EF20F3-17D2-4B72-B93D-9A7E1C410406}"/>
    <cellStyle name="EN-TETE2 27 2" xfId="9720" xr:uid="{AE98A625-E711-4CB3-BC24-7709EE1AC38E}"/>
    <cellStyle name="EN-TETE2 27 3" xfId="9721" xr:uid="{2F4E1E74-57B8-4E97-AF90-08828620FA4F}"/>
    <cellStyle name="EN-TETE2 28" xfId="9722" xr:uid="{8F82508B-B3DA-477C-AE4A-1F6B676B59E0}"/>
    <cellStyle name="EN-TETE2 28 2" xfId="9723" xr:uid="{97B541CB-FC44-4A59-90BD-5B74518CF64A}"/>
    <cellStyle name="EN-TETE2 28 3" xfId="9724" xr:uid="{FCA49F96-9748-4058-A150-191834F7610E}"/>
    <cellStyle name="EN-TETE2 29" xfId="9725" xr:uid="{A6D54886-92AD-42FA-BC09-E9EFADBC2FF7}"/>
    <cellStyle name="EN-TETE2 29 2" xfId="9726" xr:uid="{49B9327B-482B-4490-BF3E-7F5BEC099D5C}"/>
    <cellStyle name="EN-TETE2 29 3" xfId="9727" xr:uid="{3F4738BA-B96B-479C-8CAB-4E3000A35C87}"/>
    <cellStyle name="EN-TETE2 3" xfId="9728" xr:uid="{2B03EE79-D18C-456E-94DA-DEB87B1166CD}"/>
    <cellStyle name="EN-TETE2 3 2" xfId="9729" xr:uid="{F9A42684-991D-43CE-BB7C-4EB0B1054F42}"/>
    <cellStyle name="EN-TETE2 3 3" xfId="9730" xr:uid="{A84A1BA7-EDC8-401C-B35A-3B264F690626}"/>
    <cellStyle name="EN-TETE2 3 3 2" xfId="9731" xr:uid="{81C2E9E4-264F-4134-9D01-D0DAFFC1346B}"/>
    <cellStyle name="EN-TETE2 30" xfId="9732" xr:uid="{E3C6AB74-1A8E-4589-A56C-CFF503CD77B5}"/>
    <cellStyle name="EN-TETE2 30 2" xfId="9733" xr:uid="{0BDC0788-1C68-46A5-938E-211B2893A155}"/>
    <cellStyle name="EN-TETE2 30 3" xfId="9734" xr:uid="{FDEDF101-23E4-4CB6-9C80-C5627132DB6D}"/>
    <cellStyle name="EN-TETE2 31" xfId="9735" xr:uid="{5A65C0D6-6DDB-411E-8105-FEA8DC29596F}"/>
    <cellStyle name="EN-TETE2 31 2" xfId="9736" xr:uid="{E8170245-33ED-45A3-BEB9-2548847FE847}"/>
    <cellStyle name="EN-TETE2 31 3" xfId="9737" xr:uid="{2591EA8E-D59D-4DF3-B60E-15C01BF50F60}"/>
    <cellStyle name="EN-TETE2 32" xfId="9738" xr:uid="{7B5D79EB-AADF-4B2A-AF45-2EBE9DA58242}"/>
    <cellStyle name="EN-TETE2 32 2" xfId="9739" xr:uid="{313BD234-D5FC-4DC1-91BD-919B0187B295}"/>
    <cellStyle name="EN-TETE2 32 3" xfId="9740" xr:uid="{4835E12E-6D98-44C3-B23F-AF6E24CAD366}"/>
    <cellStyle name="EN-TETE2 33" xfId="9741" xr:uid="{E1742D03-B552-4736-A74E-D8C12C727EF5}"/>
    <cellStyle name="EN-TETE2 33 2" xfId="9742" xr:uid="{269102FD-286B-4E05-9634-73DE217B2D83}"/>
    <cellStyle name="EN-TETE2 33 3" xfId="9743" xr:uid="{E331ECC5-9331-4954-BBB7-ADA210C18634}"/>
    <cellStyle name="EN-TETE2 34" xfId="9744" xr:uid="{2F932453-2F89-414A-A774-25383B607F19}"/>
    <cellStyle name="EN-TETE2 34 2" xfId="9745" xr:uid="{5A652832-92DC-4F3C-8C56-02F5D9A45B02}"/>
    <cellStyle name="EN-TETE2 34 3" xfId="9746" xr:uid="{1358365D-704A-4CE9-ACB7-58F9E7993778}"/>
    <cellStyle name="EN-TETE2 35" xfId="9747" xr:uid="{6F81CF96-7E77-4972-92E6-A972A66422FE}"/>
    <cellStyle name="EN-TETE2 35 2" xfId="9748" xr:uid="{816FA719-2227-4681-BD0A-E863ED47A9CE}"/>
    <cellStyle name="EN-TETE2 35 3" xfId="9749" xr:uid="{600ECF87-6293-4B17-9318-0BFCCE5BDF73}"/>
    <cellStyle name="EN-TETE2 36" xfId="9750" xr:uid="{B0B14AA2-D420-4A98-BBF3-175556245277}"/>
    <cellStyle name="EN-TETE2 36 2" xfId="9751" xr:uid="{57D7AD8F-DB3A-453F-B3EF-28835127CF33}"/>
    <cellStyle name="EN-TETE2 36 3" xfId="9752" xr:uid="{4E215EC2-3813-4375-B471-9372A40B31F5}"/>
    <cellStyle name="EN-TETE2 37" xfId="9753" xr:uid="{C5B12B29-33CE-4093-AB39-00600F496490}"/>
    <cellStyle name="EN-TETE2 37 2" xfId="9754" xr:uid="{A19B3979-D1DB-48E7-B512-80ED4BE250CD}"/>
    <cellStyle name="EN-TETE2 37 3" xfId="9755" xr:uid="{1A58C31A-4AFB-4AB3-9EF3-D7667FE663C9}"/>
    <cellStyle name="EN-TETE2 38" xfId="9756" xr:uid="{BC071B18-22EA-409B-B6FD-5C490216A89E}"/>
    <cellStyle name="EN-TETE2 38 2" xfId="9757" xr:uid="{DFC9DD2D-9922-4FE0-9715-1A86E199114A}"/>
    <cellStyle name="EN-TETE2 38 3" xfId="9758" xr:uid="{4A2E2D4D-2F3D-4DD9-BA6F-433EA632CE84}"/>
    <cellStyle name="EN-TETE2 39" xfId="9759" xr:uid="{EF16B9AD-076E-427B-9873-F37F34593C63}"/>
    <cellStyle name="EN-TETE2 39 2" xfId="9760" xr:uid="{33ECE2CE-11EB-4084-8ECB-066C7BF4BD14}"/>
    <cellStyle name="EN-TETE2 39 3" xfId="9761" xr:uid="{2F2AAA45-7BA1-4D49-958F-8E4D5982DCD5}"/>
    <cellStyle name="EN-TETE2 4" xfId="9762" xr:uid="{FB01BDF4-F7C5-4676-92B7-1F2D0B21D49F}"/>
    <cellStyle name="EN-TETE2 4 2" xfId="9763" xr:uid="{DC7392E5-C5D6-4766-BCE9-502657111C4A}"/>
    <cellStyle name="EN-TETE2 4 3" xfId="9764" xr:uid="{86F904C0-F7CD-4BC9-8B5D-C68C88FE8E57}"/>
    <cellStyle name="EN-TETE2 4 4" xfId="9765" xr:uid="{BB68335A-7A6D-45C9-887F-B16D53B6FA89}"/>
    <cellStyle name="EN-TETE2 40" xfId="9766" xr:uid="{0FEB8E4C-5BAA-418B-8065-95CA6103A488}"/>
    <cellStyle name="EN-TETE2 40 2" xfId="9767" xr:uid="{8FFCED17-8C55-4D3C-A998-DF1C50D117B1}"/>
    <cellStyle name="EN-TETE2 40 3" xfId="9768" xr:uid="{B3ECF42D-6010-4CB9-8071-95657B583E0F}"/>
    <cellStyle name="EN-TETE2 41" xfId="9769" xr:uid="{5C99E008-402B-452D-BEDF-9C66AEDE22F1}"/>
    <cellStyle name="EN-TETE2 41 2" xfId="9770" xr:uid="{DD1C08DE-3DDB-4849-951C-BDC9F448A5B3}"/>
    <cellStyle name="EN-TETE2 41 3" xfId="9771" xr:uid="{944A4134-6224-4604-9493-583129D652DE}"/>
    <cellStyle name="EN-TETE2 42" xfId="9772" xr:uid="{5D5786E7-CD1B-4FE4-9393-48A12D152F3F}"/>
    <cellStyle name="EN-TETE2 42 2" xfId="9773" xr:uid="{4DD31487-C02A-458F-89E1-CEAF96E63DED}"/>
    <cellStyle name="EN-TETE2 42 3" xfId="9774" xr:uid="{B31E4711-426C-40F6-A4D7-74D05840A194}"/>
    <cellStyle name="EN-TETE2 43" xfId="9775" xr:uid="{837E7FB6-67F7-4D99-B048-FCAC4E669700}"/>
    <cellStyle name="EN-TETE2 43 2" xfId="9776" xr:uid="{E4FB7830-39A2-4470-8043-00140FC8644B}"/>
    <cellStyle name="EN-TETE2 43 3" xfId="9777" xr:uid="{A128E2B3-61FF-4A04-AA61-0160B38CC1D9}"/>
    <cellStyle name="EN-TETE2 44" xfId="9778" xr:uid="{11C09C12-C6EB-4882-83FF-C8838F5E5241}"/>
    <cellStyle name="EN-TETE2 44 2" xfId="9779" xr:uid="{9373F24B-A216-42F8-B48E-049C7DCC7451}"/>
    <cellStyle name="EN-TETE2 44 3" xfId="9780" xr:uid="{4D51B606-A54B-4916-85E8-648BBD6E79EB}"/>
    <cellStyle name="EN-TETE2 45" xfId="9781" xr:uid="{C6507B85-8074-4AF1-BF3A-2BCDCB845C0A}"/>
    <cellStyle name="EN-TETE2 45 2" xfId="9782" xr:uid="{B22C93F7-D21A-4551-B4D6-6BA7BDC8C8FF}"/>
    <cellStyle name="EN-TETE2 45 3" xfId="9783" xr:uid="{086DA06E-6CAD-466A-AB99-D79DE28F8C0D}"/>
    <cellStyle name="EN-TETE2 46" xfId="9784" xr:uid="{E947D57F-BBB2-43DC-90FA-2CD9C9A58AC2}"/>
    <cellStyle name="EN-TETE2 46 2" xfId="9785" xr:uid="{5B60CA47-FE2C-4C21-A37C-6A6B8325CEE1}"/>
    <cellStyle name="EN-TETE2 46 3" xfId="9786" xr:uid="{0C07C38A-009C-4012-94FE-26A0CE589F42}"/>
    <cellStyle name="EN-TETE2 47" xfId="9787" xr:uid="{63925384-FAC7-4A54-8979-62C7A6EE6623}"/>
    <cellStyle name="EN-TETE2 47 2" xfId="9788" xr:uid="{C6F789FF-5B3A-40B7-B901-D284FAD63A1B}"/>
    <cellStyle name="EN-TETE2 47 3" xfId="9789" xr:uid="{8A5BA481-C1D6-4455-80CA-D069A3CE0538}"/>
    <cellStyle name="EN-TETE2 48" xfId="9790" xr:uid="{9AEACC97-57BF-4C4E-BE2D-911FA7EFF7DA}"/>
    <cellStyle name="EN-TETE2 48 2" xfId="9791" xr:uid="{32103A1F-6255-4DC8-BAEC-A16B5A9B75C2}"/>
    <cellStyle name="EN-TETE2 48 3" xfId="9792" xr:uid="{8049CAD4-461A-4D7B-A59A-989AE558E502}"/>
    <cellStyle name="EN-TETE2 49" xfId="9793" xr:uid="{4F7755CF-4791-40BD-A676-622A51F6F2F8}"/>
    <cellStyle name="EN-TETE2 49 2" xfId="9794" xr:uid="{69817092-B688-44A1-89BE-62B17CB120B3}"/>
    <cellStyle name="EN-TETE2 49 3" xfId="9795" xr:uid="{E6741E29-CEA5-4B09-B95D-E7BF07FFD30E}"/>
    <cellStyle name="EN-TETE2 5" xfId="9796" xr:uid="{CC79ED63-DED8-46C9-955F-15A139136C81}"/>
    <cellStyle name="EN-TETE2 5 2" xfId="9797" xr:uid="{958A19BD-5D7F-4F24-B333-82C9AA281B87}"/>
    <cellStyle name="EN-TETE2 5 3" xfId="9798" xr:uid="{C61B6063-2D7E-42C3-9C93-C448AFCF5513}"/>
    <cellStyle name="EN-TETE2 50" xfId="9799" xr:uid="{E522FE15-4E3F-4556-B7C4-DAB841F66E9E}"/>
    <cellStyle name="EN-TETE2 50 2" xfId="9800" xr:uid="{5C509D2C-96C7-4FE8-A454-40DA4B24D94B}"/>
    <cellStyle name="EN-TETE2 50 3" xfId="9801" xr:uid="{7ADF99F1-35FD-4B86-BE0A-471F74DE7B82}"/>
    <cellStyle name="EN-TETE2 51" xfId="9802" xr:uid="{C3D16198-A907-4A29-86AE-D477C3EF90D9}"/>
    <cellStyle name="EN-TETE2 51 2" xfId="9803" xr:uid="{BE59D280-25E3-4740-8BB9-B589447E750C}"/>
    <cellStyle name="EN-TETE2 51 3" xfId="9804" xr:uid="{44F742A5-C461-4B88-93A7-C94881749568}"/>
    <cellStyle name="EN-TETE2 52" xfId="9805" xr:uid="{1672295C-4850-4F29-BF00-5763A1C60604}"/>
    <cellStyle name="EN-TETE2 52 2" xfId="9806" xr:uid="{CA878E8C-AA55-4817-A9F5-8E6E02E80C35}"/>
    <cellStyle name="EN-TETE2 52 3" xfId="9807" xr:uid="{D289492C-C820-4740-B9CA-837095CB5C02}"/>
    <cellStyle name="EN-TETE2 53" xfId="9808" xr:uid="{754880BE-09FB-40AA-9677-3918329FC9C7}"/>
    <cellStyle name="EN-TETE2 53 2" xfId="9809" xr:uid="{7CB98409-6277-403D-95A1-72EBB93F7CAB}"/>
    <cellStyle name="EN-TETE2 53 3" xfId="9810" xr:uid="{CF2555CB-9D27-4633-BEFD-51409C919B72}"/>
    <cellStyle name="EN-TETE2 54" xfId="9811" xr:uid="{6BB5AC7A-37BF-4698-838F-81EF25F3882D}"/>
    <cellStyle name="EN-TETE2 54 2" xfId="9812" xr:uid="{E9375127-0925-4CA0-BB76-47A437CF52C3}"/>
    <cellStyle name="EN-TETE2 54 3" xfId="9813" xr:uid="{D964BEDD-8004-43B3-BA97-E66A72B14716}"/>
    <cellStyle name="EN-TETE2 55" xfId="9814" xr:uid="{6F6F7548-1EAB-4D8A-AEFB-6BDA0D96F532}"/>
    <cellStyle name="EN-TETE2 55 2" xfId="9815" xr:uid="{86D824B9-C900-4A65-82BE-5E44ECC1C1BE}"/>
    <cellStyle name="EN-TETE2 55 3" xfId="9816" xr:uid="{D8C96C5F-010F-4E10-AB5A-B9B4F8C4457E}"/>
    <cellStyle name="EN-TETE2 56" xfId="9817" xr:uid="{F16CBDAB-4E65-4517-8E8E-A13B5E18C443}"/>
    <cellStyle name="EN-TETE2 56 2" xfId="9818" xr:uid="{7FD67B1E-54C2-47C0-86CD-2A06854B05F2}"/>
    <cellStyle name="EN-TETE2 56 3" xfId="9819" xr:uid="{21A3DC36-4335-41F8-85B0-59CF789E5730}"/>
    <cellStyle name="EN-TETE2 57" xfId="9820" xr:uid="{7D844759-6451-47AD-91BA-786604B4FF6A}"/>
    <cellStyle name="EN-TETE2 57 2" xfId="9821" xr:uid="{EC4E19B9-14B8-4F12-80E4-1013BC66B354}"/>
    <cellStyle name="EN-TETE2 57 3" xfId="9822" xr:uid="{8F1F5703-9459-454C-87EA-C6091189547B}"/>
    <cellStyle name="EN-TETE2 58" xfId="9823" xr:uid="{8B06DE63-FC0F-4C12-AA85-4758CFE7BDB9}"/>
    <cellStyle name="EN-TETE2 58 2" xfId="9824" xr:uid="{2468548A-3F99-4787-9716-F1EC1B86E59B}"/>
    <cellStyle name="EN-TETE2 58 3" xfId="9825" xr:uid="{DE46FE24-4EC5-420D-A001-5E0401814FCA}"/>
    <cellStyle name="EN-TETE2 59" xfId="9826" xr:uid="{43E2E83A-10E7-42E5-A3DB-127464C1938E}"/>
    <cellStyle name="EN-TETE2 59 2" xfId="9827" xr:uid="{3E7C8A89-1333-41D5-BB03-1D283E50B1FA}"/>
    <cellStyle name="EN-TETE2 59 3" xfId="9828" xr:uid="{92870725-2B6E-4246-AA5D-F6C2299ECDF3}"/>
    <cellStyle name="EN-TETE2 6" xfId="9829" xr:uid="{23888F85-B9BF-4D63-BDE0-4E78219490BD}"/>
    <cellStyle name="EN-TETE2 6 2" xfId="9830" xr:uid="{68687BA3-2BDC-477D-BEAA-C21F376DFDD4}"/>
    <cellStyle name="EN-TETE2 6 3" xfId="9831" xr:uid="{2DC302A1-5F40-4992-A520-41D6AABAFDC4}"/>
    <cellStyle name="EN-TETE2 60" xfId="9832" xr:uid="{62F30C90-94E2-4DDD-BB0E-1C1B63388E67}"/>
    <cellStyle name="EN-TETE2 7" xfId="9833" xr:uid="{3E04506D-9F26-4CFA-8732-EB33E9284B05}"/>
    <cellStyle name="EN-TETE2 7 2" xfId="9834" xr:uid="{0233E4C8-ACBD-42F3-AD17-4703071C543C}"/>
    <cellStyle name="EN-TETE2 7 3" xfId="9835" xr:uid="{5FF630E7-237A-4FD2-93DD-D8D1BAE1C387}"/>
    <cellStyle name="EN-TETE2 8" xfId="9836" xr:uid="{905E6562-F2EC-45F7-9203-9919532F12C3}"/>
    <cellStyle name="EN-TETE2 8 2" xfId="9837" xr:uid="{57B0121D-71EA-4D10-8B6A-7EDB215170E6}"/>
    <cellStyle name="EN-TETE2 8 3" xfId="9838" xr:uid="{5D1356C7-A3F7-424A-907A-851F69146450}"/>
    <cellStyle name="EN-TETE2 9" xfId="9839" xr:uid="{CAE09327-0C1C-4E92-B9BC-41056A1A054C}"/>
    <cellStyle name="EN-TETE2 9 2" xfId="9840" xr:uid="{DB8C779C-08C8-456B-9269-C8DB8275547B}"/>
    <cellStyle name="EN-TETE2 9 3" xfId="9841" xr:uid="{9FC86118-C661-4827-8376-400694432EC0}"/>
    <cellStyle name="entetecolonne" xfId="9842" xr:uid="{45B00F59-3446-4647-96E3-BDC40BDBB4DD}"/>
    <cellStyle name="Entrada" xfId="2096" xr:uid="{9A413A8B-62E5-4CCF-8FE8-5C3D77EEEB38}"/>
    <cellStyle name="Entrada 2" xfId="3092" xr:uid="{842D94B5-A0B6-4235-AF12-D9E8C4F721D8}"/>
    <cellStyle name="Entrada 3" xfId="9843" xr:uid="{75C9D159-EA8C-4114-B634-9645043106C8}"/>
    <cellStyle name="Entrée 10" xfId="9844" xr:uid="{51130ED9-F91B-427E-8A76-6D3BA01EA904}"/>
    <cellStyle name="Entrée 10 2" xfId="9845" xr:uid="{C3939127-F7AE-4A3F-B7FC-F422A308C0C1}"/>
    <cellStyle name="Entrée 11" xfId="9846" xr:uid="{9CA89828-1C80-4345-B02F-568907F5110D}"/>
    <cellStyle name="Entrée 11 2" xfId="9847" xr:uid="{48759EE8-07B5-4491-86F0-028AFF0764C3}"/>
    <cellStyle name="Entrée 11 2 2" xfId="9848" xr:uid="{9B100711-439A-49A6-97CE-98BACA88D2B8}"/>
    <cellStyle name="Entrée 11 2 3" xfId="9849" xr:uid="{28E04E00-7D31-4F77-AEE6-A73841FA17CC}"/>
    <cellStyle name="Entrée 11 3" xfId="9850" xr:uid="{B6C55F57-0F00-433B-98E6-6737C388E980}"/>
    <cellStyle name="Entrée 11 4" xfId="9851" xr:uid="{AB185409-7BBF-4E62-B2BA-548526642198}"/>
    <cellStyle name="Entrée 11 5" xfId="9852" xr:uid="{72D63C42-025C-470B-BF4F-1A781B513F62}"/>
    <cellStyle name="Entrée 12" xfId="9853" xr:uid="{559914FA-C884-4507-975C-DD8F6543F690}"/>
    <cellStyle name="Entrée 12 2" xfId="9854" xr:uid="{6E2A4A77-43A3-464A-808F-72FBA06A1662}"/>
    <cellStyle name="Entrée 12 3" xfId="9855" xr:uid="{6EC20697-E697-4638-A53D-C0AD6C32445E}"/>
    <cellStyle name="Entrée 12 4" xfId="9856" xr:uid="{C4C4B7A8-C059-4F80-A491-3BE72E87D318}"/>
    <cellStyle name="Entrée 13" xfId="9857" xr:uid="{638F61D6-7A0B-4606-BCD1-A4E87FC41076}"/>
    <cellStyle name="Entrée 13 2" xfId="9858" xr:uid="{1A4BD168-490B-4390-804A-5CDCE0C97B22}"/>
    <cellStyle name="Entrée 13 3" xfId="9859" xr:uid="{D027037B-3465-48EC-9A10-F6843233D5E5}"/>
    <cellStyle name="Entrée 14" xfId="9860" xr:uid="{38473666-2FDE-43D0-8001-8C6016DA6143}"/>
    <cellStyle name="Entrée 14 2" xfId="9861" xr:uid="{215ECF83-8EED-4676-AE26-772AAE915ACB}"/>
    <cellStyle name="Entrée 14 3" xfId="9862" xr:uid="{1F604287-2417-45EA-B36D-57ADF88725CE}"/>
    <cellStyle name="Entrée 15" xfId="9863" xr:uid="{3B94CF1D-2BA4-4A8B-8C16-4DC241651997}"/>
    <cellStyle name="Entrée 15 2" xfId="9864" xr:uid="{E83458B4-FE5B-45B2-A73C-3DF346DB24EB}"/>
    <cellStyle name="Entrée 15 3" xfId="9865" xr:uid="{C2D39401-4E06-4890-A97E-B33E6DD9C1EC}"/>
    <cellStyle name="Entrée 16" xfId="9866" xr:uid="{85BBFD8D-E75C-45EE-A0FD-586BBD6950BA}"/>
    <cellStyle name="Entrée 16 2" xfId="9867" xr:uid="{4CE40AF7-7062-4D62-97E6-2A8FDB651CAC}"/>
    <cellStyle name="Entrée 2" xfId="2095" xr:uid="{BBCC79A1-3FD7-46C0-90B9-3FD3817AE5F5}"/>
    <cellStyle name="Entrée 2 2" xfId="3093" xr:uid="{F14BADF1-D761-4A73-B8B3-2D491F391368}"/>
    <cellStyle name="Entrée 2 2 2" xfId="9868" xr:uid="{7BC9D9D3-5F31-425A-BCAE-6A0609A11CF0}"/>
    <cellStyle name="Entrée 2 3" xfId="9869" xr:uid="{C1C8B3B7-31F6-4CA8-AF20-E4560EDF9A8F}"/>
    <cellStyle name="Entrée 2 3 2" xfId="9870" xr:uid="{6B95A5CC-94C2-447D-B58C-FE9B8662CB2D}"/>
    <cellStyle name="Entrée 2 3 2 2" xfId="9871" xr:uid="{74DF1A6F-45A2-4FC1-BA3D-3310DED04DD5}"/>
    <cellStyle name="Entrée 2 4" xfId="9872" xr:uid="{92A1F30A-24E1-43D7-8BD1-57929565BF69}"/>
    <cellStyle name="Entrée 2 4 2" xfId="9873" xr:uid="{E571A182-4915-43BB-B6D9-E3F53C5DF8BD}"/>
    <cellStyle name="Entrée 2 5" xfId="9874" xr:uid="{76963453-60B8-4C73-BE2D-26DE720B795E}"/>
    <cellStyle name="Entrée 2 6" xfId="9875" xr:uid="{3A9C2E54-C52F-470A-B9AF-58A066D11972}"/>
    <cellStyle name="Entrée 2 7" xfId="9876" xr:uid="{E51F2D79-FD48-41B0-AC54-B6394B85B22E}"/>
    <cellStyle name="Entrée 2 8" xfId="3988" xr:uid="{28C31B8E-25B8-40B6-AC7D-005E5DE6405C}"/>
    <cellStyle name="Entrée 3" xfId="9877" xr:uid="{593C8208-BC80-4FDA-85B1-649D245C0063}"/>
    <cellStyle name="Entrée 3 2" xfId="9878" xr:uid="{DEC92029-57A3-431D-A0AA-1AD438F19677}"/>
    <cellStyle name="Entrée 3 3" xfId="9879" xr:uid="{E4BEA84A-56C5-4B19-9DE0-5D2E36878A95}"/>
    <cellStyle name="Entrée 3 4" xfId="9880" xr:uid="{D30AAEDB-F27A-43F8-9247-90655C198B21}"/>
    <cellStyle name="Entrée 3 5" xfId="9881" xr:uid="{26558C72-C975-4574-AA51-DE8ED27F55C4}"/>
    <cellStyle name="Entrée 3 6" xfId="9882" xr:uid="{07F9B796-F602-4BD5-AAEC-D40BBA9B9642}"/>
    <cellStyle name="Entrée 3 7" xfId="9883" xr:uid="{F958BEA0-B9DC-40AA-AC96-CAF9E2B4B980}"/>
    <cellStyle name="Entrée 4" xfId="9884" xr:uid="{8F19CA00-AE0A-4425-98E1-EA5F631FC9A7}"/>
    <cellStyle name="Entrée 4 2" xfId="9885" xr:uid="{B3A854C2-CAFC-4996-A8F1-57514E75172B}"/>
    <cellStyle name="Entrée 4 3" xfId="9886" xr:uid="{B530B39F-0311-4719-8DAE-3D9A551E66BA}"/>
    <cellStyle name="Entrée 4 4" xfId="9887" xr:uid="{C058FF63-8AD8-49B6-9A33-507903D969DF}"/>
    <cellStyle name="Entrée 5" xfId="9888" xr:uid="{2A5C96B0-0D36-422C-8538-0D6C9CD3C038}"/>
    <cellStyle name="Entrée 5 2" xfId="9889" xr:uid="{B06D81F1-2A30-48A4-BAE5-36D2385A82ED}"/>
    <cellStyle name="Entrée 6" xfId="9890" xr:uid="{3EE9ADFB-2452-46EA-A66F-020D0D1D9526}"/>
    <cellStyle name="Entrée 6 2" xfId="9891" xr:uid="{8DCCBA12-3FED-4291-ACDD-168745D51137}"/>
    <cellStyle name="Entrée 6 3" xfId="9892" xr:uid="{A3C62AE9-19AE-4305-9930-E2880492A88C}"/>
    <cellStyle name="Entrée 6 3 2" xfId="9893" xr:uid="{4CD5DA7F-5D7E-4A3B-84B2-A1DA227B3418}"/>
    <cellStyle name="Entrée 6 4" xfId="9894" xr:uid="{50820925-C12C-4DD1-A377-76E604EB094D}"/>
    <cellStyle name="Entrée 6 4 2" xfId="9895" xr:uid="{D3A7A3FC-EDE3-4340-9F39-D92CFD52F062}"/>
    <cellStyle name="Entrée 6 5" xfId="9896" xr:uid="{6FBF7D27-5F4E-4DE4-9F06-25A8007FA267}"/>
    <cellStyle name="Entrée 7" xfId="9897" xr:uid="{FB4C820C-AA41-4218-B2D3-62B9496EE781}"/>
    <cellStyle name="Entrée 7 2" xfId="9898" xr:uid="{BCE2359A-1E6A-4E65-8701-86BD2466E54E}"/>
    <cellStyle name="Entrée 7 3" xfId="9899" xr:uid="{32969277-8BA3-4330-AFBD-2AA7A467B647}"/>
    <cellStyle name="Entrée 8" xfId="9900" xr:uid="{D87EA7CD-0D5D-4BD8-8788-F8735064C3E3}"/>
    <cellStyle name="Entrée 8 2" xfId="9901" xr:uid="{990DBE17-D6FD-402F-B83D-16D74FD6BD23}"/>
    <cellStyle name="Entrée 9" xfId="9902" xr:uid="{1EC3127F-8FED-431D-9898-446F3AADC421}"/>
    <cellStyle name="Entrée 9 2" xfId="9903" xr:uid="{EC62E755-7FC2-47A6-A62E-2A028F3C1BDA}"/>
    <cellStyle name="Ergebnis" xfId="9904" xr:uid="{054C06B9-5E05-4AA7-A0D5-62D6A05F96DA}"/>
    <cellStyle name="Ergebnis 2" xfId="883" xr:uid="{00000000-0005-0000-0000-000073030000}"/>
    <cellStyle name="Ergebnis 2 2" xfId="884" xr:uid="{00000000-0005-0000-0000-000074030000}"/>
    <cellStyle name="Ergebnis 2 2 2" xfId="885" xr:uid="{00000000-0005-0000-0000-000075030000}"/>
    <cellStyle name="Ergebnis 2 2 2 2" xfId="886" xr:uid="{00000000-0005-0000-0000-000076030000}"/>
    <cellStyle name="Ergebnis 2 2 2 3" xfId="9907" xr:uid="{F73E7F68-1811-44C7-B333-106A931782A7}"/>
    <cellStyle name="Ergebnis 2 2 3" xfId="887" xr:uid="{00000000-0005-0000-0000-000077030000}"/>
    <cellStyle name="Ergebnis 2 2 3 2" xfId="9908" xr:uid="{9BE4E2E6-A877-4E2F-AC8B-3E02C320C32F}"/>
    <cellStyle name="Ergebnis 2 2 4" xfId="9906" xr:uid="{4E282A41-C81A-49A4-8EA6-7A9F8B3DBB6D}"/>
    <cellStyle name="Ergebnis 2 3" xfId="888" xr:uid="{00000000-0005-0000-0000-000078030000}"/>
    <cellStyle name="Ergebnis 2 3 2" xfId="889" xr:uid="{00000000-0005-0000-0000-000079030000}"/>
    <cellStyle name="Ergebnis 2 3 2 2" xfId="890" xr:uid="{00000000-0005-0000-0000-00007A030000}"/>
    <cellStyle name="Ergebnis 2 3 2 3" xfId="9910" xr:uid="{3E1DDB67-763E-416B-BB4D-9E83C6BB566B}"/>
    <cellStyle name="Ergebnis 2 3 3" xfId="891" xr:uid="{00000000-0005-0000-0000-00007B030000}"/>
    <cellStyle name="Ergebnis 2 3 3 2" xfId="9911" xr:uid="{01530FD4-8D2C-41BE-9404-9105780CE90C}"/>
    <cellStyle name="Ergebnis 2 3 4" xfId="9909" xr:uid="{FF73E4BB-A13C-4CFC-89E1-9B7415C2E60C}"/>
    <cellStyle name="Ergebnis 2 4" xfId="892" xr:uid="{00000000-0005-0000-0000-00007C030000}"/>
    <cellStyle name="Ergebnis 2 4 2" xfId="893" xr:uid="{00000000-0005-0000-0000-00007D030000}"/>
    <cellStyle name="Ergebnis 2 4 2 2" xfId="894" xr:uid="{00000000-0005-0000-0000-00007E030000}"/>
    <cellStyle name="Ergebnis 2 4 2 3" xfId="9913" xr:uid="{5767D976-23EF-432E-9CCF-42265BA1BE68}"/>
    <cellStyle name="Ergebnis 2 4 3" xfId="895" xr:uid="{00000000-0005-0000-0000-00007F030000}"/>
    <cellStyle name="Ergebnis 2 4 3 2" xfId="9914" xr:uid="{6A9B3B8B-8D13-4B6C-8CA3-9840E06F2BB7}"/>
    <cellStyle name="Ergebnis 2 4 4" xfId="9912" xr:uid="{790B492A-1D44-48E9-84C6-1B24B9207E9F}"/>
    <cellStyle name="Ergebnis 2 5" xfId="896" xr:uid="{00000000-0005-0000-0000-000080030000}"/>
    <cellStyle name="Ergebnis 2 5 2" xfId="897" xr:uid="{00000000-0005-0000-0000-000081030000}"/>
    <cellStyle name="Ergebnis 2 5 3" xfId="9915" xr:uid="{6B5D3C7A-6ED2-4592-8B94-B248669D9743}"/>
    <cellStyle name="Ergebnis 2 6" xfId="898" xr:uid="{00000000-0005-0000-0000-000082030000}"/>
    <cellStyle name="Ergebnis 2 6 2" xfId="9916" xr:uid="{6A5B00DC-29A6-4805-A994-F9F0B4FEDFD0}"/>
    <cellStyle name="Ergebnis 2 7" xfId="9905" xr:uid="{D4705B65-5957-413A-AB4C-181A52E31316}"/>
    <cellStyle name="Ergebnis 3" xfId="899" xr:uid="{00000000-0005-0000-0000-000083030000}"/>
    <cellStyle name="Ergebnis 3 2" xfId="900" xr:uid="{00000000-0005-0000-0000-000084030000}"/>
    <cellStyle name="Ergebnis 3 2 2" xfId="901" xr:uid="{00000000-0005-0000-0000-000085030000}"/>
    <cellStyle name="Ergebnis 3 2 2 2" xfId="902" xr:uid="{00000000-0005-0000-0000-000086030000}"/>
    <cellStyle name="Ergebnis 3 2 2 3" xfId="9919" xr:uid="{BA5C9C50-1323-447B-B46A-14CEEDEF7857}"/>
    <cellStyle name="Ergebnis 3 2 3" xfId="903" xr:uid="{00000000-0005-0000-0000-000087030000}"/>
    <cellStyle name="Ergebnis 3 2 3 2" xfId="9920" xr:uid="{43A137D0-115A-4681-A0CF-1825EE97F79A}"/>
    <cellStyle name="Ergebnis 3 2 4" xfId="9918" xr:uid="{980F43D3-24FF-4387-B252-EDB00A1F2225}"/>
    <cellStyle name="Ergebnis 3 3" xfId="904" xr:uid="{00000000-0005-0000-0000-000088030000}"/>
    <cellStyle name="Ergebnis 3 3 2" xfId="905" xr:uid="{00000000-0005-0000-0000-000089030000}"/>
    <cellStyle name="Ergebnis 3 3 2 2" xfId="906" xr:uid="{00000000-0005-0000-0000-00008A030000}"/>
    <cellStyle name="Ergebnis 3 3 2 3" xfId="9922" xr:uid="{1403D630-3B06-4050-958F-AE75F35131D8}"/>
    <cellStyle name="Ergebnis 3 3 3" xfId="907" xr:uid="{00000000-0005-0000-0000-00008B030000}"/>
    <cellStyle name="Ergebnis 3 3 3 2" xfId="9923" xr:uid="{8522D3F4-8ACC-4D7E-B92A-58648792AFD9}"/>
    <cellStyle name="Ergebnis 3 3 4" xfId="9921" xr:uid="{1B26D812-D8C6-49BA-9697-C659A5AD68FB}"/>
    <cellStyle name="Ergebnis 3 4" xfId="908" xr:uid="{00000000-0005-0000-0000-00008C030000}"/>
    <cellStyle name="Ergebnis 3 4 2" xfId="909" xr:uid="{00000000-0005-0000-0000-00008D030000}"/>
    <cellStyle name="Ergebnis 3 4 2 2" xfId="910" xr:uid="{00000000-0005-0000-0000-00008E030000}"/>
    <cellStyle name="Ergebnis 3 4 2 3" xfId="9925" xr:uid="{624D2DC2-CAD2-49E5-A3A6-53586950652D}"/>
    <cellStyle name="Ergebnis 3 4 3" xfId="911" xr:uid="{00000000-0005-0000-0000-00008F030000}"/>
    <cellStyle name="Ergebnis 3 4 3 2" xfId="9926" xr:uid="{A40593DA-BB4F-4EBA-B8A0-13F6A32BC56E}"/>
    <cellStyle name="Ergebnis 3 4 4" xfId="9924" xr:uid="{94F655F8-C800-4666-8313-0A9A86A9F2E8}"/>
    <cellStyle name="Ergebnis 3 5" xfId="912" xr:uid="{00000000-0005-0000-0000-000090030000}"/>
    <cellStyle name="Ergebnis 3 5 2" xfId="913" xr:uid="{00000000-0005-0000-0000-000091030000}"/>
    <cellStyle name="Ergebnis 3 5 3" xfId="9927" xr:uid="{6B70CDB7-2190-4E17-B4CA-1956999487DA}"/>
    <cellStyle name="Ergebnis 3 6" xfId="914" xr:uid="{00000000-0005-0000-0000-000092030000}"/>
    <cellStyle name="Ergebnis 3 6 2" xfId="9928" xr:uid="{4C4184E0-F9A4-48D4-942C-A1CBAA346392}"/>
    <cellStyle name="Ergebnis 3 7" xfId="9929" xr:uid="{D8CDFF48-CDDB-4573-8B00-57E55146746F}"/>
    <cellStyle name="Ergebnis 3 8" xfId="9917" xr:uid="{67D93FC8-1BFA-48DD-98E1-5508F9007115}"/>
    <cellStyle name="Ergebnis 4" xfId="915" xr:uid="{00000000-0005-0000-0000-000093030000}"/>
    <cellStyle name="Ergebnis 4 2" xfId="916" xr:uid="{00000000-0005-0000-0000-000094030000}"/>
    <cellStyle name="Ergebnis 4 2 2" xfId="917" xr:uid="{00000000-0005-0000-0000-000095030000}"/>
    <cellStyle name="Ergebnis 4 2 3" xfId="9931" xr:uid="{8AEFBB86-E76F-403B-8B84-149581E5D8D1}"/>
    <cellStyle name="Ergebnis 4 3" xfId="918" xr:uid="{00000000-0005-0000-0000-000096030000}"/>
    <cellStyle name="Ergebnis 4 3 2" xfId="9932" xr:uid="{E71B0953-A823-4660-BBB6-CD6A335A5C7E}"/>
    <cellStyle name="Ergebnis 4 4" xfId="9930" xr:uid="{6C212E7D-FE98-48F2-83D5-5336CB2CC452}"/>
    <cellStyle name="Ergebnis 5" xfId="919" xr:uid="{00000000-0005-0000-0000-000097030000}"/>
    <cellStyle name="Ergebnis 5 2" xfId="920" xr:uid="{00000000-0005-0000-0000-000098030000}"/>
    <cellStyle name="Ergebnis 5 2 2" xfId="921" xr:uid="{00000000-0005-0000-0000-000099030000}"/>
    <cellStyle name="Ergebnis 5 2 3" xfId="9934" xr:uid="{D1707E00-BF63-4968-8F22-523D23796CF7}"/>
    <cellStyle name="Ergebnis 5 3" xfId="922" xr:uid="{00000000-0005-0000-0000-00009A030000}"/>
    <cellStyle name="Ergebnis 5 3 2" xfId="9935" xr:uid="{681D763C-A7EB-4BFA-8425-A3DA18289910}"/>
    <cellStyle name="Ergebnis 5 4" xfId="9933" xr:uid="{B8E1A762-8CAF-448D-AB69-5826771B9A43}"/>
    <cellStyle name="Ergebnis 6" xfId="923" xr:uid="{00000000-0005-0000-0000-00009B030000}"/>
    <cellStyle name="Ergebnis 6 2" xfId="924" xr:uid="{00000000-0005-0000-0000-00009C030000}"/>
    <cellStyle name="Ergebnis 6 2 2" xfId="925" xr:uid="{00000000-0005-0000-0000-00009D030000}"/>
    <cellStyle name="Ergebnis 6 2 3" xfId="9937" xr:uid="{85CBC69C-BB91-4325-B094-4150908BBEB2}"/>
    <cellStyle name="Ergebnis 6 3" xfId="926" xr:uid="{00000000-0005-0000-0000-00009E030000}"/>
    <cellStyle name="Ergebnis 6 3 2" xfId="9938" xr:uid="{2C2F10D8-416B-4D17-8214-45CCB3E8C32C}"/>
    <cellStyle name="Ergebnis 6 4" xfId="9936" xr:uid="{04E40373-D1EF-40D0-A2FD-F6CBDE5372E9}"/>
    <cellStyle name="Ergebnis 7" xfId="927" xr:uid="{00000000-0005-0000-0000-00009F030000}"/>
    <cellStyle name="Ergebnis 7 2" xfId="928" xr:uid="{00000000-0005-0000-0000-0000A0030000}"/>
    <cellStyle name="Ergebnis 7 3" xfId="9939" xr:uid="{0B80DF8E-6975-41C1-A183-173EE9899B39}"/>
    <cellStyle name="Ergebnis 8" xfId="9940" xr:uid="{66E3FA5A-FB65-4CF5-B411-BECF94D9BC27}"/>
    <cellStyle name="Ergebnis 9" xfId="9941" xr:uid="{E3566C89-8E27-41AF-AA03-16342F4C3EFA}"/>
    <cellStyle name="Erklärender Text" xfId="9942" xr:uid="{68F8F950-570A-48CF-8809-20034D0222E7}"/>
    <cellStyle name="Erklärender Text 2" xfId="929" xr:uid="{00000000-0005-0000-0000-0000A1030000}"/>
    <cellStyle name="Erklärender Text 2 2" xfId="930" xr:uid="{00000000-0005-0000-0000-0000A2030000}"/>
    <cellStyle name="Erklärender Text 2 3" xfId="9943" xr:uid="{03E28A51-02BF-4859-8DED-0253DC81688F}"/>
    <cellStyle name="Erklärender Text 3" xfId="931" xr:uid="{00000000-0005-0000-0000-0000A3030000}"/>
    <cellStyle name="Erklärender Text 3 2" xfId="932" xr:uid="{00000000-0005-0000-0000-0000A4030000}"/>
    <cellStyle name="Erklärender Text 3 2 2" xfId="9945" xr:uid="{B9630CB1-D63B-49E8-81BD-EDD46F37C93D}"/>
    <cellStyle name="Erklärender Text 3 3" xfId="9944" xr:uid="{E370418C-6AFA-4BE7-B6ED-DDB68C1CD676}"/>
    <cellStyle name="Erklärender Text 4" xfId="9946" xr:uid="{DB5A18E6-475C-410B-AEA0-D99CC96C1F79}"/>
    <cellStyle name="Erklärender Text 5" xfId="9947" xr:uid="{7EEAB4EC-F331-489A-8632-4FFFA17D827B}"/>
    <cellStyle name="Erklärender Text 6" xfId="9948" xr:uid="{DF0E85E3-3515-48BF-ADA1-50E447993872}"/>
    <cellStyle name="Erklärender Text 7" xfId="9949" xr:uid="{21AF6176-A8D6-4137-BF53-73A1F9789FD5}"/>
    <cellStyle name="Error" xfId="3809" xr:uid="{6170B218-D012-46E7-B619-BD62D49F1ACA}"/>
    <cellStyle name="Error 1" xfId="933" xr:uid="{00000000-0005-0000-0000-0000A5030000}"/>
    <cellStyle name="Error 1 2" xfId="934" xr:uid="{00000000-0005-0000-0000-0000A6030000}"/>
    <cellStyle name="Error 10" xfId="935" xr:uid="{00000000-0005-0000-0000-0000A7030000}"/>
    <cellStyle name="Euro" xfId="2097" xr:uid="{8688D500-04B5-4D71-8F1E-23A19F502353}"/>
    <cellStyle name="Euro 10" xfId="2098" xr:uid="{0640CD0C-F099-4CB5-8EAF-1D6F46613A89}"/>
    <cellStyle name="Euro 10 2" xfId="3095" xr:uid="{66E039FC-33CC-40F2-B87A-A87281821E8B}"/>
    <cellStyle name="Euro 11" xfId="3094" xr:uid="{7ECE4658-7008-4624-9219-9486E11F40D9}"/>
    <cellStyle name="Euro 12" xfId="3989" xr:uid="{AFD68796-9BFA-4402-BA31-B182E0FE76DE}"/>
    <cellStyle name="Euro 2" xfId="2099" xr:uid="{16668879-DF0B-4D89-A397-9101ABD68F7E}"/>
    <cellStyle name="Euro 2 2" xfId="2100" xr:uid="{B3A7FD97-12C5-4054-B043-6AEDA2B91088}"/>
    <cellStyle name="Euro 2 2 2" xfId="3097" xr:uid="{E689B988-C007-485B-BBA0-08E145E1E0C3}"/>
    <cellStyle name="Euro 2 2 2 2" xfId="9952" xr:uid="{0D1B8543-5BE8-4542-BF8B-20293D25B7A2}"/>
    <cellStyle name="Euro 2 2 3" xfId="9951" xr:uid="{95B570A0-530C-407B-BEB0-5C5852E569AA}"/>
    <cellStyle name="Euro 2 3" xfId="2101" xr:uid="{C3636ECD-C5EB-4229-8A6E-CC9CDCCF0E45}"/>
    <cellStyle name="Euro 2 3 2" xfId="3098" xr:uid="{E7600A1F-7CDF-4C72-B085-4BD7F6E7A1AE}"/>
    <cellStyle name="Euro 2 3 2 2" xfId="9954" xr:uid="{FC43E3B1-2567-4A71-879E-00E9C1243330}"/>
    <cellStyle name="Euro 2 3 3" xfId="9953" xr:uid="{DD5E53EE-3BCD-4F49-89B1-9182F538EFC5}"/>
    <cellStyle name="Euro 2 4" xfId="2102" xr:uid="{46A7DBCC-079D-48C0-BFBF-57FF4A60B4CD}"/>
    <cellStyle name="Euro 2 4 2" xfId="3099" xr:uid="{0B2F99E4-43A5-4701-8EA1-1D9363674678}"/>
    <cellStyle name="Euro 2 4 3" xfId="9955" xr:uid="{7FA918DA-D18A-49DD-993D-79EEC1494BB7}"/>
    <cellStyle name="Euro 2 5" xfId="3096" xr:uid="{C3AB1536-DEF6-4CA3-BA64-FED37B08E704}"/>
    <cellStyle name="Euro 2 6" xfId="9950" xr:uid="{30DDDA35-029D-45E0-B125-1AC94543F9F9}"/>
    <cellStyle name="Euro 2_ANNÉE 2015" xfId="2103" xr:uid="{41FCC8EC-786E-46C3-9D95-CF4EBF878A74}"/>
    <cellStyle name="Euro 3" xfId="2104" xr:uid="{A374E793-9BFB-4D60-A13E-37B85B377A63}"/>
    <cellStyle name="Euro 3 2" xfId="2105" xr:uid="{4576F0C3-FCD4-4E40-802B-32ECBE46FA1B}"/>
    <cellStyle name="Euro 3 2 2" xfId="3101" xr:uid="{C9D41E95-E3B7-45BE-932B-4DABE3BE9C8D}"/>
    <cellStyle name="Euro 3 2 3" xfId="9957" xr:uid="{8A52C5B6-7773-4F98-B1C5-CD54E0937791}"/>
    <cellStyle name="Euro 3 3" xfId="3100" xr:uid="{47EF9896-D9F5-41D4-B851-0EFDE955EC9C}"/>
    <cellStyle name="Euro 3 3 2" xfId="9958" xr:uid="{188A3855-1336-430A-9522-B1D518E1087D}"/>
    <cellStyle name="Euro 3 4" xfId="9956" xr:uid="{AE276B4F-567D-4283-BA62-536BB5981841}"/>
    <cellStyle name="Euro 4" xfId="2106" xr:uid="{31403702-B3F8-4A4D-A963-F05B6ACB9D84}"/>
    <cellStyle name="Euro 4 2" xfId="2107" xr:uid="{FD870DEE-DF66-4BEE-853A-225B806E1DDF}"/>
    <cellStyle name="Euro 4 2 2" xfId="3103" xr:uid="{58EA60D3-E261-40BA-BE32-5FBE0BD6E65F}"/>
    <cellStyle name="Euro 4 2 3" xfId="9960" xr:uid="{E0287A8A-0200-4B96-928D-66C952956CF5}"/>
    <cellStyle name="Euro 4 3" xfId="2108" xr:uid="{677A9DFF-435D-4C25-BA2C-9E15C462DF2B}"/>
    <cellStyle name="Euro 4 3 2" xfId="3104" xr:uid="{D8D963E2-0416-4095-BB55-2764D7CC1492}"/>
    <cellStyle name="Euro 4 4" xfId="3102" xr:uid="{CA07F8E7-BC64-4C73-9A1E-0A27B0D044B3}"/>
    <cellStyle name="Euro 4 5" xfId="9959" xr:uid="{3849BEE5-B5A5-4C16-94B8-426884B0A5FB}"/>
    <cellStyle name="Euro 4_ANNÉE 2015" xfId="2109" xr:uid="{545D0C28-818E-4DC6-A069-604D09CC4A75}"/>
    <cellStyle name="Euro 5" xfId="2110" xr:uid="{C91644AD-FA6C-440D-AAD5-66F102E84B81}"/>
    <cellStyle name="Euro 5 2" xfId="3105" xr:uid="{40BB7FD5-DF9B-4E54-B85A-0337D65AC690}"/>
    <cellStyle name="Euro 5 3" xfId="9961" xr:uid="{15CB9FE6-BF36-46C0-8705-31046816CEC7}"/>
    <cellStyle name="Euro 6" xfId="2111" xr:uid="{7F1688E6-26C9-4F95-818A-EE92E42699ED}"/>
    <cellStyle name="Euro 6 2" xfId="3106" xr:uid="{D085B20A-43D4-42D7-B33F-4BEFC4895914}"/>
    <cellStyle name="Euro 7" xfId="2112" xr:uid="{A74F0FFA-D063-436E-946E-C003A0C9E7B8}"/>
    <cellStyle name="Euro 7 2" xfId="3107" xr:uid="{1F15807F-706C-45FA-828F-873C0ECDB190}"/>
    <cellStyle name="Euro 8" xfId="2113" xr:uid="{316981C7-F75C-4F41-A62E-1C9D56876D03}"/>
    <cellStyle name="Euro 8 2" xfId="3108" xr:uid="{2EF890D8-7493-4897-84A7-9D78813E78C7}"/>
    <cellStyle name="Euro 9" xfId="2114" xr:uid="{8946D4A6-C869-4595-BFCD-AACDCCC991EA}"/>
    <cellStyle name="Euro 9 2" xfId="3109" xr:uid="{EA6DE739-DE1A-42A4-811A-64AC9DA5D074}"/>
    <cellStyle name="Euro_ANNÉE 2015" xfId="2115" xr:uid="{7719F853-95F8-43F4-BB48-6B57986C0B2B}"/>
    <cellStyle name="Excel Built-in Explanatory Text" xfId="1786" xr:uid="{00000000-0005-0000-0000-0000A8030000}"/>
    <cellStyle name="Excel Built-in Explanatory Text 2" xfId="3111" xr:uid="{9E1DB0AB-F61C-427B-8C97-4E466E22EA9B}"/>
    <cellStyle name="Excel Built-in Explanatory Text 3" xfId="3909" xr:uid="{C63F8372-3E4F-4D2B-9F16-B2481E5C990D}"/>
    <cellStyle name="Excel Built-in Explanatory Text 4" xfId="2117" xr:uid="{7C7A0BD9-42E7-4507-9D51-676A805C27FC}"/>
    <cellStyle name="Excel.Chart" xfId="2116" xr:uid="{D953E1D3-D2D7-42DA-B837-6AB6A50F4091}"/>
    <cellStyle name="Excel.Chart 2" xfId="3110" xr:uid="{0B1EF5BC-E4F4-4605-A1D5-3D5A769500B1}"/>
    <cellStyle name="Excel_BuiltIn_Comma" xfId="3810" xr:uid="{B66FE4EE-0EB2-4F23-B4E1-E726DC36258F}"/>
    <cellStyle name="Explanatory Text" xfId="2118" xr:uid="{3E5EC6CC-6360-4C5A-89F2-7DA156AD158A}"/>
    <cellStyle name="Explanatory Text 2" xfId="936" xr:uid="{00000000-0005-0000-0000-0000A9030000}"/>
    <cellStyle name="Explanatory Text 2 2" xfId="937" xr:uid="{00000000-0005-0000-0000-0000AA030000}"/>
    <cellStyle name="Explanatory Text 2 2 2" xfId="9963" xr:uid="{4E503E4C-A8D6-4792-A5A6-B701C5C8B125}"/>
    <cellStyle name="Explanatory Text 2 3" xfId="3112" xr:uid="{7C8ACA39-37E2-410B-BCB0-63B5DCB1DCD0}"/>
    <cellStyle name="Explanatory Text 3" xfId="938" xr:uid="{00000000-0005-0000-0000-0000AB030000}"/>
    <cellStyle name="Explanatory Text 3 2" xfId="939" xr:uid="{00000000-0005-0000-0000-0000AC030000}"/>
    <cellStyle name="Explanatory Text 3 3" xfId="9964" xr:uid="{9DCCE98E-6113-4677-A677-BE41975F5556}"/>
    <cellStyle name="Explanatory Text 4" xfId="9962" xr:uid="{D7A33977-5929-4F98-B7E3-C86673BE4701}"/>
    <cellStyle name="f_tep" xfId="9965" xr:uid="{EC4B951E-23E4-427A-8306-D3C257C926D0}"/>
    <cellStyle name="f_tep 2" xfId="9966" xr:uid="{FBA6736C-01BA-4CB4-99AE-8992E99CE930}"/>
    <cellStyle name="F2" xfId="3990" xr:uid="{538E8C61-29FB-4E51-9A29-0322FD400866}"/>
    <cellStyle name="F2 10" xfId="9967" xr:uid="{1DB213E0-4D29-4514-8390-DB096FE02079}"/>
    <cellStyle name="F2 10 2" xfId="9968" xr:uid="{82F18EE6-5EFA-4590-88B7-DF86DC8641C0}"/>
    <cellStyle name="F2 10 3" xfId="9969" xr:uid="{3F606E13-D56B-4390-947A-E8383A9A84F7}"/>
    <cellStyle name="F2 11" xfId="9970" xr:uid="{580595DB-C43C-41D3-A51E-888239151CCC}"/>
    <cellStyle name="F2 11 2" xfId="9971" xr:uid="{6783415D-F1C2-4E67-B178-92FF2DB250F6}"/>
    <cellStyle name="F2 12" xfId="9972" xr:uid="{59D8B4E3-CCF2-4A93-8987-C38D121C3335}"/>
    <cellStyle name="F2 12 2" xfId="9973" xr:uid="{0A46ACBC-C88D-47FF-9E08-E861D9C4C786}"/>
    <cellStyle name="F2 13" xfId="9974" xr:uid="{335B73D1-B1C5-4751-BA9C-6BAB1B320D09}"/>
    <cellStyle name="F2 13 2" xfId="9975" xr:uid="{D5B96344-A4F7-40AB-8080-5D572A9A53B4}"/>
    <cellStyle name="F2 14" xfId="9976" xr:uid="{1789A82E-862A-4505-9AF5-F5DF4EDD5817}"/>
    <cellStyle name="F2 14 2" xfId="9977" xr:uid="{76566AEA-8ECB-4303-BCD3-D614BB8F35DB}"/>
    <cellStyle name="F2 15" xfId="9978" xr:uid="{E5B37DFA-720C-4A30-B72E-14B4046DDD4A}"/>
    <cellStyle name="F2 15 2" xfId="9979" xr:uid="{81D83CA8-96D1-4CA8-8D1D-DE382871D718}"/>
    <cellStyle name="F2 16" xfId="9980" xr:uid="{9C0656CB-D265-446D-8E9F-AF45BF642262}"/>
    <cellStyle name="F2 16 2" xfId="9981" xr:uid="{FD295C54-268E-4269-AD19-661F7135BCF2}"/>
    <cellStyle name="F2 17" xfId="9982" xr:uid="{099C41E6-C3D8-445E-A604-F71332474550}"/>
    <cellStyle name="F2 17 2" xfId="9983" xr:uid="{3FE17FEB-BA29-4551-AA77-54CE2D4EE1B1}"/>
    <cellStyle name="F2 18" xfId="9984" xr:uid="{66268879-D29E-4DA1-BE10-92549CF63861}"/>
    <cellStyle name="F2 18 2" xfId="9985" xr:uid="{FE70EB6E-92DE-447A-95CB-1E208761F578}"/>
    <cellStyle name="F2 19" xfId="9986" xr:uid="{66660FFB-627A-4D6D-BA6B-7A0C02405F69}"/>
    <cellStyle name="F2 19 2" xfId="9987" xr:uid="{11A08E6F-CC52-492A-BCB6-A4F0319F87AC}"/>
    <cellStyle name="F2 2" xfId="9988" xr:uid="{3FC41A2A-DE64-4270-BB9D-02758047950F}"/>
    <cellStyle name="F2 2 2" xfId="9989" xr:uid="{D0434197-F21F-43BB-9BB3-422E4DA56D45}"/>
    <cellStyle name="F2 2 3" xfId="9990" xr:uid="{77D795BC-4D9D-43EB-A0A0-8BD7703AAF09}"/>
    <cellStyle name="F2 2 3 2" xfId="9991" xr:uid="{2A74F176-83A6-489B-9F77-447F7DD42FAB}"/>
    <cellStyle name="F2 2 3 3" xfId="9992" xr:uid="{A46A761D-AE2F-4741-ADD2-133EC45B74E9}"/>
    <cellStyle name="F2 2 4" xfId="9993" xr:uid="{DB3303AF-F6D4-4077-8CCB-33C2CAED8F33}"/>
    <cellStyle name="F2 2 5" xfId="9994" xr:uid="{B9165B9D-8EDA-40E4-B3FB-0FB4E012C3BC}"/>
    <cellStyle name="F2 2 6" xfId="9995" xr:uid="{8ECC2090-7EE9-427D-B887-8C5FB0A28F87}"/>
    <cellStyle name="F2 2 7" xfId="9996" xr:uid="{5ADFC752-6B5E-4ED5-BC1E-E531EAFC01E0}"/>
    <cellStyle name="F2 2 8" xfId="9997" xr:uid="{005394BB-5A3D-42A9-B9A4-56677CD869F9}"/>
    <cellStyle name="F2 2 9" xfId="9998" xr:uid="{2F83BB60-C377-4A3C-88F4-02F214760522}"/>
    <cellStyle name="F2 20" xfId="9999" xr:uid="{08E9A545-D2CD-4E0F-B446-DA3B2DB851C9}"/>
    <cellStyle name="F2 20 2" xfId="10000" xr:uid="{B13EB4B2-807C-4617-8625-0567B13838D7}"/>
    <cellStyle name="F2 21" xfId="10001" xr:uid="{8DB0F927-584F-4087-AA0A-91D1D16E40EC}"/>
    <cellStyle name="F2 21 2" xfId="10002" xr:uid="{6CFF13B6-BA5C-4DD7-921E-5EC451A2AA28}"/>
    <cellStyle name="F2 22" xfId="10003" xr:uid="{3D9D53A1-4FD1-4B84-9676-439D042F650B}"/>
    <cellStyle name="F2 22 2" xfId="10004" xr:uid="{3A81CE0F-D2D3-4C5B-8F80-1146CE425EE1}"/>
    <cellStyle name="F2 23" xfId="10005" xr:uid="{45993AC3-FD70-43BC-9674-AA33DB7250BF}"/>
    <cellStyle name="F2 23 2" xfId="10006" xr:uid="{DAECEE50-6470-47D8-829F-3F4FA9A76F67}"/>
    <cellStyle name="F2 24" xfId="10007" xr:uid="{9AB2EF35-A127-42CE-BDAD-D88146C90039}"/>
    <cellStyle name="F2 24 2" xfId="10008" xr:uid="{0B4E06C9-AEBE-418C-89FF-DABEBB376566}"/>
    <cellStyle name="F2 25" xfId="10009" xr:uid="{984BA7F8-6B91-41D5-96BD-2FDDFFB152CF}"/>
    <cellStyle name="F2 25 2" xfId="10010" xr:uid="{1F9D4BBB-B576-4C61-A28A-8C7D63DB8AB2}"/>
    <cellStyle name="F2 26" xfId="10011" xr:uid="{CA4B9A5F-0859-40D4-982A-419C235B97F0}"/>
    <cellStyle name="F2 26 2" xfId="10012" xr:uid="{FB60877C-0B3A-47C9-A962-C5B557C556EB}"/>
    <cellStyle name="F2 27" xfId="10013" xr:uid="{474423B7-D081-4425-986F-277340C9DA76}"/>
    <cellStyle name="F2 27 2" xfId="10014" xr:uid="{4EBE641C-575E-452E-BE70-9FE615C925E7}"/>
    <cellStyle name="F2 28" xfId="10015" xr:uid="{B9CCFA58-4CD6-4F4C-9735-28A5EDEEF972}"/>
    <cellStyle name="F2 28 2" xfId="10016" xr:uid="{07F532DC-F841-416E-A898-CDFBD48F3EAB}"/>
    <cellStyle name="F2 29" xfId="10017" xr:uid="{CBF6FB2F-0AF7-433A-86C7-BF37DF377548}"/>
    <cellStyle name="F2 29 2" xfId="10018" xr:uid="{C1B9C1C7-1912-4BFD-90E6-5C39B28F687A}"/>
    <cellStyle name="F2 3" xfId="10019" xr:uid="{8D524E06-9768-4C6D-83C9-9076F16AD95D}"/>
    <cellStyle name="F2 3 2" xfId="10020" xr:uid="{F89348F4-8A4D-4529-B20A-ABC8725E760A}"/>
    <cellStyle name="F2 3 3" xfId="10021" xr:uid="{CA7DB96F-EC21-44D3-8506-66D8567F9109}"/>
    <cellStyle name="F2 30" xfId="10022" xr:uid="{537A736E-A1D0-4501-A1D0-2431F9B46AEA}"/>
    <cellStyle name="F2 30 2" xfId="10023" xr:uid="{059F3B17-97D6-42EA-86AC-6DF031AE18A2}"/>
    <cellStyle name="F2 31" xfId="10024" xr:uid="{468657C1-EDDA-4B26-9BB4-C8AD6C43DD81}"/>
    <cellStyle name="F2 31 2" xfId="10025" xr:uid="{05D1607C-1E00-4110-8C76-3E7BFA75735A}"/>
    <cellStyle name="F2 32" xfId="10026" xr:uid="{DFA34EF4-6010-4312-B228-E8CFE2053E82}"/>
    <cellStyle name="F2 32 2" xfId="10027" xr:uid="{A4CC101D-C81A-4AC8-A248-AA91242924B8}"/>
    <cellStyle name="F2 33" xfId="10028" xr:uid="{C2084573-49F1-4ED4-B1B8-BE1D3008BBF6}"/>
    <cellStyle name="F2 33 2" xfId="10029" xr:uid="{4B75BACA-E592-4BD7-AEF5-F57DC7AB9DEC}"/>
    <cellStyle name="F2 34" xfId="10030" xr:uid="{ABAF6DA9-A6E4-4BFD-B180-EC16E97635CF}"/>
    <cellStyle name="F2 34 2" xfId="10031" xr:uid="{733B3B5A-BDE1-4E34-930F-C9FE4C15D5AE}"/>
    <cellStyle name="F2 35" xfId="10032" xr:uid="{8F1E12FC-270D-45BA-8C99-A5DB34873A8B}"/>
    <cellStyle name="F2 35 2" xfId="10033" xr:uid="{B60CB257-91FD-467D-BE9F-7F5F45358AD9}"/>
    <cellStyle name="F2 36" xfId="10034" xr:uid="{D9D2762C-4A5F-4D4E-A140-46549EAF3D75}"/>
    <cellStyle name="F2 36 2" xfId="10035" xr:uid="{3D4547B0-37DF-45A6-981D-D1FE7F4E6A79}"/>
    <cellStyle name="F2 37" xfId="10036" xr:uid="{4C6D9B5D-F297-4F7D-817D-A094DC62BDEC}"/>
    <cellStyle name="F2 37 2" xfId="10037" xr:uid="{C0F1B3D7-ECFA-4744-B58E-D801F602BC40}"/>
    <cellStyle name="F2 38" xfId="10038" xr:uid="{55579BAC-53E0-4DA3-97E9-ABEC69CE409A}"/>
    <cellStyle name="F2 38 2" xfId="10039" xr:uid="{729245B1-CF4B-439A-88DB-8594105C707B}"/>
    <cellStyle name="F2 39" xfId="10040" xr:uid="{A015AA7F-A7CC-4F1C-AC48-418BB427CD08}"/>
    <cellStyle name="F2 39 2" xfId="10041" xr:uid="{E9690386-970F-42EC-A7DF-DE82B0A4EAF2}"/>
    <cellStyle name="F2 4" xfId="10042" xr:uid="{8CB1959E-BA32-4FA3-9C6E-7D245804A958}"/>
    <cellStyle name="F2 4 2" xfId="10043" xr:uid="{AE7988B1-397F-4D64-A0D7-1576EFD3C256}"/>
    <cellStyle name="F2 4 3" xfId="10044" xr:uid="{2795FDA4-D945-497B-A9F9-9787F927EBA5}"/>
    <cellStyle name="F2 40" xfId="10045" xr:uid="{3FD354B7-09C5-48EC-BA14-E39FE3199976}"/>
    <cellStyle name="F2 40 2" xfId="10046" xr:uid="{650A321F-0ECB-4E84-8184-7C01DFDF38AA}"/>
    <cellStyle name="F2 41" xfId="10047" xr:uid="{A228A93C-42FE-4A13-8C3A-65FE1DB338DA}"/>
    <cellStyle name="F2 41 2" xfId="10048" xr:uid="{5C5C8E40-22BB-439B-8C99-8F178726D537}"/>
    <cellStyle name="F2 42" xfId="10049" xr:uid="{8AF1ED8B-5CA1-4F06-87F1-12E86BC85DC0}"/>
    <cellStyle name="F2 42 2" xfId="10050" xr:uid="{CF6FF9C7-2713-470A-A0BC-F2BEF4B8B124}"/>
    <cellStyle name="F2 43" xfId="10051" xr:uid="{971AC886-D064-4426-9E3E-0B0E069AB8AE}"/>
    <cellStyle name="F2 43 2" xfId="10052" xr:uid="{95E00067-3210-4B4D-AFF6-984039DFC062}"/>
    <cellStyle name="F2 44" xfId="10053" xr:uid="{DF3F964B-0472-4CF8-8406-D5EBA0F7B7D0}"/>
    <cellStyle name="F2 44 2" xfId="10054" xr:uid="{B8F5D6F5-870F-4DAF-80AB-B672F3B60244}"/>
    <cellStyle name="F2 45" xfId="10055" xr:uid="{4D29E22D-CD94-4B9E-887E-B1EAA8334055}"/>
    <cellStyle name="F2 45 2" xfId="10056" xr:uid="{31E4DA64-BFAF-4638-A374-3257244D03A6}"/>
    <cellStyle name="F2 46" xfId="10057" xr:uid="{663446F5-DBEE-4249-B05C-55185967D69E}"/>
    <cellStyle name="F2 46 2" xfId="10058" xr:uid="{9496DC23-FE74-4E6C-88D4-79441E31D153}"/>
    <cellStyle name="F2 47" xfId="10059" xr:uid="{51B24CCE-B889-421D-94FA-0DB9FB3C99CA}"/>
    <cellStyle name="F2 47 2" xfId="10060" xr:uid="{D297B727-0588-4C1B-90BB-86894A4A36A3}"/>
    <cellStyle name="F2 48" xfId="10061" xr:uid="{F3DB07B0-4155-4046-98E7-5B786967BA9E}"/>
    <cellStyle name="F2 48 2" xfId="10062" xr:uid="{785EF194-2B95-4698-B0B0-55C18FC76D03}"/>
    <cellStyle name="F2 49" xfId="10063" xr:uid="{F363FF18-B14E-4E2F-9B2F-9555B0BEB425}"/>
    <cellStyle name="F2 49 2" xfId="10064" xr:uid="{96AAF246-8CE6-4A80-8F1D-D9907E878AD6}"/>
    <cellStyle name="F2 5" xfId="10065" xr:uid="{7B1C730A-AE45-4518-AEE8-152EFAC18864}"/>
    <cellStyle name="F2 5 2" xfId="10066" xr:uid="{6D9F2A5C-AF3A-4162-AC30-F630F6385DEB}"/>
    <cellStyle name="F2 5 3" xfId="10067" xr:uid="{5D4E1AAA-8B61-4670-9FA3-255F3F66C068}"/>
    <cellStyle name="F2 50" xfId="10068" xr:uid="{684ACE4E-E5A9-4E57-875F-1779860EBF6D}"/>
    <cellStyle name="F2 50 2" xfId="10069" xr:uid="{775BEEB7-EDEC-4694-9224-61F331E00E73}"/>
    <cellStyle name="F2 51" xfId="10070" xr:uid="{8AEBA0D2-539B-43A7-A772-95F4B87C7D6C}"/>
    <cellStyle name="F2 51 2" xfId="10071" xr:uid="{F7BF923D-1F22-4D7E-98D4-6260B5A09141}"/>
    <cellStyle name="F2 52" xfId="10072" xr:uid="{70818BA3-D0C3-4CDD-AB79-31AAC536314E}"/>
    <cellStyle name="F2 52 2" xfId="10073" xr:uid="{1FA4BB67-C69A-41AA-817D-A6AD5C016558}"/>
    <cellStyle name="F2 53" xfId="10074" xr:uid="{DDC2DAB6-4B61-40FB-83B8-BDF78C5FB58E}"/>
    <cellStyle name="F2 53 2" xfId="10075" xr:uid="{A51CA132-5F7C-4772-9D1B-388708DBBBDB}"/>
    <cellStyle name="F2 54" xfId="10076" xr:uid="{E7AA9B51-75F7-4A1C-805A-8C273A48A725}"/>
    <cellStyle name="F2 54 2" xfId="10077" xr:uid="{A3684097-1A0A-438D-AE78-8094DFF59A72}"/>
    <cellStyle name="F2 55" xfId="10078" xr:uid="{5403470F-2104-4351-8617-1CD3345DD4AA}"/>
    <cellStyle name="F2 55 2" xfId="10079" xr:uid="{7F31316F-5A21-4252-8933-E5CDE16E99DD}"/>
    <cellStyle name="F2 56" xfId="10080" xr:uid="{2C6B55DC-F842-4E04-8FD4-333EDC802927}"/>
    <cellStyle name="F2 56 2" xfId="10081" xr:uid="{60A9CA61-E9FD-4C88-BDA1-1FFCEACEA3F8}"/>
    <cellStyle name="F2 57" xfId="10082" xr:uid="{A264729F-0CF8-449D-A58E-875CD24150EE}"/>
    <cellStyle name="F2 57 2" xfId="10083" xr:uid="{DDA9E87E-4589-4696-ACE5-CD11F153E40B}"/>
    <cellStyle name="F2 58" xfId="10084" xr:uid="{8024119A-1D93-4699-AA80-DE2F5665A686}"/>
    <cellStyle name="F2 58 2" xfId="10085" xr:uid="{295A103F-D93C-4BCC-A9A4-70F3C16C3C96}"/>
    <cellStyle name="F2 59" xfId="10086" xr:uid="{35707E5E-0D20-455A-BA3E-5AB60F671A7B}"/>
    <cellStyle name="F2 59 2" xfId="10087" xr:uid="{D2D9FF99-2DCE-49C4-A083-8276D9830513}"/>
    <cellStyle name="F2 6" xfId="10088" xr:uid="{59CC29BF-DD57-41C2-92FA-4AC015DEF17B}"/>
    <cellStyle name="F2 6 2" xfId="10089" xr:uid="{56932D1B-35E3-4442-AE3E-CF646973D008}"/>
    <cellStyle name="F2 6 3" xfId="10090" xr:uid="{9ED3D531-DA75-4E7C-AB7D-BA1A0F81F873}"/>
    <cellStyle name="F2 60" xfId="10091" xr:uid="{62C7A2A0-3942-4A9F-85FF-C5EBEF91BDC8}"/>
    <cellStyle name="F2 60 2" xfId="10092" xr:uid="{2DB6843F-7CBF-4B05-95FE-BBB37C04D59B}"/>
    <cellStyle name="F2 61" xfId="10093" xr:uid="{4A3663B1-006E-4B78-B413-6EA482A79586}"/>
    <cellStyle name="F2 61 2" xfId="10094" xr:uid="{5F782137-93DC-41EE-A7EB-0858009A0696}"/>
    <cellStyle name="F2 62" xfId="10095" xr:uid="{3B7FC3F1-000F-4AE8-B239-411AD7A05C67}"/>
    <cellStyle name="F2 62 2" xfId="10096" xr:uid="{5308E15D-0B1F-409C-A949-62663F09FA61}"/>
    <cellStyle name="F2 63" xfId="10097" xr:uid="{D042B6FB-C759-4FC4-A613-BC94D142D8F4}"/>
    <cellStyle name="F2 63 2" xfId="10098" xr:uid="{28CC226A-EC74-48D1-B729-BACF3418674A}"/>
    <cellStyle name="F2 64" xfId="10099" xr:uid="{B1F6CEC0-6340-4DA6-95A1-9E688CA84425}"/>
    <cellStyle name="F2 64 2" xfId="10100" xr:uid="{1C587E99-2B74-4D2B-88B8-B911778763E1}"/>
    <cellStyle name="F2 65" xfId="10101" xr:uid="{1E6B53AE-D621-4AB2-9441-8CF0204FA92F}"/>
    <cellStyle name="F2 65 2" xfId="10102" xr:uid="{9741A384-F4A5-49DE-9C92-D88C4797B6CD}"/>
    <cellStyle name="F2 7" xfId="10103" xr:uid="{BC0DF483-9CEC-4BE6-87DB-25C72D9D12D2}"/>
    <cellStyle name="F2 7 2" xfId="10104" xr:uid="{73FDF30D-2AD1-4C5C-8343-0B826FD591FE}"/>
    <cellStyle name="F2 7 3" xfId="10105" xr:uid="{17ADC74C-AC52-41E6-902A-D5F98377C7E0}"/>
    <cellStyle name="F2 8" xfId="10106" xr:uid="{39C76DE1-B46A-43FA-B7CA-0888FB2D242F}"/>
    <cellStyle name="F2 8 2" xfId="10107" xr:uid="{78A5E55C-AE01-400F-88C1-B0EDD6F42070}"/>
    <cellStyle name="F2 8 3" xfId="10108" xr:uid="{F5DAACE8-29F1-4503-8EC1-DA33D3406972}"/>
    <cellStyle name="F2 9" xfId="10109" xr:uid="{B273DDAE-7C13-44A1-A092-E7F45848AA64}"/>
    <cellStyle name="F2 9 2" xfId="10110" xr:uid="{DE1443B9-2AD9-44ED-B05D-D515F68E0607}"/>
    <cellStyle name="F2 9 3" xfId="10111" xr:uid="{E8E7A096-EE16-49FC-8AF7-97CC4C36FD4A}"/>
    <cellStyle name="F3" xfId="3991" xr:uid="{A4B26170-78D8-45ED-8300-22693B39E2B1}"/>
    <cellStyle name="F3 10" xfId="10112" xr:uid="{61830F20-DAB8-414F-8F8D-C3B42CBFB709}"/>
    <cellStyle name="F3 10 2" xfId="10113" xr:uid="{55D5A854-FC02-43A2-8738-C0352C634CB4}"/>
    <cellStyle name="F3 10 3" xfId="10114" xr:uid="{2B9DAD16-0A4E-44B6-8414-D88C03013193}"/>
    <cellStyle name="F3 11" xfId="10115" xr:uid="{E8677EAE-5C0C-4651-B430-02C9A2ADBDAA}"/>
    <cellStyle name="F3 11 2" xfId="10116" xr:uid="{A6E1F30D-94C0-47A8-85E0-C77B5103DA52}"/>
    <cellStyle name="F3 12" xfId="10117" xr:uid="{ECB7F112-80D5-4946-B36E-96664D35622B}"/>
    <cellStyle name="F3 12 2" xfId="10118" xr:uid="{AEF3CB1B-8057-4C91-9982-FC5ED3250DE9}"/>
    <cellStyle name="F3 13" xfId="10119" xr:uid="{CCB70D84-8CBC-40A0-A705-48CDF950A297}"/>
    <cellStyle name="F3 13 2" xfId="10120" xr:uid="{A62FE2AE-EEFF-4238-B9AE-1B0BD4DC4FBE}"/>
    <cellStyle name="F3 14" xfId="10121" xr:uid="{62B277E5-CE0A-4135-854D-1150F0668BD8}"/>
    <cellStyle name="F3 14 2" xfId="10122" xr:uid="{D41666F6-96CB-4A89-9DAD-E47652D479F3}"/>
    <cellStyle name="F3 15" xfId="10123" xr:uid="{FF949FBE-A430-4C72-888E-23333AE464B8}"/>
    <cellStyle name="F3 15 2" xfId="10124" xr:uid="{13B07D24-8028-4F3C-B928-F2FE45BB4CCF}"/>
    <cellStyle name="F3 16" xfId="10125" xr:uid="{7F6C24E8-AED0-4FB2-AF30-A5C972AB8816}"/>
    <cellStyle name="F3 16 2" xfId="10126" xr:uid="{D102C580-7B89-4183-9EFA-420F411259D9}"/>
    <cellStyle name="F3 17" xfId="10127" xr:uid="{1E247CE1-9C4D-41C3-8BB3-2EE1CBB8F3B5}"/>
    <cellStyle name="F3 17 2" xfId="10128" xr:uid="{6667D971-37B0-411B-9956-D4D0D9541B5E}"/>
    <cellStyle name="F3 18" xfId="10129" xr:uid="{E66C5D8C-F22B-4652-B7CC-33CF1B99F10C}"/>
    <cellStyle name="F3 18 2" xfId="10130" xr:uid="{AC4C54F7-8632-441A-AC70-DC15AE0CA53D}"/>
    <cellStyle name="F3 19" xfId="10131" xr:uid="{1477157E-B777-4CAC-ADE6-D9EE1F7660DF}"/>
    <cellStyle name="F3 19 2" xfId="10132" xr:uid="{6116EAE1-DFBB-43E6-AC0A-3A87C7D5B125}"/>
    <cellStyle name="F3 2" xfId="10133" xr:uid="{186F2335-578E-45D8-A419-6950FF047854}"/>
    <cellStyle name="F3 2 2" xfId="10134" xr:uid="{0245A68F-5363-4F7F-A4F8-460C1EFE2D96}"/>
    <cellStyle name="F3 2 3" xfId="10135" xr:uid="{32705C19-79D9-4030-AD50-15A53080CC5D}"/>
    <cellStyle name="F3 2 3 2" xfId="10136" xr:uid="{21EEB858-5EB5-4C04-8FF3-2418238AFAA2}"/>
    <cellStyle name="F3 2 3 3" xfId="10137" xr:uid="{E5E221F3-9912-479D-970D-C5C29F09EDD4}"/>
    <cellStyle name="F3 2 4" xfId="10138" xr:uid="{C855E1DF-EED3-4258-991B-AB3482902451}"/>
    <cellStyle name="F3 2 5" xfId="10139" xr:uid="{7BB51AD4-EEDD-4494-8F22-E6502B1F24C9}"/>
    <cellStyle name="F3 2 6" xfId="10140" xr:uid="{E0EA3593-1337-48E6-8574-7863884119C7}"/>
    <cellStyle name="F3 2 7" xfId="10141" xr:uid="{28F2B58A-28FB-4C41-9D4D-5B5618C5F5D4}"/>
    <cellStyle name="F3 2 8" xfId="10142" xr:uid="{88E0095A-9C68-4A7A-A3C3-34AF521ABC57}"/>
    <cellStyle name="F3 2 9" xfId="10143" xr:uid="{FD7A073D-51AA-4B49-A0FE-DE26E0CC7EC0}"/>
    <cellStyle name="F3 20" xfId="10144" xr:uid="{9EA12AF2-7FCA-4A2D-A4B7-6FE5A55F673A}"/>
    <cellStyle name="F3 20 2" xfId="10145" xr:uid="{2CFDBEBF-A073-463A-ADDE-DE705EE21070}"/>
    <cellStyle name="F3 21" xfId="10146" xr:uid="{5C129009-2274-4E2B-A82B-72B6F9C988FC}"/>
    <cellStyle name="F3 21 2" xfId="10147" xr:uid="{280DB8E6-08E3-4CED-B1E1-7428120CC3CD}"/>
    <cellStyle name="F3 22" xfId="10148" xr:uid="{B0C6F82F-5C31-4D9F-9332-55473F1AFF68}"/>
    <cellStyle name="F3 22 2" xfId="10149" xr:uid="{5721F8D4-064F-4CD9-B344-8E5AA76DF4AD}"/>
    <cellStyle name="F3 23" xfId="10150" xr:uid="{54B82FC7-DC21-4EE9-946F-46096BE0618A}"/>
    <cellStyle name="F3 23 2" xfId="10151" xr:uid="{C6F800DB-2538-4642-BC51-A3C239F74189}"/>
    <cellStyle name="F3 24" xfId="10152" xr:uid="{33D626F0-E9C6-46FD-975C-19F9B2F17EF6}"/>
    <cellStyle name="F3 24 2" xfId="10153" xr:uid="{84CBD2D4-1DAF-43B6-AE4F-0E36A78F59E4}"/>
    <cellStyle name="F3 25" xfId="10154" xr:uid="{C5ED9BA4-4983-489E-A0CF-801644547BD4}"/>
    <cellStyle name="F3 25 2" xfId="10155" xr:uid="{534566CF-1668-4F92-951A-35F262C79DC5}"/>
    <cellStyle name="F3 26" xfId="10156" xr:uid="{24D51173-1415-4D47-B107-633832AC6246}"/>
    <cellStyle name="F3 26 2" xfId="10157" xr:uid="{DEFA554E-E08F-4AF9-A7E1-E4A058B07F73}"/>
    <cellStyle name="F3 27" xfId="10158" xr:uid="{2E495B67-EE42-4F86-9521-44463FADE3D2}"/>
    <cellStyle name="F3 27 2" xfId="10159" xr:uid="{B1E32B7C-8C4A-4B0A-A38B-3E7E7E61000D}"/>
    <cellStyle name="F3 28" xfId="10160" xr:uid="{FBC19362-10B0-47A1-BE66-AFA222320B33}"/>
    <cellStyle name="F3 28 2" xfId="10161" xr:uid="{66BE8898-B66F-4A3E-BE7A-3C74B9D2235C}"/>
    <cellStyle name="F3 29" xfId="10162" xr:uid="{708798D3-B498-4559-BE6C-83C378CB4AFF}"/>
    <cellStyle name="F3 29 2" xfId="10163" xr:uid="{6C8E05AA-18DA-4062-BFF7-E5BD63E0B8B9}"/>
    <cellStyle name="F3 3" xfId="10164" xr:uid="{1FAD5335-E003-4AB4-A0CC-8BECFB6C7D88}"/>
    <cellStyle name="F3 3 2" xfId="10165" xr:uid="{83F79146-81DB-4155-BB4E-609C76E47A42}"/>
    <cellStyle name="F3 3 3" xfId="10166" xr:uid="{8D683779-B329-48F4-8E21-6B4DA741DC57}"/>
    <cellStyle name="F3 30" xfId="10167" xr:uid="{A4AAC3CF-26BC-4D0E-9861-A795524C26FF}"/>
    <cellStyle name="F3 30 2" xfId="10168" xr:uid="{3ADBCBBF-D6E9-47F2-BDB4-80BB295B876F}"/>
    <cellStyle name="F3 31" xfId="10169" xr:uid="{A7B3A899-7766-4B77-96D9-F238507A8BF8}"/>
    <cellStyle name="F3 31 2" xfId="10170" xr:uid="{2E018061-2CD3-4CB7-940B-9F191F16BB8D}"/>
    <cellStyle name="F3 32" xfId="10171" xr:uid="{EF7FB4F8-9824-4E89-B688-3E4A5480219A}"/>
    <cellStyle name="F3 32 2" xfId="10172" xr:uid="{3C6AB1DE-AB66-4A04-AA24-E65B7569C2A1}"/>
    <cellStyle name="F3 33" xfId="10173" xr:uid="{0566FCD3-F901-47B8-ADDC-80FB5895DCC0}"/>
    <cellStyle name="F3 33 2" xfId="10174" xr:uid="{4B9C5C58-2E47-4693-9684-6E6BAB3ECF86}"/>
    <cellStyle name="F3 34" xfId="10175" xr:uid="{76523647-0ABA-488E-B4DE-257E10902CD1}"/>
    <cellStyle name="F3 34 2" xfId="10176" xr:uid="{FD6BC778-0058-4D78-91AC-7CA2F58196B8}"/>
    <cellStyle name="F3 35" xfId="10177" xr:uid="{1CC7D17E-6791-45AC-A0A5-04E7CDDDE6A2}"/>
    <cellStyle name="F3 35 2" xfId="10178" xr:uid="{5078F669-14E7-45FF-BFB8-9B9F859B14BC}"/>
    <cellStyle name="F3 36" xfId="10179" xr:uid="{E0FD6FA2-FF89-4D24-9391-A9618CCE8C66}"/>
    <cellStyle name="F3 36 2" xfId="10180" xr:uid="{E8575B78-7ADE-44E1-B7CB-6361C058B777}"/>
    <cellStyle name="F3 37" xfId="10181" xr:uid="{B4385BAC-7E41-44C2-A7D7-032FB335BED8}"/>
    <cellStyle name="F3 37 2" xfId="10182" xr:uid="{92B66898-C339-4A73-BB8B-83A337E4B266}"/>
    <cellStyle name="F3 38" xfId="10183" xr:uid="{F168CEF6-AC4F-41FD-8C75-5FA77393C55C}"/>
    <cellStyle name="F3 38 2" xfId="10184" xr:uid="{22470501-E46A-4416-89D4-77C62BA1B014}"/>
    <cellStyle name="F3 39" xfId="10185" xr:uid="{555C75C4-61FB-4694-817D-F002D08E8CCF}"/>
    <cellStyle name="F3 39 2" xfId="10186" xr:uid="{D74E6DEF-7DD7-47EC-8A81-995DBEBBB796}"/>
    <cellStyle name="F3 4" xfId="10187" xr:uid="{0F48658D-1AC0-4527-BCC5-3AE2E5F9F1FC}"/>
    <cellStyle name="F3 4 2" xfId="10188" xr:uid="{C7E33676-576A-4208-9305-F923ED226AC5}"/>
    <cellStyle name="F3 4 3" xfId="10189" xr:uid="{E70C0CA3-2424-4B71-8718-4C55C6E1BF23}"/>
    <cellStyle name="F3 40" xfId="10190" xr:uid="{4D9B82E6-2EC0-409B-A52C-3F3C145503BD}"/>
    <cellStyle name="F3 40 2" xfId="10191" xr:uid="{1F2B34AD-1AD0-42E4-A3D0-9F006428DF23}"/>
    <cellStyle name="F3 41" xfId="10192" xr:uid="{724342CE-EC0C-4EA1-97BB-52E651F94ECE}"/>
    <cellStyle name="F3 41 2" xfId="10193" xr:uid="{D7DE0AA1-AB0D-4C31-9E4F-4353E36EF160}"/>
    <cellStyle name="F3 42" xfId="10194" xr:uid="{12006514-EDF7-46ED-AED4-B4DFECA227D5}"/>
    <cellStyle name="F3 42 2" xfId="10195" xr:uid="{6D5051C5-CB2C-448C-84D2-96380575A2FC}"/>
    <cellStyle name="F3 43" xfId="10196" xr:uid="{3786CF08-5717-4615-806D-513734BACD5A}"/>
    <cellStyle name="F3 43 2" xfId="10197" xr:uid="{845C8B54-0C32-48A7-BA27-5F85EE25841C}"/>
    <cellStyle name="F3 44" xfId="10198" xr:uid="{4C711F94-0C26-488E-AACF-6CC4429A342F}"/>
    <cellStyle name="F3 44 2" xfId="10199" xr:uid="{A3F74202-8C96-4B45-AABA-1F7127633F92}"/>
    <cellStyle name="F3 45" xfId="10200" xr:uid="{3B285E0C-73FB-43B7-A8AA-5BCC52CC0005}"/>
    <cellStyle name="F3 45 2" xfId="10201" xr:uid="{4E08404C-C678-48DB-84AC-3E85528448C5}"/>
    <cellStyle name="F3 46" xfId="10202" xr:uid="{5F25F216-BDAB-4980-BD1E-7C3BA493B0CD}"/>
    <cellStyle name="F3 46 2" xfId="10203" xr:uid="{915F8EF5-B83F-47EA-A902-8B941B48697D}"/>
    <cellStyle name="F3 47" xfId="10204" xr:uid="{D4DB8C2D-6EF4-4151-9AA0-36309DEE004B}"/>
    <cellStyle name="F3 47 2" xfId="10205" xr:uid="{0547D64A-A726-441D-BD1B-D9041E3514E8}"/>
    <cellStyle name="F3 48" xfId="10206" xr:uid="{FAC34664-E09E-4980-A38B-98D17EBE2C07}"/>
    <cellStyle name="F3 48 2" xfId="10207" xr:uid="{A355ECD3-34F8-46A8-8A2C-11FA57E4BA48}"/>
    <cellStyle name="F3 49" xfId="10208" xr:uid="{FBD2A28E-1316-4233-A6E8-D2766B8C1D26}"/>
    <cellStyle name="F3 49 2" xfId="10209" xr:uid="{F2A54300-B97F-48AB-BC6B-B2765D66A86C}"/>
    <cellStyle name="F3 5" xfId="10210" xr:uid="{76968F27-77B9-4447-8D8D-B040F6776003}"/>
    <cellStyle name="F3 5 2" xfId="10211" xr:uid="{9A4C3D0A-4F8D-45C2-AE12-B2E495F6FB17}"/>
    <cellStyle name="F3 5 3" xfId="10212" xr:uid="{DC9DE50E-0A48-4124-B5EF-1C4E1FB10490}"/>
    <cellStyle name="F3 50" xfId="10213" xr:uid="{A791675C-BF2C-4BB1-9181-4738ACF376A5}"/>
    <cellStyle name="F3 50 2" xfId="10214" xr:uid="{F2112862-A403-46DE-B67D-F0B8131A07E1}"/>
    <cellStyle name="F3 51" xfId="10215" xr:uid="{1694F245-3945-4C47-900C-1EFB46F2B0A0}"/>
    <cellStyle name="F3 51 2" xfId="10216" xr:uid="{65DE7A9A-D4D9-4009-835D-403AE27B3DA8}"/>
    <cellStyle name="F3 52" xfId="10217" xr:uid="{E81C7FDD-982F-4BA4-91B3-14B59971D845}"/>
    <cellStyle name="F3 52 2" xfId="10218" xr:uid="{14B1A933-D33B-4EF0-BF4D-C66417F3FDC5}"/>
    <cellStyle name="F3 53" xfId="10219" xr:uid="{9F6812EB-CD04-42A4-B61A-0028716E5C49}"/>
    <cellStyle name="F3 53 2" xfId="10220" xr:uid="{DB2034CB-89DD-40D5-87E0-546201364CEE}"/>
    <cellStyle name="F3 54" xfId="10221" xr:uid="{F4DE1F40-5768-4DAE-A561-416193EDBDDD}"/>
    <cellStyle name="F3 54 2" xfId="10222" xr:uid="{C9FD5C6F-4DF4-4B34-9E1F-933C1CC6A98E}"/>
    <cellStyle name="F3 55" xfId="10223" xr:uid="{C12F1DDC-F8BF-4D65-BBBB-B3EC799C9DBE}"/>
    <cellStyle name="F3 55 2" xfId="10224" xr:uid="{C87C93FF-0DE9-4D67-99DE-A63A2ACCBBB0}"/>
    <cellStyle name="F3 56" xfId="10225" xr:uid="{68DEA02D-C9C8-42BF-9E02-E159B0F16124}"/>
    <cellStyle name="F3 56 2" xfId="10226" xr:uid="{61D98E66-A39D-4353-A4D5-3B25B3147D6E}"/>
    <cellStyle name="F3 57" xfId="10227" xr:uid="{07F945F1-8A5E-4B68-932C-4865139912E2}"/>
    <cellStyle name="F3 57 2" xfId="10228" xr:uid="{7CB6D53B-567A-4A1D-95B6-41DAB309F3D4}"/>
    <cellStyle name="F3 58" xfId="10229" xr:uid="{4E00F40A-6F49-4E90-8A09-54B2AD5A1A46}"/>
    <cellStyle name="F3 58 2" xfId="10230" xr:uid="{C1D659BA-22C7-4850-8AE9-12BA925F37FD}"/>
    <cellStyle name="F3 59" xfId="10231" xr:uid="{EE51A281-35E2-4E62-A2B7-2B07822AA45C}"/>
    <cellStyle name="F3 59 2" xfId="10232" xr:uid="{D1C322B3-E09A-489A-A420-692CBC51E45E}"/>
    <cellStyle name="F3 6" xfId="10233" xr:uid="{1DA23089-550B-4CA6-9573-E45B0A0BE5E4}"/>
    <cellStyle name="F3 6 2" xfId="10234" xr:uid="{47971E37-680D-4795-B055-428D2A36680D}"/>
    <cellStyle name="F3 6 3" xfId="10235" xr:uid="{6079724E-A83E-43BD-B2F9-980834E0ABBF}"/>
    <cellStyle name="F3 60" xfId="10236" xr:uid="{0966F600-83E7-4B73-B475-0EE07F79C82A}"/>
    <cellStyle name="F3 60 2" xfId="10237" xr:uid="{3EE5952E-B46D-498C-BF74-093E8F609321}"/>
    <cellStyle name="F3 61" xfId="10238" xr:uid="{98D89FFB-5F17-41B5-B466-F06D148AA68F}"/>
    <cellStyle name="F3 61 2" xfId="10239" xr:uid="{3C572709-D4A3-4592-98DE-258994E7945C}"/>
    <cellStyle name="F3 62" xfId="10240" xr:uid="{CB3C4C12-5B72-417D-9314-B6E0CF2D9F6E}"/>
    <cellStyle name="F3 62 2" xfId="10241" xr:uid="{F13A03B7-1100-4CB9-B2A3-5FC0B0E805A6}"/>
    <cellStyle name="F3 63" xfId="10242" xr:uid="{E3C1DDAD-9B33-4C3D-97DC-40751B78C4E6}"/>
    <cellStyle name="F3 63 2" xfId="10243" xr:uid="{81259DA0-CE65-4444-A3CD-29B51EC69D32}"/>
    <cellStyle name="F3 64" xfId="10244" xr:uid="{A285A51D-4B05-4DC5-97B3-17A6F7B2B373}"/>
    <cellStyle name="F3 64 2" xfId="10245" xr:uid="{ED8AA449-FE30-4A7A-BBA2-2F558DDD703E}"/>
    <cellStyle name="F3 65" xfId="10246" xr:uid="{E1765F20-EDAB-4BFB-88A0-88F71F5515CF}"/>
    <cellStyle name="F3 65 2" xfId="10247" xr:uid="{30C0A466-4C88-4DB1-A99C-333E301A79E1}"/>
    <cellStyle name="F3 7" xfId="10248" xr:uid="{B5920B7F-8E86-4AF3-BD7C-BC8074267861}"/>
    <cellStyle name="F3 7 2" xfId="10249" xr:uid="{12148912-4327-45F9-AB92-9E785B950B4E}"/>
    <cellStyle name="F3 7 3" xfId="10250" xr:uid="{2CD952C7-592F-42A1-8479-61FE89457133}"/>
    <cellStyle name="F3 8" xfId="10251" xr:uid="{5F86DDA8-82CD-4CDD-836A-50D2E9BC4805}"/>
    <cellStyle name="F3 8 2" xfId="10252" xr:uid="{8CEE0F24-E071-4618-89FB-6617D727466F}"/>
    <cellStyle name="F3 8 3" xfId="10253" xr:uid="{64DEB997-E43A-45CC-B8CA-80D6EE4B3222}"/>
    <cellStyle name="F3 9" xfId="10254" xr:uid="{A4B06000-DF3E-4C06-BB86-F7167F0E1C55}"/>
    <cellStyle name="F3 9 2" xfId="10255" xr:uid="{024A901E-673A-4C10-858A-EB30F90D6108}"/>
    <cellStyle name="F3 9 3" xfId="10256" xr:uid="{F2433E30-E28F-4CFF-B3A0-1CF3394BAF5D}"/>
    <cellStyle name="F4" xfId="3992" xr:uid="{8497B096-6DC4-4DF6-A2EF-4E92B7F50C52}"/>
    <cellStyle name="F4 10" xfId="10257" xr:uid="{DB826317-2207-4F61-B9FF-C58725C2C8FC}"/>
    <cellStyle name="F4 10 2" xfId="10258" xr:uid="{6A92F074-C380-412F-9E57-070704BE1C54}"/>
    <cellStyle name="F4 10 3" xfId="10259" xr:uid="{1A84A62F-7778-4056-A094-5CA2AE9F543A}"/>
    <cellStyle name="F4 11" xfId="10260" xr:uid="{E696E896-62C0-4177-B98F-6EBD4AA83572}"/>
    <cellStyle name="F4 11 2" xfId="10261" xr:uid="{1D64624F-2C74-4842-ADC0-5F0AE3B99A94}"/>
    <cellStyle name="F4 12" xfId="10262" xr:uid="{DC6B5A44-D3D6-471C-8634-619ACB793EE9}"/>
    <cellStyle name="F4 12 2" xfId="10263" xr:uid="{6D566DFC-A17E-4FB2-8952-C14063E57F70}"/>
    <cellStyle name="F4 13" xfId="10264" xr:uid="{A6A21961-471F-4FB2-9321-BB51CB00C9F2}"/>
    <cellStyle name="F4 13 2" xfId="10265" xr:uid="{07FBBC1F-DCD7-4A35-A5CF-0D24DD52D4E4}"/>
    <cellStyle name="F4 14" xfId="10266" xr:uid="{B344C441-A5C5-44C6-AF7E-5219AD44A714}"/>
    <cellStyle name="F4 14 2" xfId="10267" xr:uid="{708160EF-ADBD-4583-A052-375F0F6C8E50}"/>
    <cellStyle name="F4 15" xfId="10268" xr:uid="{83B92A9A-CDA8-43E8-BE13-B7A54F5B796B}"/>
    <cellStyle name="F4 15 2" xfId="10269" xr:uid="{B0156853-EDF2-4A74-8611-7C1CCAA73D25}"/>
    <cellStyle name="F4 16" xfId="10270" xr:uid="{1C7A2E2D-16D8-4EEA-9D88-64C37D47DF67}"/>
    <cellStyle name="F4 16 2" xfId="10271" xr:uid="{E5DB7C3D-2E30-49E7-AA1F-4FCB14FF6A38}"/>
    <cellStyle name="F4 17" xfId="10272" xr:uid="{D9EAC062-F0A0-4B69-9D25-6338ACC79994}"/>
    <cellStyle name="F4 17 2" xfId="10273" xr:uid="{FB928A49-1595-4E78-8875-110F8906F798}"/>
    <cellStyle name="F4 18" xfId="10274" xr:uid="{85E369D7-8EB5-48DD-BC05-58DC07E635B5}"/>
    <cellStyle name="F4 18 2" xfId="10275" xr:uid="{8A88941D-5D01-4B3E-81A0-8C6F7E7609F4}"/>
    <cellStyle name="F4 19" xfId="10276" xr:uid="{0D030E9F-FB54-40F2-B39B-FD5C117FBE27}"/>
    <cellStyle name="F4 19 2" xfId="10277" xr:uid="{39EA1EDD-E7ED-4DCC-8624-2590D7437724}"/>
    <cellStyle name="F4 2" xfId="10278" xr:uid="{979429FD-3969-4649-A450-C9DCE37F7B28}"/>
    <cellStyle name="F4 2 2" xfId="10279" xr:uid="{95CCEF78-5B16-4560-8432-2589A2EEA352}"/>
    <cellStyle name="F4 2 3" xfId="10280" xr:uid="{A8B21CBF-0CF1-4E5D-BD66-95EA298669DC}"/>
    <cellStyle name="F4 2 3 2" xfId="10281" xr:uid="{E3974F12-075C-4802-BD5B-A0B08AC385EB}"/>
    <cellStyle name="F4 2 3 3" xfId="10282" xr:uid="{A18FD72E-B666-4A5F-A2DE-6308A53262CD}"/>
    <cellStyle name="F4 2 4" xfId="10283" xr:uid="{A1AC5B17-D73F-4399-A34E-3ADE32AD2615}"/>
    <cellStyle name="F4 2 5" xfId="10284" xr:uid="{534FB2E2-4FAE-4594-BC30-63AD3E943D35}"/>
    <cellStyle name="F4 2 6" xfId="10285" xr:uid="{A8C79CB0-23DD-44B3-A9EB-53057FD0CA1D}"/>
    <cellStyle name="F4 2 7" xfId="10286" xr:uid="{B73FDB1D-20E2-4713-ABEA-08F5922E12C9}"/>
    <cellStyle name="F4 2 8" xfId="10287" xr:uid="{84EE3C51-6E3C-4711-B205-FB088859FE7A}"/>
    <cellStyle name="F4 2 9" xfId="10288" xr:uid="{840C2D8C-D99B-4224-8D89-1F20301EB6E4}"/>
    <cellStyle name="F4 20" xfId="10289" xr:uid="{62D6859B-CB76-43E7-A44B-7AE01B7024B1}"/>
    <cellStyle name="F4 20 2" xfId="10290" xr:uid="{5B8110E6-88E3-455E-B63B-4A3312763941}"/>
    <cellStyle name="F4 21" xfId="10291" xr:uid="{F9906BA7-2EE9-4E60-A826-074EDF2BCD07}"/>
    <cellStyle name="F4 21 2" xfId="10292" xr:uid="{D6B28C0C-B143-4CA3-B36E-6DB7241D0840}"/>
    <cellStyle name="F4 22" xfId="10293" xr:uid="{60CE1DBB-D722-4311-9DB9-C893A4C08578}"/>
    <cellStyle name="F4 22 2" xfId="10294" xr:uid="{F8625B80-C779-4374-85A9-0B3DC1B90A8B}"/>
    <cellStyle name="F4 23" xfId="10295" xr:uid="{13EAEAD1-4FA1-4FF6-80A4-E5B1D7E386C1}"/>
    <cellStyle name="F4 23 2" xfId="10296" xr:uid="{67CF3A40-EC4B-4D24-B17B-096DAF1A8E96}"/>
    <cellStyle name="F4 24" xfId="10297" xr:uid="{9659FA57-C72A-4BFD-A346-635D10BF55FE}"/>
    <cellStyle name="F4 24 2" xfId="10298" xr:uid="{9A7E61F1-4914-459C-8735-F469BD6F0449}"/>
    <cellStyle name="F4 25" xfId="10299" xr:uid="{9515032A-7A05-48B2-BBB7-E8B2A72997BB}"/>
    <cellStyle name="F4 25 2" xfId="10300" xr:uid="{675967CB-9949-423A-A323-B6FEC786CFBE}"/>
    <cellStyle name="F4 26" xfId="10301" xr:uid="{30A058B9-EAF1-4063-84FA-8DE0F5441852}"/>
    <cellStyle name="F4 26 2" xfId="10302" xr:uid="{C70F4A60-E3A1-41C4-BE1B-313346E879F4}"/>
    <cellStyle name="F4 27" xfId="10303" xr:uid="{711DB157-4247-4B84-9426-3F4F71FEC0F9}"/>
    <cellStyle name="F4 27 2" xfId="10304" xr:uid="{6B975E5C-9E95-4FF8-B0A3-AF9F4609C254}"/>
    <cellStyle name="F4 28" xfId="10305" xr:uid="{DE626B51-47F2-4223-A2BD-36AD07BC3A18}"/>
    <cellStyle name="F4 28 2" xfId="10306" xr:uid="{877813AE-C1F3-4DDE-BBA1-21B5A7EC9ABC}"/>
    <cellStyle name="F4 29" xfId="10307" xr:uid="{04B65D4E-EF26-4D46-B949-D6C5F7DB08F8}"/>
    <cellStyle name="F4 29 2" xfId="10308" xr:uid="{CF093632-B0E7-4231-A0F2-8FED2C7ABD0D}"/>
    <cellStyle name="F4 3" xfId="10309" xr:uid="{A81275C5-C131-4C08-87A0-2521E4218C14}"/>
    <cellStyle name="F4 3 2" xfId="10310" xr:uid="{F0BB88E8-EE97-4A0D-83F1-10C61E4120BD}"/>
    <cellStyle name="F4 3 3" xfId="10311" xr:uid="{7A120523-56FF-4284-8D13-61B68CF86934}"/>
    <cellStyle name="F4 30" xfId="10312" xr:uid="{C57E1F3D-61F6-4FEB-AE5D-1F121096D780}"/>
    <cellStyle name="F4 30 2" xfId="10313" xr:uid="{5DCD921C-CB52-4E2A-A517-38018A270D96}"/>
    <cellStyle name="F4 31" xfId="10314" xr:uid="{6FD38FFB-E6EE-42B8-A879-DEB4F0F0069F}"/>
    <cellStyle name="F4 31 2" xfId="10315" xr:uid="{BC613478-5D66-4F85-B332-F16C09141178}"/>
    <cellStyle name="F4 32" xfId="10316" xr:uid="{B4DD7ABC-5FA9-4930-9D99-9F52649EDA25}"/>
    <cellStyle name="F4 32 2" xfId="10317" xr:uid="{50D63A15-20F6-4F66-8216-67731941C130}"/>
    <cellStyle name="F4 33" xfId="10318" xr:uid="{117E828F-8102-4AAE-BD0E-253548D08284}"/>
    <cellStyle name="F4 33 2" xfId="10319" xr:uid="{6837A44A-4B77-4641-A5D5-C17C41EFD4D0}"/>
    <cellStyle name="F4 34" xfId="10320" xr:uid="{CF0FC0D5-5645-45C8-90BF-1ADA0833BD6B}"/>
    <cellStyle name="F4 34 2" xfId="10321" xr:uid="{4E200ECE-2C2A-41E0-8C33-D1FF546FFEC7}"/>
    <cellStyle name="F4 35" xfId="10322" xr:uid="{A9A2ABBC-03F1-4D6A-97FE-977578325DB4}"/>
    <cellStyle name="F4 35 2" xfId="10323" xr:uid="{184F9643-5C92-43EA-9253-A214EA7572C4}"/>
    <cellStyle name="F4 36" xfId="10324" xr:uid="{F7F15AB8-B3C2-45B4-8DD5-2F0793066D9A}"/>
    <cellStyle name="F4 36 2" xfId="10325" xr:uid="{916DA402-0B0D-4B0F-843B-DA94165EBFDB}"/>
    <cellStyle name="F4 37" xfId="10326" xr:uid="{EE974E88-97B4-43D4-A8F2-A742C4014F5B}"/>
    <cellStyle name="F4 37 2" xfId="10327" xr:uid="{D84AEF59-8300-499C-9F05-6DAA055B9141}"/>
    <cellStyle name="F4 38" xfId="10328" xr:uid="{8041BEDF-57BE-4D02-855F-7DB5CA0BB2AB}"/>
    <cellStyle name="F4 38 2" xfId="10329" xr:uid="{AE6D4D56-A71F-40BA-A439-AC00873EFF4A}"/>
    <cellStyle name="F4 39" xfId="10330" xr:uid="{309BDFF7-41DD-4AFA-8E40-A3CEFD796E17}"/>
    <cellStyle name="F4 39 2" xfId="10331" xr:uid="{9130BFF4-6932-402E-8C39-52CFEF0B8E6E}"/>
    <cellStyle name="F4 4" xfId="10332" xr:uid="{324CE3B8-AF84-4EB2-BAFE-D302F53081F4}"/>
    <cellStyle name="F4 4 2" xfId="10333" xr:uid="{05CFD676-CDDC-4601-B3DA-50D29E527371}"/>
    <cellStyle name="F4 4 3" xfId="10334" xr:uid="{4ACA4CA5-E79E-4F5A-AA36-F14193599454}"/>
    <cellStyle name="F4 40" xfId="10335" xr:uid="{DEC3C56B-B41D-4A24-BFB4-1F878B4AD15F}"/>
    <cellStyle name="F4 40 2" xfId="10336" xr:uid="{7687A453-A2E8-4405-BCBD-F6D23B5C9E99}"/>
    <cellStyle name="F4 41" xfId="10337" xr:uid="{0C7B00E3-26FA-4B74-AB6A-55409F60B18E}"/>
    <cellStyle name="F4 41 2" xfId="10338" xr:uid="{09D82E80-CF40-420E-8028-0AE25E9AAE0C}"/>
    <cellStyle name="F4 42" xfId="10339" xr:uid="{B3A2E9FF-921D-417D-B829-F7FABD70815B}"/>
    <cellStyle name="F4 42 2" xfId="10340" xr:uid="{6C3C3875-4A08-41A1-B688-6C26CC716C0E}"/>
    <cellStyle name="F4 43" xfId="10341" xr:uid="{069108E6-EC11-4F78-B479-C0C86EF65C14}"/>
    <cellStyle name="F4 43 2" xfId="10342" xr:uid="{439D2CA5-84B3-47CC-86F5-D204687F4060}"/>
    <cellStyle name="F4 44" xfId="10343" xr:uid="{7576E920-54AB-4D53-B3BF-C67BFB9C85FC}"/>
    <cellStyle name="F4 44 2" xfId="10344" xr:uid="{6C896649-32BA-4AF5-BECA-883F64E6F452}"/>
    <cellStyle name="F4 45" xfId="10345" xr:uid="{A43299A0-A131-4A3A-9702-B220FBCB7E87}"/>
    <cellStyle name="F4 45 2" xfId="10346" xr:uid="{281A1E26-F01B-408F-B114-F957A989AB0A}"/>
    <cellStyle name="F4 46" xfId="10347" xr:uid="{29882C94-D730-4AF6-A43F-E873F37A3F0F}"/>
    <cellStyle name="F4 46 2" xfId="10348" xr:uid="{2CAD9F76-8D62-4093-8752-2796A33D1198}"/>
    <cellStyle name="F4 47" xfId="10349" xr:uid="{C6C4FAAB-A9F8-45AC-880F-E893856FE68E}"/>
    <cellStyle name="F4 47 2" xfId="10350" xr:uid="{5C9EBF02-D948-4CE1-ABC2-3568F97ED9D5}"/>
    <cellStyle name="F4 48" xfId="10351" xr:uid="{90A4C6E6-382C-4014-B818-95A9C0BB65B0}"/>
    <cellStyle name="F4 48 2" xfId="10352" xr:uid="{D1356F73-6801-4F9D-B45E-7D9D1DF6447E}"/>
    <cellStyle name="F4 49" xfId="10353" xr:uid="{FC5ADDA6-8219-45F5-A946-35F854F6B34F}"/>
    <cellStyle name="F4 49 2" xfId="10354" xr:uid="{1E37760A-5A9E-4F85-896C-E5B6B14A7385}"/>
    <cellStyle name="F4 5" xfId="10355" xr:uid="{86BD4AAF-3BEE-4BB0-92B1-2F5E1356814A}"/>
    <cellStyle name="F4 5 2" xfId="10356" xr:uid="{7F96CABB-6717-4575-A678-8E9FCA34A5ED}"/>
    <cellStyle name="F4 5 3" xfId="10357" xr:uid="{F281A691-8644-4155-82D9-070A216FD413}"/>
    <cellStyle name="F4 50" xfId="10358" xr:uid="{19B4E3CB-C3E3-4082-9863-85DA16C7156A}"/>
    <cellStyle name="F4 50 2" xfId="10359" xr:uid="{D7C9EC6F-F51C-4571-997C-E5B8EB9A49FF}"/>
    <cellStyle name="F4 51" xfId="10360" xr:uid="{E3557BD2-7B67-4806-9CF2-4323927BAA8B}"/>
    <cellStyle name="F4 51 2" xfId="10361" xr:uid="{062C05F0-48EA-412F-9310-2C7692ADA749}"/>
    <cellStyle name="F4 52" xfId="10362" xr:uid="{22B6CF4F-7B3D-4CE8-9D79-6C0EE4920E85}"/>
    <cellStyle name="F4 52 2" xfId="10363" xr:uid="{A755A597-7A96-4D9E-8630-0827AF8766DF}"/>
    <cellStyle name="F4 53" xfId="10364" xr:uid="{8288EC56-86A2-4486-B9A8-93C3DE8F1244}"/>
    <cellStyle name="F4 53 2" xfId="10365" xr:uid="{74FEA77C-A3B7-494B-9322-04BEBFBEC783}"/>
    <cellStyle name="F4 54" xfId="10366" xr:uid="{85EC95DE-3C18-43BE-B02F-D386BA0056B0}"/>
    <cellStyle name="F4 54 2" xfId="10367" xr:uid="{A442C9A0-B277-4774-8B9D-156DA2EF00A0}"/>
    <cellStyle name="F4 55" xfId="10368" xr:uid="{945F4A19-36E2-49DB-B6A6-0D3DEFE3BA3D}"/>
    <cellStyle name="F4 55 2" xfId="10369" xr:uid="{50934AF8-8174-42B9-9865-05ADBC888DB6}"/>
    <cellStyle name="F4 56" xfId="10370" xr:uid="{1E41042D-EF91-45F6-9464-5EF294E3F641}"/>
    <cellStyle name="F4 56 2" xfId="10371" xr:uid="{87BCE9F3-37DC-400B-99BB-7D48BC231363}"/>
    <cellStyle name="F4 57" xfId="10372" xr:uid="{165E5048-FEF3-4D6C-924A-4E8A396E52A9}"/>
    <cellStyle name="F4 57 2" xfId="10373" xr:uid="{5766BEA2-394E-4E13-89D3-5490DA0CC600}"/>
    <cellStyle name="F4 58" xfId="10374" xr:uid="{47477054-0162-4F1D-8C0B-1E4D05E328A0}"/>
    <cellStyle name="F4 58 2" xfId="10375" xr:uid="{648CC8CF-6A03-4064-BB6B-81B078C45BED}"/>
    <cellStyle name="F4 59" xfId="10376" xr:uid="{0429F458-AC35-40EB-86F6-F97FD8E1F85F}"/>
    <cellStyle name="F4 59 2" xfId="10377" xr:uid="{3664FD99-914F-4B54-9F89-D717968F2227}"/>
    <cellStyle name="F4 6" xfId="10378" xr:uid="{D32974B4-14D6-4BF0-94E3-3A2A96D80DB1}"/>
    <cellStyle name="F4 6 2" xfId="10379" xr:uid="{A4B05004-74C2-4254-9F30-927AA4370B90}"/>
    <cellStyle name="F4 6 3" xfId="10380" xr:uid="{BDCD3A42-A9A9-484F-B2D2-C96D29E3B276}"/>
    <cellStyle name="F4 60" xfId="10381" xr:uid="{5405D62F-5C2B-4335-AA1B-A5021E971A6B}"/>
    <cellStyle name="F4 60 2" xfId="10382" xr:uid="{26F0095C-4B35-4257-97CD-13566EE71543}"/>
    <cellStyle name="F4 61" xfId="10383" xr:uid="{9FEDA8F7-AFED-4F24-A1F7-EF49AA47E65B}"/>
    <cellStyle name="F4 61 2" xfId="10384" xr:uid="{67822D33-CB88-4B76-B637-E6C532830766}"/>
    <cellStyle name="F4 62" xfId="10385" xr:uid="{FA97FEAA-C152-4C50-9139-9E9AEE38DEEE}"/>
    <cellStyle name="F4 62 2" xfId="10386" xr:uid="{379CC496-F688-4241-934F-B04D9AD303D8}"/>
    <cellStyle name="F4 63" xfId="10387" xr:uid="{C270EEF8-A4A4-4A05-B588-ECF9BC4F53E2}"/>
    <cellStyle name="F4 63 2" xfId="10388" xr:uid="{1A78825B-8D42-46E4-BF81-BD880D8CB37A}"/>
    <cellStyle name="F4 64" xfId="10389" xr:uid="{D6EB64CC-921D-4190-8137-41CF601D40FD}"/>
    <cellStyle name="F4 64 2" xfId="10390" xr:uid="{C0DCF76D-CB35-4828-A7A0-6D2B9305F9F2}"/>
    <cellStyle name="F4 65" xfId="10391" xr:uid="{3EA522D8-ABA2-4347-BBF4-97F3668E8E6B}"/>
    <cellStyle name="F4 65 2" xfId="10392" xr:uid="{138B5EC3-D76D-4079-B473-BB11DAC3BEE8}"/>
    <cellStyle name="F4 7" xfId="10393" xr:uid="{D2580391-ACAB-441B-B458-18637088C9A9}"/>
    <cellStyle name="F4 7 2" xfId="10394" xr:uid="{9B5F9321-32E0-4F27-9DB8-1681F3E412DB}"/>
    <cellStyle name="F4 7 3" xfId="10395" xr:uid="{7DF105DB-7C9E-42EF-8738-3419BEE63043}"/>
    <cellStyle name="F4 8" xfId="10396" xr:uid="{67ACCE4D-6AB0-4332-91C9-49B037F79EC9}"/>
    <cellStyle name="F4 8 2" xfId="10397" xr:uid="{4FBA415D-38A0-442D-B68A-8B79FACA58C1}"/>
    <cellStyle name="F4 8 3" xfId="10398" xr:uid="{50288C9D-D2DF-4D19-A5CD-42F2D748D9FA}"/>
    <cellStyle name="F4 9" xfId="10399" xr:uid="{FB55E723-D778-4AD1-968D-9FA21DC258B0}"/>
    <cellStyle name="F4 9 2" xfId="10400" xr:uid="{809AEE75-C0F6-42E1-A3F1-FE4F126A193C}"/>
    <cellStyle name="F4 9 3" xfId="10401" xr:uid="{81105CA0-5C17-4CBF-907A-A14140C93477}"/>
    <cellStyle name="F5" xfId="2119" xr:uid="{71E8C849-37DC-44F3-BF77-521F605FFA91}"/>
    <cellStyle name="F5 10" xfId="10402" xr:uid="{30949842-6927-44F1-BF35-1CE8CD73C8CF}"/>
    <cellStyle name="F5 10 2" xfId="10403" xr:uid="{69552218-BEE8-4845-AF73-426B84E4140F}"/>
    <cellStyle name="F5 10 3" xfId="10404" xr:uid="{E1E7714D-9DD1-46C6-9092-35DC2EF46E02}"/>
    <cellStyle name="F5 11" xfId="10405" xr:uid="{3C940DF1-C2EF-4590-B81B-4262B91CF224}"/>
    <cellStyle name="F5 11 2" xfId="10406" xr:uid="{4651D07F-AC51-4B34-B205-37674734D402}"/>
    <cellStyle name="F5 12" xfId="10407" xr:uid="{A3FE8ABE-7421-4F49-AFC4-F7F642F22F46}"/>
    <cellStyle name="F5 12 2" xfId="10408" xr:uid="{17CE0CD0-C46F-4C08-B571-DBA6D5C61973}"/>
    <cellStyle name="F5 13" xfId="10409" xr:uid="{8642ED14-4B6D-40A2-9CF9-DCBF0B0063AC}"/>
    <cellStyle name="F5 13 2" xfId="10410" xr:uid="{0BD093C0-989E-4412-9EDD-ABD3DAD36D02}"/>
    <cellStyle name="F5 14" xfId="10411" xr:uid="{982DB3E7-817C-4CBC-9511-BADBEDE53C99}"/>
    <cellStyle name="F5 14 2" xfId="10412" xr:uid="{FC063EAF-9CC6-46F3-8CDA-680E56094DE4}"/>
    <cellStyle name="F5 15" xfId="10413" xr:uid="{E0315F00-5D91-4E02-B122-53E205053754}"/>
    <cellStyle name="F5 15 2" xfId="10414" xr:uid="{1EA8284A-EE06-4CF6-9B88-63F5B5D95B68}"/>
    <cellStyle name="F5 16" xfId="10415" xr:uid="{4DCB48CD-D629-40EE-9ED4-4D5C535F7D15}"/>
    <cellStyle name="F5 16 2" xfId="10416" xr:uid="{70CF82DA-BBEE-4CCA-B8F4-7DFB03025713}"/>
    <cellStyle name="F5 17" xfId="10417" xr:uid="{D8EA2815-4F4E-423D-A602-81FCEC39A8D3}"/>
    <cellStyle name="F5 17 2" xfId="10418" xr:uid="{F9E3D549-0F7F-4C3D-9FC4-F5C64601A52E}"/>
    <cellStyle name="F5 18" xfId="10419" xr:uid="{C6FC452B-BDAA-4091-BB72-9E0B6AF04AE2}"/>
    <cellStyle name="F5 18 2" xfId="10420" xr:uid="{B176DCF7-F613-433D-88B6-10813902D3E1}"/>
    <cellStyle name="F5 19" xfId="10421" xr:uid="{072A0A0B-EB8B-446B-8CC7-AE8BB77D2921}"/>
    <cellStyle name="F5 19 2" xfId="10422" xr:uid="{A357EAD9-480A-487A-8B5F-EE268C55C845}"/>
    <cellStyle name="F5 2" xfId="3113" xr:uid="{A1D38803-D71E-4DCC-9096-5DFE8C694937}"/>
    <cellStyle name="F5 2 10" xfId="10423" xr:uid="{FB3D96DA-9367-4F47-BD0D-C46EE99959C1}"/>
    <cellStyle name="F5 2 2" xfId="10424" xr:uid="{B041EF56-B888-446F-BE6D-496AB0A69E41}"/>
    <cellStyle name="F5 2 3" xfId="10425" xr:uid="{F9428C3F-79B3-47FB-B971-B0297DECBAA0}"/>
    <cellStyle name="F5 2 3 2" xfId="10426" xr:uid="{B2DD5E9B-9DBB-468A-B602-FCFD0D5885B3}"/>
    <cellStyle name="F5 2 3 3" xfId="10427" xr:uid="{939F8586-5EBB-417F-97BB-9283518E5795}"/>
    <cellStyle name="F5 2 4" xfId="10428" xr:uid="{8B9C5146-19B4-4F03-8312-C1B13E47423E}"/>
    <cellStyle name="F5 2 5" xfId="10429" xr:uid="{90EA3A11-39E3-4E22-BAF2-67F20391511C}"/>
    <cellStyle name="F5 2 6" xfId="10430" xr:uid="{F375926D-B540-4AA2-9589-155E120CCAC7}"/>
    <cellStyle name="F5 2 7" xfId="10431" xr:uid="{2C3344E0-67D4-461A-A447-774CE142E280}"/>
    <cellStyle name="F5 2 8" xfId="10432" xr:uid="{1C368AC3-89C6-4840-A670-2A0A6CB3AFBA}"/>
    <cellStyle name="F5 2 9" xfId="10433" xr:uid="{035F2583-B3EC-4CB2-BF71-F8D27E85DE14}"/>
    <cellStyle name="F5 20" xfId="10434" xr:uid="{CE06F108-1C89-419A-B832-6EDF8C3C1140}"/>
    <cellStyle name="F5 20 2" xfId="10435" xr:uid="{4B497595-1D52-4FD7-ADF1-8AA7C9700D71}"/>
    <cellStyle name="F5 21" xfId="10436" xr:uid="{232E11C3-5F56-4E09-A5D1-73580E50B08F}"/>
    <cellStyle name="F5 21 2" xfId="10437" xr:uid="{765DEDA8-94AA-45A6-AB6D-618E78ED9F91}"/>
    <cellStyle name="F5 22" xfId="10438" xr:uid="{C656D37A-2586-477D-B0B4-95C9DBBCE76A}"/>
    <cellStyle name="F5 22 2" xfId="10439" xr:uid="{7636F55B-8A4F-436A-9BF1-78A17A9F69D2}"/>
    <cellStyle name="F5 23" xfId="10440" xr:uid="{D8DB6522-8D51-4FAE-B6DE-4DDAC6A275CB}"/>
    <cellStyle name="F5 23 2" xfId="10441" xr:uid="{4E485684-851E-4464-A080-600E3D63E10E}"/>
    <cellStyle name="F5 24" xfId="10442" xr:uid="{03B81BBF-8892-4E1A-B9CE-50FAB145B3ED}"/>
    <cellStyle name="F5 24 2" xfId="10443" xr:uid="{FCE40197-66E6-4466-BAA8-10509DB2ED14}"/>
    <cellStyle name="F5 25" xfId="10444" xr:uid="{B16EAE7B-D10C-4474-B495-56832172DAE3}"/>
    <cellStyle name="F5 25 2" xfId="10445" xr:uid="{8FA1032A-DC52-4D17-9619-9E29A3E709AF}"/>
    <cellStyle name="F5 26" xfId="10446" xr:uid="{B6636148-1380-44D0-AC35-0D02A4883E81}"/>
    <cellStyle name="F5 26 2" xfId="10447" xr:uid="{661AA303-DB9B-4DAF-BB42-7EE8D8B385CD}"/>
    <cellStyle name="F5 27" xfId="10448" xr:uid="{B95012BC-05EA-4525-A2D6-BE6408F029E5}"/>
    <cellStyle name="F5 27 2" xfId="10449" xr:uid="{C9B63AD4-322A-4EA1-A32E-BCFB98718FB6}"/>
    <cellStyle name="F5 28" xfId="10450" xr:uid="{8BF4B7A8-9F82-455A-B295-DA1D7FD194DC}"/>
    <cellStyle name="F5 28 2" xfId="10451" xr:uid="{481CF286-C2B4-4B5A-B3A0-C0623ECCE27E}"/>
    <cellStyle name="F5 29" xfId="10452" xr:uid="{4418F46A-C60A-4CEA-96F7-63D6BF8B2284}"/>
    <cellStyle name="F5 29 2" xfId="10453" xr:uid="{28D9C940-16BE-43F7-80CE-17377770B0F4}"/>
    <cellStyle name="F5 3" xfId="10454" xr:uid="{96CD8D70-2E63-4362-A536-BD1D7A031CEB}"/>
    <cellStyle name="F5 3 2" xfId="10455" xr:uid="{FF71CDDA-036D-4118-83A5-5A71CD2CF842}"/>
    <cellStyle name="F5 3 3" xfId="10456" xr:uid="{6B9F71A8-924E-42EA-83E0-75A5D62E235B}"/>
    <cellStyle name="F5 30" xfId="10457" xr:uid="{DACB0FB2-2E86-485C-980F-5FBFFF8CEC73}"/>
    <cellStyle name="F5 30 2" xfId="10458" xr:uid="{3C769EA4-9B6F-4AD9-AD94-1FAFCAC60708}"/>
    <cellStyle name="F5 31" xfId="10459" xr:uid="{54CE6CF5-360A-46D0-A2B4-17900C27DF8B}"/>
    <cellStyle name="F5 31 2" xfId="10460" xr:uid="{61EA5384-7B75-4B08-B51E-C177A3382C6F}"/>
    <cellStyle name="F5 32" xfId="10461" xr:uid="{E626B5C6-A614-46C4-9127-1AA00DF23C0E}"/>
    <cellStyle name="F5 32 2" xfId="10462" xr:uid="{DF0CB513-8B3D-40C6-B3CB-5B3074DA3045}"/>
    <cellStyle name="F5 33" xfId="10463" xr:uid="{39698BA1-932B-4AC7-9B8E-3E064B94CCFE}"/>
    <cellStyle name="F5 33 2" xfId="10464" xr:uid="{CB9AE553-7BD4-4F2B-85F4-0F79EA5870BC}"/>
    <cellStyle name="F5 34" xfId="10465" xr:uid="{1A47C20D-0B90-4A4C-B6F8-1430FB0FC178}"/>
    <cellStyle name="F5 34 2" xfId="10466" xr:uid="{2194F46C-8B1C-4E8C-A949-80716D6A796A}"/>
    <cellStyle name="F5 35" xfId="10467" xr:uid="{5AACE103-0C33-4347-9D0B-3BD2D8FEDCF2}"/>
    <cellStyle name="F5 35 2" xfId="10468" xr:uid="{FC2C2C6E-82A5-49AC-B37F-1B937920EAB8}"/>
    <cellStyle name="F5 36" xfId="10469" xr:uid="{69C2C200-7B74-45BE-937F-61771D52E8C1}"/>
    <cellStyle name="F5 36 2" xfId="10470" xr:uid="{C8F8BC9F-9EB7-4C9D-B449-C504B5D6FE8A}"/>
    <cellStyle name="F5 37" xfId="10471" xr:uid="{AF9AE3CA-2FAF-4298-8598-3B26A7173C58}"/>
    <cellStyle name="F5 37 2" xfId="10472" xr:uid="{897C3D10-5784-442C-B4B3-6BA706FF3B72}"/>
    <cellStyle name="F5 38" xfId="10473" xr:uid="{5BEE63EF-E976-43B3-BACC-58443E4CC17D}"/>
    <cellStyle name="F5 38 2" xfId="10474" xr:uid="{EF4A31BC-2888-43E2-B8A9-05AC581FF377}"/>
    <cellStyle name="F5 39" xfId="10475" xr:uid="{3723B3B3-3342-4F8F-A51B-FA1D6A25B965}"/>
    <cellStyle name="F5 39 2" xfId="10476" xr:uid="{DE0BDD66-2CCF-410F-9C3C-13DA405D4213}"/>
    <cellStyle name="F5 4" xfId="10477" xr:uid="{79176AB2-43EC-4F43-A7BD-6F5745110670}"/>
    <cellStyle name="F5 4 2" xfId="10478" xr:uid="{C42C3EB4-E44F-4219-AF9A-4E1CE8950F39}"/>
    <cellStyle name="F5 4 3" xfId="10479" xr:uid="{BF3F65C3-8C96-49C0-AAC1-EB3E60258E09}"/>
    <cellStyle name="F5 40" xfId="10480" xr:uid="{828FB40A-F2EF-4A23-9C01-709E2A1CE36F}"/>
    <cellStyle name="F5 40 2" xfId="10481" xr:uid="{77FC1386-607F-49B3-9042-BCD78EDD49CF}"/>
    <cellStyle name="F5 41" xfId="10482" xr:uid="{0E58FA65-C19A-4959-ABA5-15161571DE1E}"/>
    <cellStyle name="F5 41 2" xfId="10483" xr:uid="{6C012EBB-E857-4B60-B68C-38465C665521}"/>
    <cellStyle name="F5 42" xfId="10484" xr:uid="{BE1D0CBF-F9FA-4467-A059-A59141AFA674}"/>
    <cellStyle name="F5 42 2" xfId="10485" xr:uid="{DD3AC404-86E7-410E-8F79-3C5AE5A59253}"/>
    <cellStyle name="F5 43" xfId="10486" xr:uid="{8D2BBE06-DD35-465C-AE0D-EA560B11F96A}"/>
    <cellStyle name="F5 43 2" xfId="10487" xr:uid="{7C13D441-C22A-433C-9813-F7015D0E43C0}"/>
    <cellStyle name="F5 44" xfId="10488" xr:uid="{C4DA863B-C9BF-44B0-BCCE-9811DFC1C1C5}"/>
    <cellStyle name="F5 44 2" xfId="10489" xr:uid="{FE26CF9E-E735-4C38-8CB5-29A4293FDABE}"/>
    <cellStyle name="F5 45" xfId="10490" xr:uid="{9A837EDA-8FE5-4048-A5C1-9477437B5A48}"/>
    <cellStyle name="F5 45 2" xfId="10491" xr:uid="{0F194718-23B6-41C9-AED9-8FA2BC7F43A6}"/>
    <cellStyle name="F5 46" xfId="10492" xr:uid="{11DC3164-1E58-4E39-AA7F-8FDD10678473}"/>
    <cellStyle name="F5 46 2" xfId="10493" xr:uid="{4C567C99-6E17-4618-8E0B-82CA396B3E0D}"/>
    <cellStyle name="F5 47" xfId="10494" xr:uid="{DD8AFF27-B16A-4EC2-A94D-0CE8C1ABBC5E}"/>
    <cellStyle name="F5 47 2" xfId="10495" xr:uid="{CBE8F6F7-B3C1-486A-ABE6-00031FE10F92}"/>
    <cellStyle name="F5 48" xfId="10496" xr:uid="{FFA4848A-A6B4-4CB9-9BC0-AA1F4D05605B}"/>
    <cellStyle name="F5 48 2" xfId="10497" xr:uid="{76DD9373-CFA9-4F09-B81B-75A052DFD1F3}"/>
    <cellStyle name="F5 49" xfId="10498" xr:uid="{4607B859-6F20-4E18-B538-77C14441DD22}"/>
    <cellStyle name="F5 49 2" xfId="10499" xr:uid="{3101C11A-3FAD-4BC8-9B47-7E7E5FF5A4AE}"/>
    <cellStyle name="F5 5" xfId="10500" xr:uid="{234E607C-7625-451B-8588-A2EBDF562910}"/>
    <cellStyle name="F5 5 2" xfId="10501" xr:uid="{3324D2A0-C682-40B1-985B-710020698FB3}"/>
    <cellStyle name="F5 5 3" xfId="10502" xr:uid="{11B77A2F-E808-4897-B590-4E29F763C9D3}"/>
    <cellStyle name="F5 50" xfId="10503" xr:uid="{6A3A26DC-87A2-45D5-8F3F-EDA0C6A06AEC}"/>
    <cellStyle name="F5 50 2" xfId="10504" xr:uid="{6CB6D05C-4D8A-4AA4-B24D-2695532B8B05}"/>
    <cellStyle name="F5 51" xfId="10505" xr:uid="{137FBAFA-C51F-4366-AEF0-C47370A922CA}"/>
    <cellStyle name="F5 51 2" xfId="10506" xr:uid="{5F4AEA9C-1011-4538-9C14-C6C5B871A094}"/>
    <cellStyle name="F5 52" xfId="10507" xr:uid="{BEE50ADF-BA4C-4E2B-BA26-EA5F3DA372C4}"/>
    <cellStyle name="F5 52 2" xfId="10508" xr:uid="{3C4D8050-1D74-4F61-A4F3-6C2D423B6986}"/>
    <cellStyle name="F5 53" xfId="10509" xr:uid="{AD35F1F9-3E13-4CF0-AB12-C5963384CE44}"/>
    <cellStyle name="F5 53 2" xfId="10510" xr:uid="{FEDEC7A8-36B8-4145-AE3C-C3EC8082D844}"/>
    <cellStyle name="F5 54" xfId="10511" xr:uid="{669861FB-9FA7-4FCC-AA79-536F5835E0D4}"/>
    <cellStyle name="F5 54 2" xfId="10512" xr:uid="{F77096D3-98FA-4D0A-AA83-24F691765BF6}"/>
    <cellStyle name="F5 55" xfId="10513" xr:uid="{907731B0-BEAD-4AFE-A713-1D911C60AF1F}"/>
    <cellStyle name="F5 55 2" xfId="10514" xr:uid="{A4270B7A-9938-462A-8615-E4ACFC676F47}"/>
    <cellStyle name="F5 56" xfId="10515" xr:uid="{B5CABDCD-38C4-4CB3-B500-E31EC893D045}"/>
    <cellStyle name="F5 56 2" xfId="10516" xr:uid="{64CF190D-FD0A-4F82-86CD-89E9045C241E}"/>
    <cellStyle name="F5 57" xfId="10517" xr:uid="{6FBBC850-45EC-48D5-98C2-22D87FECC8A6}"/>
    <cellStyle name="F5 57 2" xfId="10518" xr:uid="{5FEBBACB-479E-4F7E-9876-2F76E08F3702}"/>
    <cellStyle name="F5 58" xfId="10519" xr:uid="{87CDD117-4D8E-4137-AB77-579E5ABCDF85}"/>
    <cellStyle name="F5 58 2" xfId="10520" xr:uid="{03AD2FAB-9521-44DA-8049-439A193A8038}"/>
    <cellStyle name="F5 59" xfId="10521" xr:uid="{112E9408-6967-4054-A4C3-A84E54532EDC}"/>
    <cellStyle name="F5 59 2" xfId="10522" xr:uid="{B8449951-5FA3-48DE-9C1C-C6E49CA9B502}"/>
    <cellStyle name="F5 6" xfId="10523" xr:uid="{60C33833-09A0-46AE-8209-46D7D32F910C}"/>
    <cellStyle name="F5 6 2" xfId="10524" xr:uid="{9F7A5DAF-2628-4E43-8750-038939AE356D}"/>
    <cellStyle name="F5 6 3" xfId="10525" xr:uid="{4C85B077-4756-41FF-8735-0971BB245B99}"/>
    <cellStyle name="F5 60" xfId="10526" xr:uid="{D4BDA66E-1DAC-41AC-811E-AABB43DF5786}"/>
    <cellStyle name="F5 60 2" xfId="10527" xr:uid="{13C9EBCA-8F2B-404C-A922-EEF2CEB04A8A}"/>
    <cellStyle name="F5 61" xfId="10528" xr:uid="{29680214-442D-4BAD-8A26-0FBD4CE81BCE}"/>
    <cellStyle name="F5 61 2" xfId="10529" xr:uid="{4D353461-8523-4C0A-B4AD-8368C60BBD09}"/>
    <cellStyle name="F5 62" xfId="10530" xr:uid="{7B1F7CF1-9BE9-4138-93A8-5434662DD2BA}"/>
    <cellStyle name="F5 62 2" xfId="10531" xr:uid="{C560C734-3F3B-492F-B10D-27F561A7D076}"/>
    <cellStyle name="F5 63" xfId="10532" xr:uid="{0D27CC41-340E-4B61-A9A3-6866342545DF}"/>
    <cellStyle name="F5 63 2" xfId="10533" xr:uid="{D4F7FA89-1733-42BB-A5EA-5059E1452B3B}"/>
    <cellStyle name="F5 64" xfId="10534" xr:uid="{B4E9548A-C887-440A-98FD-28DD233A677B}"/>
    <cellStyle name="F5 64 2" xfId="10535" xr:uid="{4269C6A6-6444-4B71-AAB0-46191E543FDF}"/>
    <cellStyle name="F5 65" xfId="10536" xr:uid="{ADF27FFD-0D84-40DF-A8B0-E0470DFD8BF6}"/>
    <cellStyle name="F5 65 2" xfId="10537" xr:uid="{F311DBB9-1356-4D6A-8D22-57DE0536DD30}"/>
    <cellStyle name="F5 66" xfId="3993" xr:uid="{DE0E8E1B-FFE2-44BB-9055-CCB95CFEFC7C}"/>
    <cellStyle name="F5 7" xfId="10538" xr:uid="{C1337185-77E9-4E80-89FC-955DCF18DA3A}"/>
    <cellStyle name="F5 7 2" xfId="10539" xr:uid="{15D9E035-FDC7-4E23-BF5A-10B701F7C7F7}"/>
    <cellStyle name="F5 7 3" xfId="10540" xr:uid="{81776C2C-EE94-4B44-8616-356154CC930B}"/>
    <cellStyle name="F5 8" xfId="10541" xr:uid="{8B169A27-F9FF-4052-9390-D2607C063338}"/>
    <cellStyle name="F5 8 2" xfId="10542" xr:uid="{9FC5530B-C054-4467-AEC7-5242E06167A1}"/>
    <cellStyle name="F5 8 3" xfId="10543" xr:uid="{21876A6D-2523-4BEC-99F8-3D0F3F722D43}"/>
    <cellStyle name="F5 9" xfId="10544" xr:uid="{3F585A01-1A1F-4016-8FD1-5FF1C67B3516}"/>
    <cellStyle name="F5 9 2" xfId="10545" xr:uid="{243B4598-046F-4CD0-A766-C316B4F54CE7}"/>
    <cellStyle name="F5 9 3" xfId="10546" xr:uid="{1C96A9FC-B4E3-49B4-A45A-8E4D47C59FF8}"/>
    <cellStyle name="F6" xfId="3994" xr:uid="{154BD94A-390E-41F7-9E40-B030E4EF6354}"/>
    <cellStyle name="F6 10" xfId="10547" xr:uid="{7A998A8E-9481-40F8-8192-EDA79735ADF7}"/>
    <cellStyle name="F6 10 2" xfId="10548" xr:uid="{CEE99DDF-116F-4B13-8A9C-63F217DFD512}"/>
    <cellStyle name="F6 10 3" xfId="10549" xr:uid="{63006814-85F7-4263-92F8-C15796B52DEE}"/>
    <cellStyle name="F6 11" xfId="10550" xr:uid="{93046A5D-5360-42A3-A654-9A901A3DE59C}"/>
    <cellStyle name="F6 11 2" xfId="10551" xr:uid="{931E97C0-8CCC-418A-AA5D-CD26E63E2A99}"/>
    <cellStyle name="F6 12" xfId="10552" xr:uid="{9EE883CB-6A0B-4A01-9E16-C0B6A913DE5B}"/>
    <cellStyle name="F6 12 2" xfId="10553" xr:uid="{37C5DDB1-8E6E-4A2D-80F5-8B97F1E78F64}"/>
    <cellStyle name="F6 13" xfId="10554" xr:uid="{A61F34CC-8632-4A70-9B89-6977FE016C8F}"/>
    <cellStyle name="F6 13 2" xfId="10555" xr:uid="{4329DA59-806C-4879-82FD-5B9251B9115E}"/>
    <cellStyle name="F6 14" xfId="10556" xr:uid="{57D2BB8D-A8F7-4B02-87BF-647822E6BDAE}"/>
    <cellStyle name="F6 14 2" xfId="10557" xr:uid="{E0579571-D5B7-4E76-9DB6-09F225A6A604}"/>
    <cellStyle name="F6 15" xfId="10558" xr:uid="{182EDADE-ACDB-4712-BEFA-CC6EC52E4E1B}"/>
    <cellStyle name="F6 15 2" xfId="10559" xr:uid="{08B5DBB1-0B32-4D92-B9EF-162230BC214C}"/>
    <cellStyle name="F6 16" xfId="10560" xr:uid="{602A4237-3B04-4ADA-B9AC-64D44FF08210}"/>
    <cellStyle name="F6 16 2" xfId="10561" xr:uid="{E4ECC65A-4F45-41F7-93C1-6D79D13198ED}"/>
    <cellStyle name="F6 17" xfId="10562" xr:uid="{EDF1E549-CD00-410B-9999-AA05B836070E}"/>
    <cellStyle name="F6 17 2" xfId="10563" xr:uid="{ECB44094-F5B2-42D8-9E61-47A3FCCA262A}"/>
    <cellStyle name="F6 18" xfId="10564" xr:uid="{E3AE874C-6EF9-4575-A997-CA16091CE6D0}"/>
    <cellStyle name="F6 18 2" xfId="10565" xr:uid="{752C0274-7605-4D51-9F00-DED66F8AFB3C}"/>
    <cellStyle name="F6 19" xfId="10566" xr:uid="{B1800F32-C0C9-4E2C-84EF-5B340E099F06}"/>
    <cellStyle name="F6 19 2" xfId="10567" xr:uid="{98B24271-2C52-4740-ACB7-8550B0804012}"/>
    <cellStyle name="F6 2" xfId="10568" xr:uid="{5BA2AA50-711F-4953-9427-DF55F879514B}"/>
    <cellStyle name="F6 2 2" xfId="10569" xr:uid="{1DB8E45F-BC60-41F6-94AA-80B5AE9464EA}"/>
    <cellStyle name="F6 2 3" xfId="10570" xr:uid="{44C09707-9023-41DA-AB8E-1EE05226F460}"/>
    <cellStyle name="F6 2 3 2" xfId="10571" xr:uid="{3C0CDB42-FF94-4E66-876A-562B47CE724B}"/>
    <cellStyle name="F6 2 3 3" xfId="10572" xr:uid="{A4631D3C-EBA4-4F9A-B078-E99C62F7A0BF}"/>
    <cellStyle name="F6 2 4" xfId="10573" xr:uid="{741C67C3-58C1-497E-9535-FB65CA1148A1}"/>
    <cellStyle name="F6 2 5" xfId="10574" xr:uid="{B9D75238-66EB-4107-8675-DE02394FEAEC}"/>
    <cellStyle name="F6 2 6" xfId="10575" xr:uid="{B812E8D4-F38D-4E1B-936B-ED1950AD3BC0}"/>
    <cellStyle name="F6 2 7" xfId="10576" xr:uid="{1CB485E7-7ED0-472F-909E-62585FE529F4}"/>
    <cellStyle name="F6 2 8" xfId="10577" xr:uid="{A0CCAB23-DE97-4129-847C-087677D22101}"/>
    <cellStyle name="F6 2 9" xfId="10578" xr:uid="{5A6DB860-8929-4A8A-AE35-FB7AABA6DA09}"/>
    <cellStyle name="F6 20" xfId="10579" xr:uid="{21CED0D0-45DF-42CC-A7F7-287DB2AFF32A}"/>
    <cellStyle name="F6 20 2" xfId="10580" xr:uid="{E579488C-6415-4AB1-BF92-BD9EB74E6B71}"/>
    <cellStyle name="F6 21" xfId="10581" xr:uid="{3475145C-54E7-4F19-907E-DE819FCB7A98}"/>
    <cellStyle name="F6 21 2" xfId="10582" xr:uid="{D0880633-E577-4B04-971F-7FDF503DCC35}"/>
    <cellStyle name="F6 22" xfId="10583" xr:uid="{4958A9F8-F8E2-4487-935B-06C01587056D}"/>
    <cellStyle name="F6 22 2" xfId="10584" xr:uid="{03C16A52-27B8-48A7-870E-57238AF59D7E}"/>
    <cellStyle name="F6 23" xfId="10585" xr:uid="{8BDAC169-F5DE-491B-B5FC-D8A8C0F0BDAE}"/>
    <cellStyle name="F6 23 2" xfId="10586" xr:uid="{DB14B046-6E06-42AC-9AE9-BECC7E8376B2}"/>
    <cellStyle name="F6 24" xfId="10587" xr:uid="{56BBA604-0C74-46F8-84DB-FE13CDF64ED0}"/>
    <cellStyle name="F6 24 2" xfId="10588" xr:uid="{CD869BE1-73C0-481B-9218-350952042C7C}"/>
    <cellStyle name="F6 25" xfId="10589" xr:uid="{6E0D4ECC-21F9-46CE-8B2B-9D8B0C088B09}"/>
    <cellStyle name="F6 25 2" xfId="10590" xr:uid="{DFE9CEBD-88BB-419C-839A-04C856174442}"/>
    <cellStyle name="F6 26" xfId="10591" xr:uid="{A52A0625-20CD-4963-97BD-D96BFB9B47CE}"/>
    <cellStyle name="F6 26 2" xfId="10592" xr:uid="{C062DC9E-8EDE-4A44-9ABB-B883E47978BC}"/>
    <cellStyle name="F6 27" xfId="10593" xr:uid="{A01107AC-3196-49D9-AF46-7D1832BB1D8C}"/>
    <cellStyle name="F6 27 2" xfId="10594" xr:uid="{4E9BF120-49B2-40FC-ACF4-90186B6F531D}"/>
    <cellStyle name="F6 28" xfId="10595" xr:uid="{314B1D5F-3B3A-4922-81D0-8912CD98228F}"/>
    <cellStyle name="F6 28 2" xfId="10596" xr:uid="{94E7293A-2F17-4DF4-8572-B51BF3BD4AC0}"/>
    <cellStyle name="F6 29" xfId="10597" xr:uid="{FD43ED4D-CE56-4A97-B880-C2A0F2E3CB8D}"/>
    <cellStyle name="F6 29 2" xfId="10598" xr:uid="{F8F1581E-8698-433B-800F-AC03755F2167}"/>
    <cellStyle name="F6 3" xfId="10599" xr:uid="{1A3AC0FE-88CB-4395-A19D-7D4AB97D323C}"/>
    <cellStyle name="F6 3 2" xfId="10600" xr:uid="{26F23EDC-6207-48E1-8A00-42B40ED1958B}"/>
    <cellStyle name="F6 3 3" xfId="10601" xr:uid="{1C1B14CB-70B5-4A48-9E17-2762DA60EDDB}"/>
    <cellStyle name="F6 30" xfId="10602" xr:uid="{B35B1482-4532-4D10-B0DE-451D3813AA2E}"/>
    <cellStyle name="F6 30 2" xfId="10603" xr:uid="{22EC4069-B20B-4EBC-9660-841FCA79CBC2}"/>
    <cellStyle name="F6 31" xfId="10604" xr:uid="{EB8F2ABE-A3EA-485B-9217-ECD321E7F893}"/>
    <cellStyle name="F6 31 2" xfId="10605" xr:uid="{C1F464FF-531B-436A-BC59-1141C78E18A5}"/>
    <cellStyle name="F6 32" xfId="10606" xr:uid="{0EA4163C-CB26-4B2E-B2C7-09E2B6F8174E}"/>
    <cellStyle name="F6 32 2" xfId="10607" xr:uid="{89C72E8A-D6AA-42D6-BEE3-6F0F0E27138E}"/>
    <cellStyle name="F6 33" xfId="10608" xr:uid="{00F1D364-FB79-45A9-8F56-5843DDDFCEB0}"/>
    <cellStyle name="F6 33 2" xfId="10609" xr:uid="{B96EA94B-FB93-43EC-BF06-D7CD44AB73AF}"/>
    <cellStyle name="F6 34" xfId="10610" xr:uid="{E1305B14-63C7-4BC8-98AC-C32195E364F7}"/>
    <cellStyle name="F6 34 2" xfId="10611" xr:uid="{1D08875F-B7B7-4F78-92E5-70C6D34F3D5F}"/>
    <cellStyle name="F6 35" xfId="10612" xr:uid="{EDA665B3-1BED-43C9-847B-8535AACE1EE1}"/>
    <cellStyle name="F6 35 2" xfId="10613" xr:uid="{CD5AF41B-46B8-41E4-8220-75522703A7B9}"/>
    <cellStyle name="F6 36" xfId="10614" xr:uid="{44E6C5BF-6EE0-4A5E-BD7B-836694CA5534}"/>
    <cellStyle name="F6 36 2" xfId="10615" xr:uid="{EC11C302-7D68-4DDC-B064-248E69E7E884}"/>
    <cellStyle name="F6 37" xfId="10616" xr:uid="{01FAB709-A1F4-4CDB-8891-59F8540D9D5A}"/>
    <cellStyle name="F6 37 2" xfId="10617" xr:uid="{6F7F83E1-5979-4196-9F8F-C824A6516ECD}"/>
    <cellStyle name="F6 38" xfId="10618" xr:uid="{6B97707C-EF7A-4BC7-A0A8-22A12EB46570}"/>
    <cellStyle name="F6 38 2" xfId="10619" xr:uid="{C9F12C1D-A08C-43A9-9E8B-6BC1532B849A}"/>
    <cellStyle name="F6 39" xfId="10620" xr:uid="{7909756D-8F9F-489F-A259-ECEB45669AE6}"/>
    <cellStyle name="F6 39 2" xfId="10621" xr:uid="{E3F6BA4F-1756-4830-BC3D-F68074D39C43}"/>
    <cellStyle name="F6 4" xfId="10622" xr:uid="{D6F673EC-967F-4684-9567-9AACEE547827}"/>
    <cellStyle name="F6 4 2" xfId="10623" xr:uid="{7C6F1026-7B34-44DC-87EC-8EA1EABA7257}"/>
    <cellStyle name="F6 4 3" xfId="10624" xr:uid="{2BC45671-932F-492B-B176-95E2E0EC3613}"/>
    <cellStyle name="F6 40" xfId="10625" xr:uid="{88436535-F14D-4314-BED9-91F6FCD4A346}"/>
    <cellStyle name="F6 40 2" xfId="10626" xr:uid="{1AF99414-DCCB-41B1-80C3-21796553DB6E}"/>
    <cellStyle name="F6 41" xfId="10627" xr:uid="{DE5733EB-7D95-4C71-9401-C2A50F878716}"/>
    <cellStyle name="F6 41 2" xfId="10628" xr:uid="{6E5AAB89-42B2-41A8-BEE8-9FE0BB90B22D}"/>
    <cellStyle name="F6 42" xfId="10629" xr:uid="{641004B6-652C-4295-B784-3E34680056A6}"/>
    <cellStyle name="F6 42 2" xfId="10630" xr:uid="{0F2D8811-0942-455A-B364-BE61AF74C1EF}"/>
    <cellStyle name="F6 43" xfId="10631" xr:uid="{4C95646F-4753-4F65-AD0F-17CACAE63945}"/>
    <cellStyle name="F6 43 2" xfId="10632" xr:uid="{9B5234A2-883E-4AE4-83C7-1A717F1B8A9A}"/>
    <cellStyle name="F6 44" xfId="10633" xr:uid="{583C0378-325C-4880-849B-FBF6317AE264}"/>
    <cellStyle name="F6 44 2" xfId="10634" xr:uid="{C155D55E-FF67-4777-930F-8A25139BB43D}"/>
    <cellStyle name="F6 45" xfId="10635" xr:uid="{87462430-3CB7-4F30-BED2-3B32689933A3}"/>
    <cellStyle name="F6 45 2" xfId="10636" xr:uid="{7886CA4C-3B50-4465-8F9F-BA3FB965B9CD}"/>
    <cellStyle name="F6 46" xfId="10637" xr:uid="{63F7CD1F-AF54-41A6-8048-01975B3E102A}"/>
    <cellStyle name="F6 46 2" xfId="10638" xr:uid="{C240B76B-AACB-439E-B897-0436B6A48D74}"/>
    <cellStyle name="F6 47" xfId="10639" xr:uid="{7C868B6D-7FA1-4ED8-AEEF-C4563E6F4F1F}"/>
    <cellStyle name="F6 47 2" xfId="10640" xr:uid="{D92572C2-B17D-4474-80FF-489F8BD16642}"/>
    <cellStyle name="F6 48" xfId="10641" xr:uid="{6E2B05D5-4EA9-493A-AC98-6DF223D2DD7A}"/>
    <cellStyle name="F6 48 2" xfId="10642" xr:uid="{DC3A579B-6633-48D4-B007-8352AEB91E1B}"/>
    <cellStyle name="F6 49" xfId="10643" xr:uid="{207BAFA3-07A6-4E90-990A-91EE70F51413}"/>
    <cellStyle name="F6 49 2" xfId="10644" xr:uid="{5C4BF2DE-13E4-4D79-A50D-6C6572BE2488}"/>
    <cellStyle name="F6 5" xfId="10645" xr:uid="{538D6790-B7E1-4845-9AA6-04BF2356F9FE}"/>
    <cellStyle name="F6 5 2" xfId="10646" xr:uid="{82346254-0D77-44EF-AC42-EEB13F559D59}"/>
    <cellStyle name="F6 5 3" xfId="10647" xr:uid="{1020FB81-9D6A-4996-86B1-40D1F2454DDE}"/>
    <cellStyle name="F6 50" xfId="10648" xr:uid="{14163A50-0D19-4ADD-AE47-3E7CB48C50E2}"/>
    <cellStyle name="F6 50 2" xfId="10649" xr:uid="{117B7500-0EAD-42F4-B184-EB07929DF9D4}"/>
    <cellStyle name="F6 51" xfId="10650" xr:uid="{1E4E1762-6F3B-4253-9385-A09FA41B3DC9}"/>
    <cellStyle name="F6 51 2" xfId="10651" xr:uid="{B3C39FDD-6852-406A-8438-D340D5E6BE9E}"/>
    <cellStyle name="F6 52" xfId="10652" xr:uid="{F30AE87C-0B5E-480B-A1FD-25B65C9E3188}"/>
    <cellStyle name="F6 52 2" xfId="10653" xr:uid="{34B050CB-EF50-4B52-900F-900832EADEF8}"/>
    <cellStyle name="F6 53" xfId="10654" xr:uid="{FA4FAAA5-D061-4A23-9FB0-A39DABBACFFE}"/>
    <cellStyle name="F6 53 2" xfId="10655" xr:uid="{F0BCF727-1131-418E-8C8C-335E7273DDA8}"/>
    <cellStyle name="F6 54" xfId="10656" xr:uid="{6C129FAF-E21F-4764-878A-FCEC303B1B04}"/>
    <cellStyle name="F6 54 2" xfId="10657" xr:uid="{DEBFFB70-4921-42B6-8278-0A24D929901B}"/>
    <cellStyle name="F6 55" xfId="10658" xr:uid="{BF045DE4-4100-45E1-897B-BF7AC61652D9}"/>
    <cellStyle name="F6 55 2" xfId="10659" xr:uid="{C624106C-A187-49DF-AD04-9433DD40551F}"/>
    <cellStyle name="F6 56" xfId="10660" xr:uid="{D5675CA3-596C-44DB-BD2A-2F73834FE66E}"/>
    <cellStyle name="F6 56 2" xfId="10661" xr:uid="{023D5E8F-6CAF-455A-8F7E-D05E6A7F4F8B}"/>
    <cellStyle name="F6 57" xfId="10662" xr:uid="{61DC390E-8EB3-4DCF-AEE9-CB68CBBD87E9}"/>
    <cellStyle name="F6 57 2" xfId="10663" xr:uid="{D15A3C17-8B10-4A56-A6D5-1E776140CCE8}"/>
    <cellStyle name="F6 58" xfId="10664" xr:uid="{4D4CFFA5-0C19-4038-9BA7-5052097F846F}"/>
    <cellStyle name="F6 58 2" xfId="10665" xr:uid="{AFB93A35-EA69-4EB2-9493-D0C02EC787E3}"/>
    <cellStyle name="F6 59" xfId="10666" xr:uid="{84CFE97D-59E7-4B32-A4FD-08EB2871E165}"/>
    <cellStyle name="F6 59 2" xfId="10667" xr:uid="{161C8324-2F9E-458C-AC78-9913AC2D6332}"/>
    <cellStyle name="F6 6" xfId="10668" xr:uid="{19328ECD-15FE-4B35-8237-8531C24C4B38}"/>
    <cellStyle name="F6 6 2" xfId="10669" xr:uid="{CC12F2A4-BA8F-465F-B06E-36384A633E8F}"/>
    <cellStyle name="F6 6 3" xfId="10670" xr:uid="{B75562B2-9003-4D63-996F-09BFC5854C64}"/>
    <cellStyle name="F6 60" xfId="10671" xr:uid="{96AB522A-4F88-4F04-90C2-C4D37D91BEA3}"/>
    <cellStyle name="F6 60 2" xfId="10672" xr:uid="{50B16ADF-D15E-416C-B377-2769896529A1}"/>
    <cellStyle name="F6 61" xfId="10673" xr:uid="{E04CF60C-26F1-4BAC-899F-6D1D33EB9825}"/>
    <cellStyle name="F6 61 2" xfId="10674" xr:uid="{A21D063A-04AD-46AD-A6BD-A371F9A21B4F}"/>
    <cellStyle name="F6 62" xfId="10675" xr:uid="{DF3B0BB3-D197-463F-AA0E-6C348357AD2A}"/>
    <cellStyle name="F6 62 2" xfId="10676" xr:uid="{3C327F80-5E22-4AC4-B13B-09A0D7237E1B}"/>
    <cellStyle name="F6 63" xfId="10677" xr:uid="{A7FDA8F6-CEDB-4FAB-85EE-B0E178722FDA}"/>
    <cellStyle name="F6 63 2" xfId="10678" xr:uid="{66C63ADD-C96B-410E-970D-F1E8F6343CAC}"/>
    <cellStyle name="F6 64" xfId="10679" xr:uid="{67CE45BA-9FEA-45E8-AEB9-7A9F90114864}"/>
    <cellStyle name="F6 64 2" xfId="10680" xr:uid="{27E51FF3-1DFC-49EE-BA88-F6710BA2974E}"/>
    <cellStyle name="F6 65" xfId="10681" xr:uid="{9C7129AD-8588-45A8-AD72-E22722E52C5E}"/>
    <cellStyle name="F6 65 2" xfId="10682" xr:uid="{D6E82342-7C94-4772-B86B-623B07F506F8}"/>
    <cellStyle name="F6 7" xfId="10683" xr:uid="{DE9EF5C3-7A84-48C1-8CCF-38403396655B}"/>
    <cellStyle name="F6 7 2" xfId="10684" xr:uid="{73F6FDD5-9805-4584-9F54-21EB09EA4D40}"/>
    <cellStyle name="F6 7 3" xfId="10685" xr:uid="{74C32841-1024-4211-82E2-A0950955D4E0}"/>
    <cellStyle name="F6 8" xfId="10686" xr:uid="{E05CBFF8-C3A5-4B66-87C1-457C151FBDAA}"/>
    <cellStyle name="F6 8 2" xfId="10687" xr:uid="{88B3453B-F185-41C4-9E9C-0935483DF640}"/>
    <cellStyle name="F6 8 3" xfId="10688" xr:uid="{2B03CF53-929E-4661-B60C-4422FB3EB6D1}"/>
    <cellStyle name="F6 9" xfId="10689" xr:uid="{562DE4BD-A229-4D63-99AB-B6E6F71CDAA1}"/>
    <cellStyle name="F6 9 2" xfId="10690" xr:uid="{CF994AF0-FFE7-4DDE-A612-D97331B19A39}"/>
    <cellStyle name="F6 9 3" xfId="10691" xr:uid="{FE514C32-FDAF-4C62-930D-0582654596B6}"/>
    <cellStyle name="F7" xfId="3995" xr:uid="{8E0FBB53-C309-48AF-9939-65286D163207}"/>
    <cellStyle name="F7 10" xfId="10692" xr:uid="{1A79593C-3309-4FEE-A035-0D40759137A8}"/>
    <cellStyle name="F7 10 2" xfId="10693" xr:uid="{40C73D0D-6800-4A71-B947-B808885248BC}"/>
    <cellStyle name="F7 10 3" xfId="10694" xr:uid="{7A91E78A-6B7F-498E-8AA6-1C95C06BD37B}"/>
    <cellStyle name="F7 11" xfId="10695" xr:uid="{5FC92ED1-E522-4228-AAF3-80FC762CB85C}"/>
    <cellStyle name="F7 11 2" xfId="10696" xr:uid="{0CC1F295-5C0D-4449-857E-F0C21082B2D5}"/>
    <cellStyle name="F7 12" xfId="10697" xr:uid="{826A09C4-A5EC-407B-A60B-286EF4BACEC1}"/>
    <cellStyle name="F7 12 2" xfId="10698" xr:uid="{1E9C3593-211A-4510-96D3-CFB88DBA8246}"/>
    <cellStyle name="F7 13" xfId="10699" xr:uid="{0AC2236B-1136-47C9-B7D3-933D0D565E17}"/>
    <cellStyle name="F7 13 2" xfId="10700" xr:uid="{55B8A0FD-BB8F-4D56-B985-BCEB3BF00ECD}"/>
    <cellStyle name="F7 14" xfId="10701" xr:uid="{78CE2E5D-BDDE-4584-8C33-62B596EDD825}"/>
    <cellStyle name="F7 14 2" xfId="10702" xr:uid="{FDE85A67-1495-4C2A-856D-AC6E6D9E8F42}"/>
    <cellStyle name="F7 15" xfId="10703" xr:uid="{DD56AE71-D21E-428A-8728-3C5969FA523B}"/>
    <cellStyle name="F7 15 2" xfId="10704" xr:uid="{91904334-7CA6-44E8-A5BE-606296B2374C}"/>
    <cellStyle name="F7 16" xfId="10705" xr:uid="{EB26271F-425D-409A-9BE8-7D8A07364D96}"/>
    <cellStyle name="F7 16 2" xfId="10706" xr:uid="{C758B68E-60B2-448E-AE45-81DEE82782E9}"/>
    <cellStyle name="F7 17" xfId="10707" xr:uid="{97D1276D-EF56-4F5E-A67B-A8B110B6E876}"/>
    <cellStyle name="F7 17 2" xfId="10708" xr:uid="{387B75D0-C2F3-4DF7-98AD-2435AC914D76}"/>
    <cellStyle name="F7 18" xfId="10709" xr:uid="{56AB09FE-CB13-4655-92A8-6D3468C00350}"/>
    <cellStyle name="F7 18 2" xfId="10710" xr:uid="{674B5132-3120-4D1C-AA63-0D803A06EA1D}"/>
    <cellStyle name="F7 19" xfId="10711" xr:uid="{256C574F-7883-4C67-8C6A-AD0D80DA64DC}"/>
    <cellStyle name="F7 19 2" xfId="10712" xr:uid="{B4DEEDDA-5ED1-469A-817E-C47F20AEEA0C}"/>
    <cellStyle name="F7 2" xfId="10713" xr:uid="{B4B6A1C5-AC80-44AB-B14C-E837BBA2182F}"/>
    <cellStyle name="F7 2 2" xfId="10714" xr:uid="{DED67C93-AF03-4E10-9FD7-924C9CC9D8EA}"/>
    <cellStyle name="F7 2 3" xfId="10715" xr:uid="{9239EAEE-3204-4733-843D-BCD651444082}"/>
    <cellStyle name="F7 2 3 2" xfId="10716" xr:uid="{E69FC24A-FD85-4E45-A6D0-4118F2EB73E1}"/>
    <cellStyle name="F7 2 3 3" xfId="10717" xr:uid="{8D4341F3-4CB5-410A-B5E3-752F6F75C77F}"/>
    <cellStyle name="F7 2 4" xfId="10718" xr:uid="{6E3E7DD3-65D6-40B8-8575-FAF96EF77ECA}"/>
    <cellStyle name="F7 2 5" xfId="10719" xr:uid="{DA313F20-549C-4C62-BC90-B8ECE3F54EA7}"/>
    <cellStyle name="F7 2 6" xfId="10720" xr:uid="{CD2DBA06-B6F9-47B5-8629-8274873A874A}"/>
    <cellStyle name="F7 2 7" xfId="10721" xr:uid="{3D53434B-4DF9-45DE-9420-5A5FBAA9CF22}"/>
    <cellStyle name="F7 2 8" xfId="10722" xr:uid="{59684436-9F5B-42D4-8038-6818B67E7571}"/>
    <cellStyle name="F7 2 9" xfId="10723" xr:uid="{DD56584A-197C-4110-A044-AFE0B71C6B77}"/>
    <cellStyle name="F7 20" xfId="10724" xr:uid="{F9E81F14-A0FA-47E7-8F97-B3B09138B5AD}"/>
    <cellStyle name="F7 20 2" xfId="10725" xr:uid="{1A051D67-A662-4B63-87FF-0A6BDADD66D4}"/>
    <cellStyle name="F7 21" xfId="10726" xr:uid="{09A0B661-7443-473D-91A4-05B6011311EF}"/>
    <cellStyle name="F7 21 2" xfId="10727" xr:uid="{E5D16A5F-ACD4-40BB-B368-7D78280E780B}"/>
    <cellStyle name="F7 22" xfId="10728" xr:uid="{5F12A161-26BE-4806-AB71-C92D488920DA}"/>
    <cellStyle name="F7 22 2" xfId="10729" xr:uid="{EA480791-6DB5-4394-BAD9-1658983A9908}"/>
    <cellStyle name="F7 23" xfId="10730" xr:uid="{09E0D9C6-1215-4085-912D-EB38115FBF1E}"/>
    <cellStyle name="F7 23 2" xfId="10731" xr:uid="{B604EC68-2529-4CF8-A2A2-181F3758B1B8}"/>
    <cellStyle name="F7 24" xfId="10732" xr:uid="{737C4AD1-C63A-4A10-94CA-B9E6735CEDB7}"/>
    <cellStyle name="F7 24 2" xfId="10733" xr:uid="{CBB4D547-89AB-443A-9732-2A0364964E9D}"/>
    <cellStyle name="F7 25" xfId="10734" xr:uid="{C82EEF82-7AFF-48C8-A99B-0B4C4644AA55}"/>
    <cellStyle name="F7 25 2" xfId="10735" xr:uid="{2F63282C-FEC7-4A7A-AD4E-E1F0FE255D83}"/>
    <cellStyle name="F7 26" xfId="10736" xr:uid="{D60278BF-C04C-4BA1-8924-389747BF40F6}"/>
    <cellStyle name="F7 26 2" xfId="10737" xr:uid="{D3C42815-A4CD-453C-8ECA-EE278A4DBB9A}"/>
    <cellStyle name="F7 27" xfId="10738" xr:uid="{854A585F-6732-44D5-8031-CA6A2713246E}"/>
    <cellStyle name="F7 27 2" xfId="10739" xr:uid="{33CC155F-1F9F-44A8-ADF9-00059FD199CD}"/>
    <cellStyle name="F7 28" xfId="10740" xr:uid="{590CC48E-AC66-4E86-BB85-EABABDF5C55F}"/>
    <cellStyle name="F7 28 2" xfId="10741" xr:uid="{42939A27-28C1-4BEC-BB1F-D2C86D80621E}"/>
    <cellStyle name="F7 29" xfId="10742" xr:uid="{F5A9143F-EBB6-484E-99E2-2AE08BF3AE29}"/>
    <cellStyle name="F7 29 2" xfId="10743" xr:uid="{3187D861-B4A3-4E04-84F0-96BB276B8DF4}"/>
    <cellStyle name="F7 3" xfId="10744" xr:uid="{68CECC3D-4BDD-4299-A8DA-D904DF397E43}"/>
    <cellStyle name="F7 3 2" xfId="10745" xr:uid="{DBB6F34A-26C1-4857-9BA8-84C4960BAD35}"/>
    <cellStyle name="F7 3 3" xfId="10746" xr:uid="{A056C0CB-9C4A-49A3-8843-BF8152100A2A}"/>
    <cellStyle name="F7 30" xfId="10747" xr:uid="{01D3E9B0-F5B0-42C7-8241-863123B1F380}"/>
    <cellStyle name="F7 30 2" xfId="10748" xr:uid="{2633B183-B67A-4D0C-99EA-7228AF0181C5}"/>
    <cellStyle name="F7 31" xfId="10749" xr:uid="{253EB3BE-F932-4338-9338-45760985459F}"/>
    <cellStyle name="F7 31 2" xfId="10750" xr:uid="{53706069-B7DD-4B49-AA44-AA04B10641B9}"/>
    <cellStyle name="F7 32" xfId="10751" xr:uid="{59BE28E4-40A4-40D9-A632-4D143D01366E}"/>
    <cellStyle name="F7 32 2" xfId="10752" xr:uid="{EE8262DF-A4C8-4669-AA87-6FB3370577EA}"/>
    <cellStyle name="F7 33" xfId="10753" xr:uid="{2CBA6618-4671-469A-99D9-B33947716F36}"/>
    <cellStyle name="F7 33 2" xfId="10754" xr:uid="{644E70C3-A78E-4E66-AF1D-8499050EDF98}"/>
    <cellStyle name="F7 34" xfId="10755" xr:uid="{7D76475D-56E8-4B1E-B36D-365BE3E442B0}"/>
    <cellStyle name="F7 34 2" xfId="10756" xr:uid="{1D98807F-3436-4998-8C2B-DA450DEA10B4}"/>
    <cellStyle name="F7 35" xfId="10757" xr:uid="{E23AA272-7782-4EEA-B6EE-47F91BE1B943}"/>
    <cellStyle name="F7 35 2" xfId="10758" xr:uid="{F5BD1D8B-D2ED-450B-BA2F-5B531F3ABBDC}"/>
    <cellStyle name="F7 36" xfId="10759" xr:uid="{546F9014-96E4-425A-883A-FD39369C8672}"/>
    <cellStyle name="F7 36 2" xfId="10760" xr:uid="{8AF16733-DDB7-4AC9-A774-2FD4E9900D54}"/>
    <cellStyle name="F7 37" xfId="10761" xr:uid="{D0A5183B-1127-440F-B3A1-6397C132B26B}"/>
    <cellStyle name="F7 37 2" xfId="10762" xr:uid="{93B3EA11-4A58-460C-B4C2-3165A287840B}"/>
    <cellStyle name="F7 38" xfId="10763" xr:uid="{BD4DDAED-A22F-481F-B51F-166A64B39E1F}"/>
    <cellStyle name="F7 38 2" xfId="10764" xr:uid="{93DEE204-FCB2-4055-BAC0-345CDA56B0A8}"/>
    <cellStyle name="F7 39" xfId="10765" xr:uid="{B1F2DA24-C6E0-48BF-834D-B1A510771C9B}"/>
    <cellStyle name="F7 39 2" xfId="10766" xr:uid="{B6177ADA-4F07-4697-95B1-6A0F6FB2E7B2}"/>
    <cellStyle name="F7 4" xfId="10767" xr:uid="{B0C88E1A-CBCA-4939-BA84-95346921CF29}"/>
    <cellStyle name="F7 4 2" xfId="10768" xr:uid="{39B03448-183B-42EA-A6D5-D1D7D75A19E7}"/>
    <cellStyle name="F7 4 3" xfId="10769" xr:uid="{022585A5-BAAE-4F6B-8BD4-928BA46DD278}"/>
    <cellStyle name="F7 40" xfId="10770" xr:uid="{AECD6D78-65EC-408A-B29A-E5A2D581B0B9}"/>
    <cellStyle name="F7 40 2" xfId="10771" xr:uid="{033279F5-477E-4622-BA80-1AE0C6BDB3BA}"/>
    <cellStyle name="F7 41" xfId="10772" xr:uid="{2560CE3C-765E-4880-8851-9BA100879CDE}"/>
    <cellStyle name="F7 41 2" xfId="10773" xr:uid="{75BB7055-088A-4E5A-8F9B-10AE62770B9B}"/>
    <cellStyle name="F7 42" xfId="10774" xr:uid="{5E8AE530-F2C3-4E18-9670-4A8CDBCDC794}"/>
    <cellStyle name="F7 42 2" xfId="10775" xr:uid="{359945BD-C5EC-43D1-A0FE-153E002A83C2}"/>
    <cellStyle name="F7 43" xfId="10776" xr:uid="{058F12E4-E2F9-424C-921F-C74CB4102030}"/>
    <cellStyle name="F7 43 2" xfId="10777" xr:uid="{95D60678-6315-4D5E-B37E-84995B4F122C}"/>
    <cellStyle name="F7 44" xfId="10778" xr:uid="{B663BB40-AEEA-42D2-8114-E8759931D4AC}"/>
    <cellStyle name="F7 44 2" xfId="10779" xr:uid="{C0C6C2A6-35FB-4DE4-AF6D-C5A756EF7C7E}"/>
    <cellStyle name="F7 45" xfId="10780" xr:uid="{450E7B4F-E95B-4993-A66E-5DFCCB08BA2C}"/>
    <cellStyle name="F7 45 2" xfId="10781" xr:uid="{576C1879-683F-4633-A991-BD24F81FFDFC}"/>
    <cellStyle name="F7 46" xfId="10782" xr:uid="{EBE677DB-C7AB-4484-AD64-93831B6F7EC8}"/>
    <cellStyle name="F7 46 2" xfId="10783" xr:uid="{971A0228-8FC2-4DF5-90FA-152168FC73E7}"/>
    <cellStyle name="F7 47" xfId="10784" xr:uid="{13081E7B-7267-4DD9-BAD1-21FCC9E67588}"/>
    <cellStyle name="F7 47 2" xfId="10785" xr:uid="{CD06848A-AF65-4F5C-95F3-1AB176F3843A}"/>
    <cellStyle name="F7 48" xfId="10786" xr:uid="{5F8F0C89-5562-4A87-8543-056CEED17EB5}"/>
    <cellStyle name="F7 48 2" xfId="10787" xr:uid="{248DBE07-83CB-47F4-BBCF-4DE51AAC6473}"/>
    <cellStyle name="F7 49" xfId="10788" xr:uid="{9A57A67E-6C98-436C-8BED-1DD7538FA293}"/>
    <cellStyle name="F7 49 2" xfId="10789" xr:uid="{8D29958C-16CE-4C8E-BA02-B3381509E52A}"/>
    <cellStyle name="F7 5" xfId="10790" xr:uid="{3D036103-B385-46B4-9E47-269463FD8455}"/>
    <cellStyle name="F7 5 2" xfId="10791" xr:uid="{B20C315E-10F6-442C-A940-66D66E45F7E1}"/>
    <cellStyle name="F7 5 3" xfId="10792" xr:uid="{91BE7513-88FB-405F-A421-BC4792D29B77}"/>
    <cellStyle name="F7 50" xfId="10793" xr:uid="{295966AE-B581-4BAB-89DF-E9FBE8EA4DC2}"/>
    <cellStyle name="F7 50 2" xfId="10794" xr:uid="{24BA749A-DFED-46BD-9E64-55C003DD4C3D}"/>
    <cellStyle name="F7 51" xfId="10795" xr:uid="{5C5849C3-39AF-4B84-BB05-3A553C2A22BF}"/>
    <cellStyle name="F7 51 2" xfId="10796" xr:uid="{DC5A7856-DE4F-4FB0-ABFC-A89917F8563C}"/>
    <cellStyle name="F7 52" xfId="10797" xr:uid="{0FEBA526-9844-481A-B514-AA2286D4B7A1}"/>
    <cellStyle name="F7 52 2" xfId="10798" xr:uid="{32B93611-A599-4888-9017-D2FC76E428C4}"/>
    <cellStyle name="F7 53" xfId="10799" xr:uid="{BB340373-0F72-4274-9CC1-DDAA77CC2E02}"/>
    <cellStyle name="F7 53 2" xfId="10800" xr:uid="{2B6E7583-F0DF-4952-9FF0-E701254D8D29}"/>
    <cellStyle name="F7 54" xfId="10801" xr:uid="{D0FD2143-E283-468C-A99E-AFD70D8C4E79}"/>
    <cellStyle name="F7 54 2" xfId="10802" xr:uid="{94A1AD15-A424-465E-A0E3-244841F95081}"/>
    <cellStyle name="F7 55" xfId="10803" xr:uid="{CD19908D-5D7E-44C2-BC95-7512A243878E}"/>
    <cellStyle name="F7 55 2" xfId="10804" xr:uid="{F65F2491-5488-4214-8B38-1124D01F7401}"/>
    <cellStyle name="F7 56" xfId="10805" xr:uid="{89F63C76-B24D-4494-B0C8-CBE829013338}"/>
    <cellStyle name="F7 56 2" xfId="10806" xr:uid="{AABE19EB-ADA9-4989-9ED0-E51132E12651}"/>
    <cellStyle name="F7 57" xfId="10807" xr:uid="{FFC651C3-F627-4D52-883F-3B1B6D80514E}"/>
    <cellStyle name="F7 57 2" xfId="10808" xr:uid="{8D30EC89-EE9E-4D90-A795-B51450B80B39}"/>
    <cellStyle name="F7 58" xfId="10809" xr:uid="{791B664A-B505-403E-AD36-E73758BD2904}"/>
    <cellStyle name="F7 58 2" xfId="10810" xr:uid="{B531CC97-CC8A-4C31-9E91-56A40204E6F9}"/>
    <cellStyle name="F7 59" xfId="10811" xr:uid="{AA7850F8-CE13-4D25-B702-7AE4193545D4}"/>
    <cellStyle name="F7 59 2" xfId="10812" xr:uid="{643BA215-3744-4F1B-8EBA-A6F22B616F5E}"/>
    <cellStyle name="F7 6" xfId="10813" xr:uid="{D51338AE-596D-4422-8616-EF2021FD8104}"/>
    <cellStyle name="F7 6 2" xfId="10814" xr:uid="{7BEA17F7-4B68-4537-9BE6-430A1222E387}"/>
    <cellStyle name="F7 6 3" xfId="10815" xr:uid="{F9F32D22-44A4-4084-B400-AE23B173CDEF}"/>
    <cellStyle name="F7 60" xfId="10816" xr:uid="{A7499092-A447-4556-A09C-7AF72320EA24}"/>
    <cellStyle name="F7 60 2" xfId="10817" xr:uid="{34858FC9-2917-47B3-A30A-F3E0AD97A08A}"/>
    <cellStyle name="F7 61" xfId="10818" xr:uid="{9FAC0A36-B981-4E7E-9E8E-CD2C9BEF4623}"/>
    <cellStyle name="F7 61 2" xfId="10819" xr:uid="{0B112BFB-0C37-445F-8CA1-0A727D30E7CB}"/>
    <cellStyle name="F7 62" xfId="10820" xr:uid="{90FA54A6-7447-4D29-8ACF-45179855E698}"/>
    <cellStyle name="F7 62 2" xfId="10821" xr:uid="{791EC66E-AB4E-4776-82F7-4B7AA40D08C0}"/>
    <cellStyle name="F7 63" xfId="10822" xr:uid="{BAFE276C-72F3-42E8-947E-582EB33975E7}"/>
    <cellStyle name="F7 63 2" xfId="10823" xr:uid="{039086FF-63CF-4DA6-834D-7FD8C127CAAE}"/>
    <cellStyle name="F7 64" xfId="10824" xr:uid="{9980A50D-ABD2-4339-9E99-0CC7319BAB67}"/>
    <cellStyle name="F7 64 2" xfId="10825" xr:uid="{3BC16949-ED5B-429F-9F4D-512F5693D189}"/>
    <cellStyle name="F7 65" xfId="10826" xr:uid="{0FF2828D-E21C-4E08-B4BC-E3FCB4C5555C}"/>
    <cellStyle name="F7 65 2" xfId="10827" xr:uid="{B7CE979E-7766-42AB-9040-63BBB86AF9AC}"/>
    <cellStyle name="F7 7" xfId="10828" xr:uid="{F4180E3D-7068-41BA-8C0E-DEEF417D7F3D}"/>
    <cellStyle name="F7 7 2" xfId="10829" xr:uid="{21807399-67F7-405D-91AA-889CD5DCDD25}"/>
    <cellStyle name="F7 7 3" xfId="10830" xr:uid="{DCBE5CFA-69B7-4F92-BE5F-EE1DC6044EA4}"/>
    <cellStyle name="F7 8" xfId="10831" xr:uid="{41030DB8-CB65-46A8-BDEC-A7B4642829E7}"/>
    <cellStyle name="F7 8 2" xfId="10832" xr:uid="{2AD22C7C-39C2-4427-A10D-1184177F74F7}"/>
    <cellStyle name="F7 8 3" xfId="10833" xr:uid="{7A9992FC-4912-4635-95B3-53EB9516A6C8}"/>
    <cellStyle name="F7 9" xfId="10834" xr:uid="{17C0F01B-E6C9-4FCB-8A7B-67A0B257EE33}"/>
    <cellStyle name="F7 9 2" xfId="10835" xr:uid="{C69C0939-3A5F-4FF9-9FE3-72E8E737AC76}"/>
    <cellStyle name="F7 9 3" xfId="10836" xr:uid="{114EF5EC-ADA1-46CF-9A5E-1F303E51310D}"/>
    <cellStyle name="F8" xfId="3996" xr:uid="{475E1EC6-3F12-45B8-A290-3DA68C0350F8}"/>
    <cellStyle name="F8 10" xfId="10837" xr:uid="{050555CC-33CB-475A-9687-01B36D840425}"/>
    <cellStyle name="F8 10 2" xfId="10838" xr:uid="{B36F87BE-4D03-4886-B5B0-553FD3972228}"/>
    <cellStyle name="F8 10 3" xfId="10839" xr:uid="{3FBEC585-FA10-4ABB-9AA7-A442C89EF0F8}"/>
    <cellStyle name="F8 11" xfId="10840" xr:uid="{2D0A67AE-B9E8-452A-A875-E62A7F0156DA}"/>
    <cellStyle name="F8 11 2" xfId="10841" xr:uid="{E19EC7E1-5370-4AFA-A393-E292DC13E17A}"/>
    <cellStyle name="F8 12" xfId="10842" xr:uid="{DFF99A7C-B253-4C72-AED6-67917E5758A5}"/>
    <cellStyle name="F8 12 2" xfId="10843" xr:uid="{82BFAF49-BB92-43C1-961F-4035027688C9}"/>
    <cellStyle name="F8 13" xfId="10844" xr:uid="{5E473E15-7816-4A30-84E7-D5AA277EE5DB}"/>
    <cellStyle name="F8 13 2" xfId="10845" xr:uid="{83AD1358-9B2D-4CA9-9801-8E7BD6CBBB5A}"/>
    <cellStyle name="F8 14" xfId="10846" xr:uid="{C0E3DB48-7FE4-47EA-BF35-73CD2B730596}"/>
    <cellStyle name="F8 14 2" xfId="10847" xr:uid="{8290EF12-CB40-4FB9-976B-BD6EAFE55ECE}"/>
    <cellStyle name="F8 15" xfId="10848" xr:uid="{279229B5-F1FB-4ED2-9E26-B0FE3EB8F64A}"/>
    <cellStyle name="F8 15 2" xfId="10849" xr:uid="{9570EFC0-3314-43CD-86E0-57DB90990CED}"/>
    <cellStyle name="F8 16" xfId="10850" xr:uid="{908E0668-48A4-4157-BDE0-05CBC1318DB6}"/>
    <cellStyle name="F8 16 2" xfId="10851" xr:uid="{F1C9D676-5B49-4745-89C8-F2223CE236F8}"/>
    <cellStyle name="F8 17" xfId="10852" xr:uid="{E86EA053-CEE7-4A4B-B69D-71E5058E5E74}"/>
    <cellStyle name="F8 17 2" xfId="10853" xr:uid="{E04E4C7B-D9D1-426B-8B0E-8430204995A4}"/>
    <cellStyle name="F8 18" xfId="10854" xr:uid="{62D48CED-80DD-467C-B8AF-725015D94BB1}"/>
    <cellStyle name="F8 18 2" xfId="10855" xr:uid="{4A34FDAC-74B0-4EA6-8BA2-6101A7B464DD}"/>
    <cellStyle name="F8 19" xfId="10856" xr:uid="{EEF0EE8D-78BA-48DA-B85E-39ECC14F3CFD}"/>
    <cellStyle name="F8 19 2" xfId="10857" xr:uid="{233AF926-17FF-49B6-B5EF-51520F290807}"/>
    <cellStyle name="F8 2" xfId="10858" xr:uid="{0ACF431C-39A5-4971-AD5D-6A7CB815EA92}"/>
    <cellStyle name="F8 2 2" xfId="10859" xr:uid="{6D2B356E-3C12-46C1-9655-501B42B9AF66}"/>
    <cellStyle name="F8 2 3" xfId="10860" xr:uid="{41525151-F1F6-4B14-A729-C539D4FEC418}"/>
    <cellStyle name="F8 2 3 2" xfId="10861" xr:uid="{64EBBA48-9863-49ED-BB60-F7371326E8F1}"/>
    <cellStyle name="F8 2 3 3" xfId="10862" xr:uid="{E521D8AF-4DC1-4B9F-9AE0-4EF7C027FA9B}"/>
    <cellStyle name="F8 2 4" xfId="10863" xr:uid="{E0901F23-C352-410F-8A0B-44B88810A1D2}"/>
    <cellStyle name="F8 2 5" xfId="10864" xr:uid="{4D51B5B3-FDFB-42EE-9D75-F2EF73F693DE}"/>
    <cellStyle name="F8 2 6" xfId="10865" xr:uid="{C3BA8DC3-261E-412F-BDFC-61134169BDC9}"/>
    <cellStyle name="F8 2 7" xfId="10866" xr:uid="{D8F58EC4-8F80-4C60-943C-9DF25E9B91B9}"/>
    <cellStyle name="F8 2 8" xfId="10867" xr:uid="{6B77461C-DFB0-4499-807F-F8428670D6ED}"/>
    <cellStyle name="F8 2 9" xfId="10868" xr:uid="{0EBD554B-DED5-492C-8D79-4114827EEEC4}"/>
    <cellStyle name="F8 20" xfId="10869" xr:uid="{7A51557C-630D-4FD3-B90A-D75C74618BBF}"/>
    <cellStyle name="F8 20 2" xfId="10870" xr:uid="{C46CA1DE-D10F-462D-9538-17BE8782981C}"/>
    <cellStyle name="F8 21" xfId="10871" xr:uid="{615C9D6E-7526-48C5-A7A6-FEACA7CFC288}"/>
    <cellStyle name="F8 21 2" xfId="10872" xr:uid="{6EB416F1-AB30-4D61-AF39-0365E1242CB7}"/>
    <cellStyle name="F8 22" xfId="10873" xr:uid="{1F7217FB-F5EE-47A1-8FF5-5B95453C9DC7}"/>
    <cellStyle name="F8 22 2" xfId="10874" xr:uid="{41D06BFE-3AEF-4CAE-B365-5DAB04741539}"/>
    <cellStyle name="F8 23" xfId="10875" xr:uid="{E74741EA-F4FE-4388-876B-381DEF668D3A}"/>
    <cellStyle name="F8 23 2" xfId="10876" xr:uid="{EBAA52A0-7383-4C5A-B7C4-32A581BB63D2}"/>
    <cellStyle name="F8 24" xfId="10877" xr:uid="{96F87F17-A704-4FA5-8A35-76E7B57E6A0E}"/>
    <cellStyle name="F8 24 2" xfId="10878" xr:uid="{B6097BB0-00C1-4F5A-B34D-D5780CCE0105}"/>
    <cellStyle name="F8 25" xfId="10879" xr:uid="{FBBA8D0D-A330-4093-8A06-56C3A4D383BB}"/>
    <cellStyle name="F8 25 2" xfId="10880" xr:uid="{96E9EA0C-4013-4BFB-873C-F5E19FA6DE08}"/>
    <cellStyle name="F8 26" xfId="10881" xr:uid="{1CA54696-7EEC-4CAB-A284-69D0204D33B3}"/>
    <cellStyle name="F8 26 2" xfId="10882" xr:uid="{FACFCC98-15D4-47B8-9CEC-6B3314FE909F}"/>
    <cellStyle name="F8 27" xfId="10883" xr:uid="{D6D5A8EF-9DD6-4F79-9010-DAF101D44F0F}"/>
    <cellStyle name="F8 27 2" xfId="10884" xr:uid="{B6BD2EE6-6329-4407-B1D0-FE20566549BE}"/>
    <cellStyle name="F8 28" xfId="10885" xr:uid="{7C7FB935-22C0-4C8E-B4CA-CD9BEF81DFDB}"/>
    <cellStyle name="F8 28 2" xfId="10886" xr:uid="{32B9A9AD-5A3B-437C-B28C-E531B254F82F}"/>
    <cellStyle name="F8 29" xfId="10887" xr:uid="{DE32F2B3-B5B2-40D6-9514-569C3DCF626A}"/>
    <cellStyle name="F8 29 2" xfId="10888" xr:uid="{757B4247-ACD8-4CAD-B904-1F97FEBEE015}"/>
    <cellStyle name="F8 3" xfId="10889" xr:uid="{18000165-992F-405F-9042-555619CDC8A7}"/>
    <cellStyle name="F8 3 2" xfId="10890" xr:uid="{1379812A-86B1-4452-B933-A63BF389D542}"/>
    <cellStyle name="F8 3 3" xfId="10891" xr:uid="{F77B3869-3B76-4172-B5A4-2E579CD79226}"/>
    <cellStyle name="F8 30" xfId="10892" xr:uid="{9CF4D10B-046E-497A-884A-5A07E021ED45}"/>
    <cellStyle name="F8 30 2" xfId="10893" xr:uid="{701C2F66-A23C-4055-A02F-73220C0FF912}"/>
    <cellStyle name="F8 31" xfId="10894" xr:uid="{D9C1A987-5AAE-4D61-A547-82DF1494C84D}"/>
    <cellStyle name="F8 31 2" xfId="10895" xr:uid="{16719A32-188A-4BB4-90C1-A9A91BC887BF}"/>
    <cellStyle name="F8 32" xfId="10896" xr:uid="{2ADB3BA8-8839-4B33-A715-6BB99D049CC2}"/>
    <cellStyle name="F8 32 2" xfId="10897" xr:uid="{468083A6-7D2E-443E-938E-99A2FA9392FC}"/>
    <cellStyle name="F8 33" xfId="10898" xr:uid="{D549228D-66DA-4802-BE0A-B573B24BC41B}"/>
    <cellStyle name="F8 33 2" xfId="10899" xr:uid="{F9882856-B5F2-4E80-9B11-6A1F9C21333C}"/>
    <cellStyle name="F8 34" xfId="10900" xr:uid="{8F0C0550-1676-4BA7-9469-E5D369BAC20E}"/>
    <cellStyle name="F8 34 2" xfId="10901" xr:uid="{25E90C9E-E123-4810-B2DA-5E892A70CE9A}"/>
    <cellStyle name="F8 35" xfId="10902" xr:uid="{22667627-12EA-4F19-97A2-8F471DCB6D85}"/>
    <cellStyle name="F8 35 2" xfId="10903" xr:uid="{06DAF81B-E5EA-4001-9492-252C3AB2FDAB}"/>
    <cellStyle name="F8 36" xfId="10904" xr:uid="{7941B5D4-6BE4-49B4-A9B8-973413F83575}"/>
    <cellStyle name="F8 36 2" xfId="10905" xr:uid="{9F12196F-5440-42C5-8900-E59C925DA6EF}"/>
    <cellStyle name="F8 37" xfId="10906" xr:uid="{A1D254BE-7781-4BA8-A1C6-0EF53D361942}"/>
    <cellStyle name="F8 37 2" xfId="10907" xr:uid="{A5978752-BDB1-40D3-A30D-5747865652AF}"/>
    <cellStyle name="F8 38" xfId="10908" xr:uid="{B22108FA-AC8A-49E6-8FBA-863C963DD5DD}"/>
    <cellStyle name="F8 38 2" xfId="10909" xr:uid="{A1783C9A-4170-40AF-9474-2273C11BA9FA}"/>
    <cellStyle name="F8 39" xfId="10910" xr:uid="{A0D38829-A207-4531-B42E-36B52F078CDF}"/>
    <cellStyle name="F8 39 2" xfId="10911" xr:uid="{2B22953A-AEBE-4F59-A39B-23BF24F04023}"/>
    <cellStyle name="F8 4" xfId="10912" xr:uid="{2101017F-D657-4574-9AE6-D6D06697235B}"/>
    <cellStyle name="F8 4 2" xfId="10913" xr:uid="{FC0FC93A-8013-45A9-B5B2-AA54E2ABEF56}"/>
    <cellStyle name="F8 4 3" xfId="10914" xr:uid="{4C404411-571B-47BC-85E7-AE90A3005DAB}"/>
    <cellStyle name="F8 40" xfId="10915" xr:uid="{0F63EDD2-71B7-4CF6-85F0-F52F2113C3E1}"/>
    <cellStyle name="F8 40 2" xfId="10916" xr:uid="{2E9C85F8-2FB7-4E36-85B2-AEF5358BC3FD}"/>
    <cellStyle name="F8 41" xfId="10917" xr:uid="{84189F11-B1A9-4498-8525-EBE60F94C605}"/>
    <cellStyle name="F8 41 2" xfId="10918" xr:uid="{1A88EAD9-4AAC-445D-9F42-AFCA5ACA73CA}"/>
    <cellStyle name="F8 42" xfId="10919" xr:uid="{54E71251-6A65-4A10-B557-85443BEBA888}"/>
    <cellStyle name="F8 42 2" xfId="10920" xr:uid="{E692C992-BB37-48C2-8693-1E1E500252A4}"/>
    <cellStyle name="F8 43" xfId="10921" xr:uid="{76794DEE-021C-4B86-9D0C-F31734FFF76B}"/>
    <cellStyle name="F8 43 2" xfId="10922" xr:uid="{6E10E71D-306A-40E0-B598-4C8E61B33AF2}"/>
    <cellStyle name="F8 44" xfId="10923" xr:uid="{E30239D2-0222-4C97-9B46-4D892D2FE64C}"/>
    <cellStyle name="F8 44 2" xfId="10924" xr:uid="{5C60B6E1-E543-43F7-BA95-F13709CF6240}"/>
    <cellStyle name="F8 45" xfId="10925" xr:uid="{2F2BC9A4-E79C-4B2B-9687-3AC67D5DFA1D}"/>
    <cellStyle name="F8 45 2" xfId="10926" xr:uid="{148CC213-206E-436F-8AF8-B4E336A6ECF8}"/>
    <cellStyle name="F8 46" xfId="10927" xr:uid="{A0AF83D9-876D-4339-81CE-4BE7BC2181E8}"/>
    <cellStyle name="F8 46 2" xfId="10928" xr:uid="{43BD2ACC-8CB9-456F-9BCA-BBAF180D6AF9}"/>
    <cellStyle name="F8 47" xfId="10929" xr:uid="{D4E9474D-FD6E-48FA-BB5A-1989B5AC1E86}"/>
    <cellStyle name="F8 47 2" xfId="10930" xr:uid="{D7B64B24-DE41-4B50-ACC5-40877E9E90A2}"/>
    <cellStyle name="F8 48" xfId="10931" xr:uid="{8EDED95E-812C-4FCE-ADF0-32A28C0E95DE}"/>
    <cellStyle name="F8 48 2" xfId="10932" xr:uid="{877A13EE-9332-40FD-B36B-75A83CB0346F}"/>
    <cellStyle name="F8 49" xfId="10933" xr:uid="{602AD381-6240-4922-AC13-F5C6F8BE6FC9}"/>
    <cellStyle name="F8 49 2" xfId="10934" xr:uid="{F74BB32C-8E75-4A87-B0F5-2031E9B279DC}"/>
    <cellStyle name="F8 5" xfId="10935" xr:uid="{C9E0E244-5752-42B3-A6E3-DE2B38D9CDDE}"/>
    <cellStyle name="F8 5 2" xfId="10936" xr:uid="{F0545A45-1EBD-41F6-A784-3833C8DB4631}"/>
    <cellStyle name="F8 5 3" xfId="10937" xr:uid="{C0B6A0C9-4A0B-47F8-A9DA-40F44E69888E}"/>
    <cellStyle name="F8 50" xfId="10938" xr:uid="{451039A3-36AC-4EB0-8CA6-BC406EC6198E}"/>
    <cellStyle name="F8 50 2" xfId="10939" xr:uid="{3A69CBCB-2DB0-4F19-8689-DCB422520A35}"/>
    <cellStyle name="F8 51" xfId="10940" xr:uid="{42C35991-ACA8-4415-ACF0-88B06C5E253D}"/>
    <cellStyle name="F8 51 2" xfId="10941" xr:uid="{F64FC560-4012-4FD4-91E8-F518F2AF0892}"/>
    <cellStyle name="F8 52" xfId="10942" xr:uid="{05E5D06B-77AE-40B1-AFB2-8097A4B7DA1B}"/>
    <cellStyle name="F8 52 2" xfId="10943" xr:uid="{52D47442-185A-4BD1-A890-D5486F85BEE8}"/>
    <cellStyle name="F8 53" xfId="10944" xr:uid="{5E83A9DE-A0D8-4752-A49E-A7020B81095F}"/>
    <cellStyle name="F8 53 2" xfId="10945" xr:uid="{1E6AA045-2555-48D8-95CC-2623FABD5278}"/>
    <cellStyle name="F8 54" xfId="10946" xr:uid="{28DD3F04-90D1-423C-8547-4A5E7543537F}"/>
    <cellStyle name="F8 54 2" xfId="10947" xr:uid="{D2ADBDAE-C769-4058-9A54-03B577BB5CDE}"/>
    <cellStyle name="F8 55" xfId="10948" xr:uid="{6656EF6A-AF78-425E-ADC8-079E27C75A63}"/>
    <cellStyle name="F8 55 2" xfId="10949" xr:uid="{B119A650-EEE9-4619-8D5E-734AF272EB12}"/>
    <cellStyle name="F8 56" xfId="10950" xr:uid="{3485D2B5-0C5F-423B-AC59-8996254B94C6}"/>
    <cellStyle name="F8 56 2" xfId="10951" xr:uid="{63DB8F1E-11BA-4858-832B-5DD158619898}"/>
    <cellStyle name="F8 57" xfId="10952" xr:uid="{123DE2EC-377F-4A2B-8E35-946B56555D52}"/>
    <cellStyle name="F8 57 2" xfId="10953" xr:uid="{C21CC49F-CC8B-4553-8E39-E40F9415FFCA}"/>
    <cellStyle name="F8 58" xfId="10954" xr:uid="{9A14D1F5-E011-40D3-B70A-70B0E4CF986E}"/>
    <cellStyle name="F8 58 2" xfId="10955" xr:uid="{2EACF7CF-371B-461D-AB04-425DF64425C5}"/>
    <cellStyle name="F8 59" xfId="10956" xr:uid="{B4311C1C-364F-448D-A7C0-E7E6F4A31FF9}"/>
    <cellStyle name="F8 59 2" xfId="10957" xr:uid="{7BAC0F63-D269-48D9-8E18-D078023B50F5}"/>
    <cellStyle name="F8 6" xfId="10958" xr:uid="{4785477B-41E0-4E76-B2B8-3369A8C37B7C}"/>
    <cellStyle name="F8 6 2" xfId="10959" xr:uid="{2A14A98D-CF8D-4BF1-AB14-04373C751CA2}"/>
    <cellStyle name="F8 6 3" xfId="10960" xr:uid="{5EA4B691-80C8-42CF-820E-E4CEF80D2E65}"/>
    <cellStyle name="F8 60" xfId="10961" xr:uid="{84AA1C53-877A-46CD-A109-5AE5FCCEC362}"/>
    <cellStyle name="F8 60 2" xfId="10962" xr:uid="{F35AE621-FCF3-41D1-B356-65A2AEED90E3}"/>
    <cellStyle name="F8 61" xfId="10963" xr:uid="{4F31C651-0927-424E-A335-010A16BA5D70}"/>
    <cellStyle name="F8 61 2" xfId="10964" xr:uid="{7B66ACDB-A363-40D4-B83D-7B59089744F8}"/>
    <cellStyle name="F8 62" xfId="10965" xr:uid="{23E7C235-EE2A-4FF5-A764-63D0081542FE}"/>
    <cellStyle name="F8 62 2" xfId="10966" xr:uid="{0EA4EC6D-6901-4857-97DC-27E2D8E578BA}"/>
    <cellStyle name="F8 63" xfId="10967" xr:uid="{3DE0EA6B-CD56-419F-813F-D6B208297ED0}"/>
    <cellStyle name="F8 63 2" xfId="10968" xr:uid="{99ADB251-72C4-49C7-B423-193654383B93}"/>
    <cellStyle name="F8 64" xfId="10969" xr:uid="{2DB85C5D-B643-49C7-A7CA-B97019E7C596}"/>
    <cellStyle name="F8 64 2" xfId="10970" xr:uid="{4F8BE90C-B0A5-4DF0-BD6B-4C756A8A05FD}"/>
    <cellStyle name="F8 65" xfId="10971" xr:uid="{08DE6135-FF63-4050-A2CD-4B43D1DA7ED8}"/>
    <cellStyle name="F8 65 2" xfId="10972" xr:uid="{6F701910-2D7C-4D91-ADE4-9177D8996638}"/>
    <cellStyle name="F8 7" xfId="10973" xr:uid="{B15D11A0-86FC-4EEA-BB08-F5872291D696}"/>
    <cellStyle name="F8 7 2" xfId="10974" xr:uid="{E0D6C9FE-B4C1-426D-B12D-425E35E7481B}"/>
    <cellStyle name="F8 7 3" xfId="10975" xr:uid="{9DA51A8D-BF17-4CB1-9E06-593129629973}"/>
    <cellStyle name="F8 8" xfId="10976" xr:uid="{33A62AB7-7BF4-41EB-8B83-4BAD852063EE}"/>
    <cellStyle name="F8 8 2" xfId="10977" xr:uid="{FC9073A7-B3C1-41DB-94B8-911C2AE14085}"/>
    <cellStyle name="F8 8 3" xfId="10978" xr:uid="{02E8A52D-575F-4ADA-B402-D085E5FD9E33}"/>
    <cellStyle name="F8 9" xfId="10979" xr:uid="{FB2DD89B-C69F-440B-BC90-27A849EE841C}"/>
    <cellStyle name="F8 9 2" xfId="10980" xr:uid="{F5A7D286-2BF3-499C-855E-B43D3D909E0F}"/>
    <cellStyle name="F8 9 3" xfId="10981" xr:uid="{762345A2-A9F5-4398-B828-23BB9F404696}"/>
    <cellStyle name="Figyelmeztetés" xfId="10982" xr:uid="{670437C8-C869-4A65-B0C5-9DD462953D73}"/>
    <cellStyle name="Financier" xfId="2120" xr:uid="{6A3C2101-55D7-4A0C-A727-B66851A71339}"/>
    <cellStyle name="Financier 2" xfId="2121" xr:uid="{43E033AF-4F03-4865-950B-CEEF37C589F4}"/>
    <cellStyle name="Financier 2 2" xfId="3115" xr:uid="{850895DB-BAAE-44B2-8394-D0ACB528BF95}"/>
    <cellStyle name="Financier 3" xfId="3114" xr:uid="{9014B50C-F5B3-41B3-8321-A74321C8DA3B}"/>
    <cellStyle name="Financier0" xfId="2122" xr:uid="{A062E936-5A9D-4EFB-B62F-ABA5391ED4BA}"/>
    <cellStyle name="Financier0 10" xfId="10983" xr:uid="{9D7CC2D8-7405-49FA-A90E-F9C8F9A8A33A}"/>
    <cellStyle name="Financier0 10 2" xfId="10984" xr:uid="{52A33B89-62DF-4189-AEC2-278E95635334}"/>
    <cellStyle name="Financier0 10 3" xfId="10985" xr:uid="{12FFD58A-B250-42D1-8395-1BC33693AD46}"/>
    <cellStyle name="Financier0 11" xfId="10986" xr:uid="{9BBF6DCC-EF95-4373-8407-FCD200AFF5ED}"/>
    <cellStyle name="Financier0 11 2" xfId="10987" xr:uid="{5DD8B036-FA25-4D52-ADD4-A582BE5BA67C}"/>
    <cellStyle name="Financier0 12" xfId="10988" xr:uid="{6F339394-209D-4F72-A013-B048E7A8A706}"/>
    <cellStyle name="Financier0 12 2" xfId="10989" xr:uid="{8259BF05-FCB1-4FB8-8500-EAFD076F13D2}"/>
    <cellStyle name="Financier0 13" xfId="10990" xr:uid="{05308BA5-C4E5-486F-827C-7B154BEF528C}"/>
    <cellStyle name="Financier0 13 2" xfId="10991" xr:uid="{E3C29D67-237E-437F-9290-DD407A4E0E3F}"/>
    <cellStyle name="Financier0 14" xfId="10992" xr:uid="{97B46E93-0FDE-4AE6-A8AD-7F330EF5F40F}"/>
    <cellStyle name="Financier0 14 2" xfId="10993" xr:uid="{E05D2E9F-85D2-46FF-AF9C-CB0FDC842E6A}"/>
    <cellStyle name="Financier0 15" xfId="10994" xr:uid="{26A41FA1-2431-4DB6-AB85-499745F1DE61}"/>
    <cellStyle name="Financier0 15 2" xfId="10995" xr:uid="{F6F96171-CACE-4198-95AB-AFE5C550988C}"/>
    <cellStyle name="Financier0 16" xfId="10996" xr:uid="{5A4EA012-0E41-4917-9A67-DE4D48743419}"/>
    <cellStyle name="Financier0 16 2" xfId="10997" xr:uid="{98A6DA5B-5AE5-437E-9DEF-8DDDFC5C59C8}"/>
    <cellStyle name="Financier0 17" xfId="10998" xr:uid="{7F579046-57C0-464A-9000-8E344FABC6E2}"/>
    <cellStyle name="Financier0 17 2" xfId="10999" xr:uid="{CEFD06BB-7E43-45C4-86E0-E8D5FFED3753}"/>
    <cellStyle name="Financier0 18" xfId="11000" xr:uid="{B7BE40DC-458F-4F66-B421-E4F72CC1A1CC}"/>
    <cellStyle name="Financier0 18 2" xfId="11001" xr:uid="{1820FD0B-6F79-4652-8627-FEB6CBF75B84}"/>
    <cellStyle name="Financier0 19" xfId="11002" xr:uid="{2A8E5DE5-F47B-4D86-BA25-B42691590164}"/>
    <cellStyle name="Financier0 19 2" xfId="11003" xr:uid="{7911F7D1-CA53-4B76-914D-7DABE638A3EE}"/>
    <cellStyle name="Financier0 2" xfId="2123" xr:uid="{5E1684C8-74DD-427F-9AAA-A23E132A5F88}"/>
    <cellStyle name="Financier0 2 10" xfId="11004" xr:uid="{3130C4FD-93D2-4774-87F1-208E4D797E58}"/>
    <cellStyle name="Financier0 2 2" xfId="3117" xr:uid="{923EE2C5-13F1-44FA-9408-BFFB33FCDB0E}"/>
    <cellStyle name="Financier0 2 2 2" xfId="11005" xr:uid="{E9D59029-E1AF-436C-BACD-615F70314111}"/>
    <cellStyle name="Financier0 2 3" xfId="11006" xr:uid="{DB17755A-9592-426C-A583-7C82E1A31DB4}"/>
    <cellStyle name="Financier0 2 4" xfId="11007" xr:uid="{418B7A64-2EDF-456D-AAC5-2D55EC6D82BA}"/>
    <cellStyle name="Financier0 2 5" xfId="11008" xr:uid="{93084052-8EC6-4053-BACE-5E780DAD3ED6}"/>
    <cellStyle name="Financier0 2 6" xfId="11009" xr:uid="{56A196F5-1729-4AA7-9AFA-AE819521FF14}"/>
    <cellStyle name="Financier0 2 7" xfId="11010" xr:uid="{F73228C4-D675-4E49-9080-67BA428B6034}"/>
    <cellStyle name="Financier0 2 8" xfId="11011" xr:uid="{0FD5CA9A-97FE-420D-A579-CBE413B59588}"/>
    <cellStyle name="Financier0 2 9" xfId="11012" xr:uid="{A5345C5B-8757-491B-A5C2-8438A30FCA27}"/>
    <cellStyle name="Financier0 20" xfId="11013" xr:uid="{BDE3F51F-6D1E-4978-8FC4-41EDAE426D0C}"/>
    <cellStyle name="Financier0 20 2" xfId="11014" xr:uid="{D94E4748-A9D6-4FE7-9536-86F1D89BECA9}"/>
    <cellStyle name="Financier0 21" xfId="11015" xr:uid="{0983A226-FAB7-4E0E-916A-2E521B86B041}"/>
    <cellStyle name="Financier0 21 2" xfId="11016" xr:uid="{0247F74C-9B39-4C65-A65B-FDC221F23496}"/>
    <cellStyle name="Financier0 22" xfId="11017" xr:uid="{6C4EC868-74E6-43F8-B451-1C07B1CC71C1}"/>
    <cellStyle name="Financier0 22 2" xfId="11018" xr:uid="{A6C61E0F-520C-4F5C-AA71-44BC69316AED}"/>
    <cellStyle name="Financier0 23" xfId="11019" xr:uid="{17A77FDC-6A71-4B4A-9878-FA0D42174760}"/>
    <cellStyle name="Financier0 23 2" xfId="11020" xr:uid="{41DF49D2-AEB0-4B99-89AF-57366E7AB836}"/>
    <cellStyle name="Financier0 24" xfId="11021" xr:uid="{6F5C2192-7A21-4080-A08B-9051B8EA9156}"/>
    <cellStyle name="Financier0 24 2" xfId="11022" xr:uid="{6DC9F5CF-A5EF-4DF1-A9BB-FC9ED17E5E62}"/>
    <cellStyle name="Financier0 25" xfId="11023" xr:uid="{CF775B41-2761-490A-872E-17F611B6C0CA}"/>
    <cellStyle name="Financier0 25 2" xfId="11024" xr:uid="{C990E136-118C-4613-9B3C-89A3205CDCED}"/>
    <cellStyle name="Financier0 26" xfId="11025" xr:uid="{3B8E7570-8545-446E-8F46-0D8B500CF404}"/>
    <cellStyle name="Financier0 26 2" xfId="11026" xr:uid="{D3A87A9B-22D3-4F00-9BE3-EFA721623907}"/>
    <cellStyle name="Financier0 27" xfId="11027" xr:uid="{A7B8062F-4E8F-493B-880E-36638AD2145F}"/>
    <cellStyle name="Financier0 27 2" xfId="11028" xr:uid="{FF7035D4-B400-4753-8829-61EF0FEBBAF7}"/>
    <cellStyle name="Financier0 28" xfId="11029" xr:uid="{9A79A41D-910D-49C9-864B-1E43BC70C817}"/>
    <cellStyle name="Financier0 28 2" xfId="11030" xr:uid="{E935B7AD-2789-482E-B8F8-B9FBB6E5F16D}"/>
    <cellStyle name="Financier0 29" xfId="11031" xr:uid="{AD0217A4-83AC-4F6A-8161-46FB24E4C554}"/>
    <cellStyle name="Financier0 29 2" xfId="11032" xr:uid="{913AA541-93D8-4899-B402-FF358A3020E1}"/>
    <cellStyle name="Financier0 3" xfId="3116" xr:uid="{71905911-D77C-4814-855C-3E487F09DA94}"/>
    <cellStyle name="Financier0 3 2" xfId="11034" xr:uid="{457417AB-E132-46AA-B68D-252D14848FDE}"/>
    <cellStyle name="Financier0 3 3" xfId="11035" xr:uid="{EA445C36-7A36-4B51-92FB-CCF1CAFC1949}"/>
    <cellStyle name="Financier0 3 4" xfId="11033" xr:uid="{6BCB3B5A-46CC-4340-8279-0865DC5D7255}"/>
    <cellStyle name="Financier0 30" xfId="11036" xr:uid="{27051045-5B9D-4084-9287-D3C42CE0EAA1}"/>
    <cellStyle name="Financier0 30 2" xfId="11037" xr:uid="{495D3C37-4EE7-41D6-8229-0A65315E8A85}"/>
    <cellStyle name="Financier0 31" xfId="11038" xr:uid="{5C474208-7984-43C8-A36E-44E88F62EF87}"/>
    <cellStyle name="Financier0 31 2" xfId="11039" xr:uid="{EA79B3DA-1B90-4641-B0C9-2A0382936B4C}"/>
    <cellStyle name="Financier0 32" xfId="11040" xr:uid="{80CBDCD7-2C12-499C-B846-336A0FE40742}"/>
    <cellStyle name="Financier0 32 2" xfId="11041" xr:uid="{8C905AE5-F58F-48DB-822D-ACD03DEE7842}"/>
    <cellStyle name="Financier0 33" xfId="11042" xr:uid="{474460A2-0624-4067-941F-D8BB58012CBD}"/>
    <cellStyle name="Financier0 33 2" xfId="11043" xr:uid="{A4310173-39F8-49E0-B9C7-85DA8382FDB8}"/>
    <cellStyle name="Financier0 34" xfId="11044" xr:uid="{9C0A0E06-1B02-48EC-AE23-D9E6EA04B2DF}"/>
    <cellStyle name="Financier0 34 2" xfId="11045" xr:uid="{86BB7D8D-5155-4133-9281-C6AC1F935172}"/>
    <cellStyle name="Financier0 35" xfId="11046" xr:uid="{6A2DDF83-2FBF-439D-B092-75BDC0071D4E}"/>
    <cellStyle name="Financier0 35 2" xfId="11047" xr:uid="{305955B6-481B-4199-8499-4CB97C74129F}"/>
    <cellStyle name="Financier0 36" xfId="11048" xr:uid="{1B0133D0-29D8-4436-859D-79951818035F}"/>
    <cellStyle name="Financier0 36 2" xfId="11049" xr:uid="{E33AE5B0-7FA3-4DE3-9287-3F2C55A575FB}"/>
    <cellStyle name="Financier0 37" xfId="11050" xr:uid="{08B5F594-209F-4B84-847C-12BFE5C8EEDF}"/>
    <cellStyle name="Financier0 37 2" xfId="11051" xr:uid="{F9B35166-F25B-4558-9E0D-7FDED3631AE3}"/>
    <cellStyle name="Financier0 38" xfId="11052" xr:uid="{C6D8F938-D6C7-4330-B4CD-C21241B0A304}"/>
    <cellStyle name="Financier0 38 2" xfId="11053" xr:uid="{6EC54170-D2E8-4D98-AC3D-95C6F55EC261}"/>
    <cellStyle name="Financier0 39" xfId="11054" xr:uid="{CF14050F-F170-4726-8149-7C245398A2D8}"/>
    <cellStyle name="Financier0 39 2" xfId="11055" xr:uid="{AFDA3212-C91B-4883-8669-BB737D3D7DDF}"/>
    <cellStyle name="Financier0 4" xfId="11056" xr:uid="{071C684C-B283-451E-ABB5-405673E150A0}"/>
    <cellStyle name="Financier0 4 2" xfId="11057" xr:uid="{14381956-79B7-4375-ABE1-226452645F06}"/>
    <cellStyle name="Financier0 4 3" xfId="11058" xr:uid="{5EE348C1-A19A-49CC-BB7B-FECC095B2F11}"/>
    <cellStyle name="Financier0 40" xfId="11059" xr:uid="{F175193F-D9AF-431D-BE03-9D6AAABF744E}"/>
    <cellStyle name="Financier0 40 2" xfId="11060" xr:uid="{C2C7DEB8-37A8-4B6B-B541-2E6E37B8D47D}"/>
    <cellStyle name="Financier0 41" xfId="11061" xr:uid="{06F4AE71-33B4-4C33-8883-42645A6DFC8E}"/>
    <cellStyle name="Financier0 41 2" xfId="11062" xr:uid="{BA7ABE96-8B51-4A06-9270-9D87B84B2168}"/>
    <cellStyle name="Financier0 42" xfId="11063" xr:uid="{B9AE9AAB-6334-448B-8649-5931E43DA645}"/>
    <cellStyle name="Financier0 42 2" xfId="11064" xr:uid="{3F58CA5F-90A2-4B39-B8F3-D73FB73C346C}"/>
    <cellStyle name="Financier0 43" xfId="11065" xr:uid="{26BB7ADD-FBF9-45E8-9AED-FFF08F350984}"/>
    <cellStyle name="Financier0 43 2" xfId="11066" xr:uid="{C60888D4-80F8-43A3-BAFD-7771952B9B20}"/>
    <cellStyle name="Financier0 44" xfId="11067" xr:uid="{1E17E0D4-CB90-4213-B6F4-B1BAF7725858}"/>
    <cellStyle name="Financier0 44 2" xfId="11068" xr:uid="{3F48C87D-36D7-4AE6-97D1-A9AFFB2E746D}"/>
    <cellStyle name="Financier0 45" xfId="11069" xr:uid="{4167F095-B7C1-4BA0-B15C-78C300177D83}"/>
    <cellStyle name="Financier0 45 2" xfId="11070" xr:uid="{78E85264-51BB-4361-9FB0-4BEA5A9052F5}"/>
    <cellStyle name="Financier0 46" xfId="11071" xr:uid="{3874ECA8-B4A9-4FF8-87D6-539C40E26148}"/>
    <cellStyle name="Financier0 46 2" xfId="11072" xr:uid="{1DC90EC0-E18E-4275-8A14-2886BDE638CD}"/>
    <cellStyle name="Financier0 47" xfId="11073" xr:uid="{D317C674-7E48-4A35-AA05-0A75B298CC05}"/>
    <cellStyle name="Financier0 47 2" xfId="11074" xr:uid="{4248B942-CA04-401A-AD72-10D566F0381D}"/>
    <cellStyle name="Financier0 48" xfId="11075" xr:uid="{69D55A17-287F-47C5-AC32-215574194FF7}"/>
    <cellStyle name="Financier0 48 2" xfId="11076" xr:uid="{4BFBDB39-84F5-4833-BDE6-E9E5EA298B0B}"/>
    <cellStyle name="Financier0 49" xfId="11077" xr:uid="{A2C24487-6100-45C0-855B-027E11BFBBE1}"/>
    <cellStyle name="Financier0 49 2" xfId="11078" xr:uid="{E80C9183-B432-4173-890D-D42A460B62DD}"/>
    <cellStyle name="Financier0 5" xfId="11079" xr:uid="{3B72DC7D-E164-43A4-B320-A12483214CA5}"/>
    <cellStyle name="Financier0 5 2" xfId="11080" xr:uid="{1D1A7470-3212-4BE8-807C-A8DE8889FC28}"/>
    <cellStyle name="Financier0 5 3" xfId="11081" xr:uid="{8B43AEE7-F84C-4447-B41A-D85181E8F2BC}"/>
    <cellStyle name="Financier0 50" xfId="11082" xr:uid="{EF9E0A42-C362-467B-9A1E-94CA3E408BB0}"/>
    <cellStyle name="Financier0 50 2" xfId="11083" xr:uid="{68146223-F467-4D04-A98B-9E8F11B50A1A}"/>
    <cellStyle name="Financier0 51" xfId="11084" xr:uid="{2478DC09-73B1-488B-9D0A-0FD97412F8FC}"/>
    <cellStyle name="Financier0 51 2" xfId="11085" xr:uid="{670A79DD-3E7A-4F08-B711-D295743881E5}"/>
    <cellStyle name="Financier0 52" xfId="11086" xr:uid="{418C9FB5-1109-42B2-8744-F1CD2B3E5696}"/>
    <cellStyle name="Financier0 52 2" xfId="11087" xr:uid="{516801D3-B970-40F1-9F40-DDFC2E86CDB0}"/>
    <cellStyle name="Financier0 53" xfId="11088" xr:uid="{846E2F0D-2445-4D4A-8E04-6A0E750F2380}"/>
    <cellStyle name="Financier0 53 2" xfId="11089" xr:uid="{184A1241-BA97-4FA6-BF5B-861582FDCF5B}"/>
    <cellStyle name="Financier0 54" xfId="11090" xr:uid="{8FAE2DFF-D8F1-456B-A7D7-6EA593F265FF}"/>
    <cellStyle name="Financier0 54 2" xfId="11091" xr:uid="{939B16F0-0D7A-4196-8CC2-BB0DCA360F54}"/>
    <cellStyle name="Financier0 55" xfId="11092" xr:uid="{03871B74-2CDE-4248-8629-9B53942F2942}"/>
    <cellStyle name="Financier0 55 2" xfId="11093" xr:uid="{32B9D9BF-8006-4AC2-9D7B-31F9CF14F3D1}"/>
    <cellStyle name="Financier0 56" xfId="11094" xr:uid="{D6464509-4EBA-4FBC-B0A1-6CF6567DB76C}"/>
    <cellStyle name="Financier0 56 2" xfId="11095" xr:uid="{9929CF64-1C41-4564-849B-E4C7B95FB973}"/>
    <cellStyle name="Financier0 57" xfId="11096" xr:uid="{1374EB24-BFA1-4DBC-98CA-C1A1579BCE25}"/>
    <cellStyle name="Financier0 57 2" xfId="11097" xr:uid="{9A3C2580-249B-400F-A3D7-729E96CB1A56}"/>
    <cellStyle name="Financier0 58" xfId="11098" xr:uid="{0C6BA98D-5504-4660-BFDB-1139B3F0B959}"/>
    <cellStyle name="Financier0 58 2" xfId="11099" xr:uid="{18507BDC-7B16-43A7-9739-5A03BA976907}"/>
    <cellStyle name="Financier0 59" xfId="11100" xr:uid="{F4615619-3AA9-4925-A0EB-4D3DCB917095}"/>
    <cellStyle name="Financier0 59 2" xfId="11101" xr:uid="{5F710B07-098A-484C-AA4D-F89B97479152}"/>
    <cellStyle name="Financier0 6" xfId="11102" xr:uid="{60E922E3-96CF-4ECB-AB0E-6AFDEE422F4D}"/>
    <cellStyle name="Financier0 6 2" xfId="11103" xr:uid="{4DCD6ED7-E01B-4B4C-ADC4-D02CD88A3664}"/>
    <cellStyle name="Financier0 6 3" xfId="11104" xr:uid="{8ECD8763-2F75-4DB6-B281-3248E71B9296}"/>
    <cellStyle name="Financier0 60" xfId="11105" xr:uid="{B59D3AE2-0DBB-4933-9DDB-11159011F7AF}"/>
    <cellStyle name="Financier0 60 2" xfId="11106" xr:uid="{97AB2EE2-5102-4010-93F8-A71C86361602}"/>
    <cellStyle name="Financier0 61" xfId="11107" xr:uid="{D03F886D-B7D2-4D03-9AFD-19473A0B1101}"/>
    <cellStyle name="Financier0 61 2" xfId="11108" xr:uid="{D0C3B449-247E-4026-98FF-E046BA8DD646}"/>
    <cellStyle name="Financier0 62" xfId="11109" xr:uid="{465BCD1D-255D-4796-BD5D-B4615934645D}"/>
    <cellStyle name="Financier0 62 2" xfId="11110" xr:uid="{1AA26844-1982-47F7-9CB4-854390142336}"/>
    <cellStyle name="Financier0 63" xfId="11111" xr:uid="{4F44BF9C-DE4B-418F-A1DE-D75EEA777278}"/>
    <cellStyle name="Financier0 63 2" xfId="11112" xr:uid="{004C7BCE-09E4-4557-B50D-7F3EF7BE2223}"/>
    <cellStyle name="Financier0 64" xfId="11113" xr:uid="{2EC24ABB-8F2C-4499-AE4C-4AAF6C81604C}"/>
    <cellStyle name="Financier0 64 2" xfId="11114" xr:uid="{5F314256-E24F-4488-AB96-0724D25F17D0}"/>
    <cellStyle name="Financier0 65" xfId="11115" xr:uid="{BE358D75-01A5-4BE1-836F-DF6D3252FEE3}"/>
    <cellStyle name="Financier0 65 2" xfId="11116" xr:uid="{593C08F5-4F29-4B8E-8F3C-A6DC21F864DA}"/>
    <cellStyle name="Financier0 66" xfId="3997" xr:uid="{F8475E23-E32F-44E9-83CE-FCE5193CEDB7}"/>
    <cellStyle name="Financier0 7" xfId="11117" xr:uid="{4D44989E-54F5-4635-8AE4-33062CDCD35F}"/>
    <cellStyle name="Financier0 7 2" xfId="11118" xr:uid="{E0A2C8D7-A917-41B0-9AA8-A466BD5F1D57}"/>
    <cellStyle name="Financier0 7 3" xfId="11119" xr:uid="{CCF5E87A-34BA-4658-BD37-411FF6CFD4F7}"/>
    <cellStyle name="Financier0 8" xfId="11120" xr:uid="{18EA5840-D851-4D83-A305-741F01CA1F3A}"/>
    <cellStyle name="Financier0 8 2" xfId="11121" xr:uid="{391A0651-403B-4743-80EF-6B128E77819B}"/>
    <cellStyle name="Financier0 8 3" xfId="11122" xr:uid="{76E23904-D1CE-4D81-A7EA-E052B39A7925}"/>
    <cellStyle name="Financier0 9" xfId="11123" xr:uid="{FF144F8E-5D1F-48AE-9C89-1BFA94165993}"/>
    <cellStyle name="Financier0 9 2" xfId="11124" xr:uid="{35221932-4394-46FE-880D-D41326DF2FBF}"/>
    <cellStyle name="Financier0 9 3" xfId="11125" xr:uid="{D587A0F0-731A-4322-A34E-887B72A4ADC8}"/>
    <cellStyle name="FIXE" xfId="11126" xr:uid="{26270C7C-9584-47B6-90EA-C4B6F734A1AD}"/>
    <cellStyle name="FIXE 10" xfId="11127" xr:uid="{4F5B1C88-BB2D-44D5-B4AB-40EB7A2F4B71}"/>
    <cellStyle name="FIXE 10 2" xfId="11128" xr:uid="{F1A94CA8-790A-4C07-BABA-0E9AD8259B17}"/>
    <cellStyle name="FIXE 11" xfId="11129" xr:uid="{4526583A-47A3-4A7B-A274-7C2056C1DBE3}"/>
    <cellStyle name="FIXE 11 2" xfId="11130" xr:uid="{7BBBFB35-4DCA-4942-AB06-96DF06236AF2}"/>
    <cellStyle name="FIXE 12" xfId="11131" xr:uid="{B96B5EBF-54E6-45FB-B4CD-D842B7752459}"/>
    <cellStyle name="FIXE 12 2" xfId="11132" xr:uid="{3821C11E-27AE-4708-8E96-A2C192705D75}"/>
    <cellStyle name="FIXE 13" xfId="11133" xr:uid="{C55B6360-1BA2-4C58-9A49-02857ADC5CC6}"/>
    <cellStyle name="FIXE 13 2" xfId="11134" xr:uid="{B7E80D07-70D1-4206-888C-EB5115508C03}"/>
    <cellStyle name="FIXE 14" xfId="11135" xr:uid="{0F9F667D-0A4F-4D81-AFAC-F9EC4A85CC14}"/>
    <cellStyle name="FIXE 14 2" xfId="11136" xr:uid="{D1492A65-0AE5-4084-8646-231DAAF8E891}"/>
    <cellStyle name="FIXE 15" xfId="11137" xr:uid="{B34DEA04-96A2-4F4D-96F0-DA389F4B640A}"/>
    <cellStyle name="FIXE 15 2" xfId="11138" xr:uid="{D0FF1CF5-54E5-4D37-9028-A9AB719FA77A}"/>
    <cellStyle name="FIXE 16" xfId="11139" xr:uid="{60CDE84A-8903-49AA-86BB-DB8D98285754}"/>
    <cellStyle name="FIXE 16 2" xfId="11140" xr:uid="{248C6B31-051F-4EB5-975F-EDFAA91A7C64}"/>
    <cellStyle name="FIXE 17" xfId="11141" xr:uid="{FA04C133-BD0F-436B-8E31-693BDA6B4691}"/>
    <cellStyle name="FIXE 17 2" xfId="11142" xr:uid="{F38BE743-4F3F-45CD-BB01-A222432D1931}"/>
    <cellStyle name="FIXE 18" xfId="11143" xr:uid="{C0441235-0CC2-465B-BCE3-0D5A4FFAF3F2}"/>
    <cellStyle name="FIXE 18 2" xfId="11144" xr:uid="{4FDBB5BA-433E-4AA9-BC6E-5E947D21D6FC}"/>
    <cellStyle name="FIXE 19" xfId="11145" xr:uid="{F05722BE-01B0-4C7C-87FE-06064D020E80}"/>
    <cellStyle name="FIXE 19 2" xfId="11146" xr:uid="{A7A79137-DADB-43C6-BA35-C6D5D5D7099D}"/>
    <cellStyle name="FIXE 2" xfId="11147" xr:uid="{976F73F9-903C-4536-A31C-FA2623BEAB9F}"/>
    <cellStyle name="FIXE 2 2" xfId="11148" xr:uid="{2DA4102A-758F-478E-A534-0E997D092B6B}"/>
    <cellStyle name="FIXE 2 2 2" xfId="11149" xr:uid="{630EF69D-15B3-4887-9B75-1D2F7BD648E4}"/>
    <cellStyle name="FIXE 2 3" xfId="11150" xr:uid="{420B3EF6-E882-4F18-AC2D-6C9C10718F91}"/>
    <cellStyle name="FIXE 20" xfId="11151" xr:uid="{B877DD57-CC38-4B9C-A4E2-79E04A301D9D}"/>
    <cellStyle name="FIXE 20 2" xfId="11152" xr:uid="{5EDADCE5-093A-44DE-BE4E-877E5F426D91}"/>
    <cellStyle name="FIXE 21" xfId="11153" xr:uid="{1ECED3FB-D160-4F40-960F-DB955561D455}"/>
    <cellStyle name="FIXE 21 2" xfId="11154" xr:uid="{4ACFA7FB-2318-4332-AF3D-A2E5A472932B}"/>
    <cellStyle name="FIXE 22" xfId="11155" xr:uid="{5E36944F-6E7B-4D68-81DE-0674A3CC351A}"/>
    <cellStyle name="FIXE 22 2" xfId="11156" xr:uid="{8D445C53-DCD1-48F8-A60C-2952593A8266}"/>
    <cellStyle name="FIXE 23" xfId="11157" xr:uid="{26289B20-C612-43FA-B964-62529C3ACD5D}"/>
    <cellStyle name="FIXE 23 2" xfId="11158" xr:uid="{9AEF4301-FAF1-43C4-8121-EDEBB904FA99}"/>
    <cellStyle name="FIXE 24" xfId="11159" xr:uid="{64766BCC-AB7C-4850-895A-D29A9E49CD84}"/>
    <cellStyle name="FIXE 24 2" xfId="11160" xr:uid="{60BEBDBB-6666-40F7-ADDC-B4DF1F824111}"/>
    <cellStyle name="FIXE 25" xfId="11161" xr:uid="{8538284A-AE3F-4033-A10C-31487874D847}"/>
    <cellStyle name="FIXE 25 2" xfId="11162" xr:uid="{B6E6EC89-676A-4492-8B3A-694556315028}"/>
    <cellStyle name="FIXE 26" xfId="11163" xr:uid="{8BB54269-0715-4E77-8F00-8225B7E1B52B}"/>
    <cellStyle name="FIXE 26 2" xfId="11164" xr:uid="{15974866-5B75-455B-BFED-FEE4B18A076F}"/>
    <cellStyle name="FIXE 27" xfId="11165" xr:uid="{42A20239-04ED-4171-AB05-25E2F14F8648}"/>
    <cellStyle name="FIXE 27 2" xfId="11166" xr:uid="{55FD25DE-632C-434B-BD21-A68EA3EB1495}"/>
    <cellStyle name="FIXE 28" xfId="11167" xr:uid="{89DCC4FC-2792-40F2-82F4-F0BB0A575B4E}"/>
    <cellStyle name="FIXE 28 2" xfId="11168" xr:uid="{F166DA63-5D3A-4C76-801F-51E3B5908F4D}"/>
    <cellStyle name="FIXE 29" xfId="11169" xr:uid="{4330C8C3-DC58-4B03-9AC9-CB79D3F4A947}"/>
    <cellStyle name="FIXE 29 2" xfId="11170" xr:uid="{D810A5AA-B51A-42B2-8EAB-BEA3C6F032BA}"/>
    <cellStyle name="FIXE 3" xfId="11171" xr:uid="{9BA4D973-04CB-4913-A247-07247224BBA9}"/>
    <cellStyle name="FIXE 3 2" xfId="11172" xr:uid="{5F44EBF0-149D-451B-BF76-B13BBB1FE9EF}"/>
    <cellStyle name="FIXE 3 3" xfId="11173" xr:uid="{0435B145-8FC0-4743-B4CC-AC8AE8396AF6}"/>
    <cellStyle name="FIXE 30" xfId="11174" xr:uid="{FA9750C2-7A7D-41ED-99F7-59F4F2AC785E}"/>
    <cellStyle name="FIXE 30 2" xfId="11175" xr:uid="{946E255A-1BB8-45FB-9C28-6BEE2D3417E9}"/>
    <cellStyle name="FIXE 31" xfId="11176" xr:uid="{DA41444B-C24B-4CC2-8DF1-342E8728BDEB}"/>
    <cellStyle name="FIXE 31 2" xfId="11177" xr:uid="{AA6FCB1C-8BFA-459C-A510-14786732B65B}"/>
    <cellStyle name="FIXE 32" xfId="11178" xr:uid="{E32D9C59-6227-4B52-9C12-AC5E143B769B}"/>
    <cellStyle name="FIXE 32 2" xfId="11179" xr:uid="{3D51744B-29FD-4A92-8002-871248A8499E}"/>
    <cellStyle name="FIXE 33" xfId="11180" xr:uid="{88264F57-C06E-45F7-AB8F-DE111BF72DB0}"/>
    <cellStyle name="FIXE 33 2" xfId="11181" xr:uid="{16842F39-EB53-45A6-863B-684C19C86A65}"/>
    <cellStyle name="FIXE 34" xfId="11182" xr:uid="{558A7D6B-6A3B-42F6-AA10-4BC9F58D0A17}"/>
    <cellStyle name="FIXE 34 2" xfId="11183" xr:uid="{15C442F4-BECA-4330-B039-07CDE51E60E0}"/>
    <cellStyle name="FIXE 35" xfId="11184" xr:uid="{CF4BBADF-A212-4CD5-A961-45EAC782261F}"/>
    <cellStyle name="FIXE 35 2" xfId="11185" xr:uid="{D1351995-19EE-4905-AE82-CF7CE5E03ACC}"/>
    <cellStyle name="FIXE 36" xfId="11186" xr:uid="{1AECF44C-7F2E-41B9-A5CF-E618B4E4303D}"/>
    <cellStyle name="FIXE 36 2" xfId="11187" xr:uid="{1EF9F91F-877B-402A-B746-074A90AFBAE8}"/>
    <cellStyle name="FIXE 37" xfId="11188" xr:uid="{EB55FB8C-E1BB-473F-B634-F0F90A5677E9}"/>
    <cellStyle name="FIXE 37 2" xfId="11189" xr:uid="{6FA1CDE0-BE16-440A-B0EC-AB8F95FDF77F}"/>
    <cellStyle name="FIXE 38" xfId="11190" xr:uid="{52525FD0-2ABA-4464-BAC9-37ED9E97D0EF}"/>
    <cellStyle name="FIXE 38 2" xfId="11191" xr:uid="{700281D5-1318-4394-BB4D-6220D8902865}"/>
    <cellStyle name="FIXE 39" xfId="11192" xr:uid="{F6E9F1E6-1E12-4E09-B641-B38D3C1DC582}"/>
    <cellStyle name="FIXE 39 2" xfId="11193" xr:uid="{593EB8D1-B816-4E7F-9ABD-1DB9B8D52166}"/>
    <cellStyle name="FIXE 4" xfId="11194" xr:uid="{82E531EE-5175-4B98-B8AA-3F47119AC836}"/>
    <cellStyle name="FIXE 4 2" xfId="11195" xr:uid="{ED965EA5-2B27-4C5B-8BE4-60C7B5925AB0}"/>
    <cellStyle name="FIXE 4 3" xfId="11196" xr:uid="{920C2DFE-CE1D-4D9E-B41C-B17A900C0098}"/>
    <cellStyle name="FIXE 40" xfId="11197" xr:uid="{94D63FD1-25CF-4101-BCCF-C925F136F792}"/>
    <cellStyle name="FIXE 40 2" xfId="11198" xr:uid="{B0184072-A3DF-437A-AF35-42E2088AFBC8}"/>
    <cellStyle name="FIXE 41" xfId="11199" xr:uid="{8DA49194-32FF-4F0B-AAF8-085ADC69E14B}"/>
    <cellStyle name="FIXE 41 2" xfId="11200" xr:uid="{BDEEDAFF-9574-4586-93C9-421A8292D9CA}"/>
    <cellStyle name="FIXE 42" xfId="11201" xr:uid="{C8300C10-4268-420E-B327-7E9BA9224181}"/>
    <cellStyle name="FIXE 42 2" xfId="11202" xr:uid="{C3D78EA3-008A-4B24-912F-D27942B26C51}"/>
    <cellStyle name="FIXE 43" xfId="11203" xr:uid="{D7A5DC36-1A15-41DB-A35B-2FA0480F9546}"/>
    <cellStyle name="FIXE 43 2" xfId="11204" xr:uid="{E116AAB3-3F07-45EF-8B0C-06AF9C6371AF}"/>
    <cellStyle name="FIXE 44" xfId="11205" xr:uid="{E62001A1-7315-4028-ABFA-80BB4FABCE74}"/>
    <cellStyle name="FIXE 44 2" xfId="11206" xr:uid="{6A4AF13F-BDA9-46C7-89FC-085A3BFFA2F0}"/>
    <cellStyle name="FIXE 45" xfId="11207" xr:uid="{87E2F1F0-CB48-4B49-ADA2-152266B5B2E1}"/>
    <cellStyle name="FIXE 45 2" xfId="11208" xr:uid="{A6AFFC03-97F4-42B9-95AA-A4B00E16793A}"/>
    <cellStyle name="FIXE 46" xfId="11209" xr:uid="{9D14E5E5-1E3D-4C25-BC97-EE9EBC91A543}"/>
    <cellStyle name="FIXE 46 2" xfId="11210" xr:uid="{81FA8CA1-FC43-4135-B9F2-2913F384BAD2}"/>
    <cellStyle name="FIXE 47" xfId="11211" xr:uid="{1FEB2845-86AE-46F9-A76A-AA7AB73696A4}"/>
    <cellStyle name="FIXE 47 2" xfId="11212" xr:uid="{48AC16A6-A10A-4584-88DB-FF7A85EACC42}"/>
    <cellStyle name="FIXE 48" xfId="11213" xr:uid="{FDC1385D-3F77-4562-AF42-F580FAC727BE}"/>
    <cellStyle name="FIXE 48 2" xfId="11214" xr:uid="{288409F6-63B5-4DA8-B1D1-70868F420C89}"/>
    <cellStyle name="FIXE 49" xfId="11215" xr:uid="{E2468C2D-BA99-4F99-B1A0-76866C16E7B4}"/>
    <cellStyle name="FIXE 49 2" xfId="11216" xr:uid="{3DA33E21-75FB-45C8-8B2F-EA50CEEF5FD0}"/>
    <cellStyle name="FIXE 5" xfId="11217" xr:uid="{243A27EF-21FA-4E65-B23E-5CFE834FAAE0}"/>
    <cellStyle name="FIXE 5 2" xfId="11218" xr:uid="{A75B2376-0242-417A-A8E5-ECA170187914}"/>
    <cellStyle name="FIXE 50" xfId="11219" xr:uid="{63839CA0-61F5-407C-BC33-8E124AFDAE6C}"/>
    <cellStyle name="FIXE 50 2" xfId="11220" xr:uid="{6388CD8B-DF64-488A-AF62-F88285D77A9D}"/>
    <cellStyle name="FIXE 51" xfId="11221" xr:uid="{565725BB-DAA1-456B-839B-418ADF670E21}"/>
    <cellStyle name="FIXE 51 2" xfId="11222" xr:uid="{A29DCBE9-FCA9-47BD-AF17-707D4F6FF55C}"/>
    <cellStyle name="FIXE 52" xfId="11223" xr:uid="{C739F607-F4B9-49AF-A47F-4F4CC995C6F0}"/>
    <cellStyle name="FIXE 52 2" xfId="11224" xr:uid="{D3E648CA-46C1-4FA3-BEA2-E7F773F17084}"/>
    <cellStyle name="FIXE 53" xfId="11225" xr:uid="{3ED6BBD8-3965-44B0-A6ED-44DF5DCA0FD2}"/>
    <cellStyle name="FIXE 53 2" xfId="11226" xr:uid="{7757F7C3-E11A-4EB4-BB6A-F98C841C4A6C}"/>
    <cellStyle name="FIXE 54" xfId="11227" xr:uid="{6DD96D45-0AC1-47FD-8790-32D2772F2E4E}"/>
    <cellStyle name="FIXE 54 2" xfId="11228" xr:uid="{01236C20-ED61-4515-A8A1-2AD1FB934FDB}"/>
    <cellStyle name="FIXE 55" xfId="11229" xr:uid="{181B1DBD-43E8-4F7C-8DBC-FE0CEC65AD00}"/>
    <cellStyle name="FIXE 55 2" xfId="11230" xr:uid="{EA5D526B-51D2-450E-A099-1D9ABCC6B208}"/>
    <cellStyle name="FIXE 56" xfId="11231" xr:uid="{C1C62D97-5A1B-427E-9F51-EF74616CD782}"/>
    <cellStyle name="FIXE 56 2" xfId="11232" xr:uid="{86BD4951-3D1A-4A52-B637-749124248C93}"/>
    <cellStyle name="FIXE 57" xfId="11233" xr:uid="{8F7265F0-6F16-4ED3-9BBF-88B2CF794322}"/>
    <cellStyle name="FIXE 57 2" xfId="11234" xr:uid="{73905948-E202-4820-9BD2-DBE9AAA8CF56}"/>
    <cellStyle name="FIXE 58" xfId="11235" xr:uid="{2DA21376-70B5-4FF1-806B-0FC87F34F54E}"/>
    <cellStyle name="FIXE 58 2" xfId="11236" xr:uid="{4A23CC5B-50F2-41E6-9E54-AC85352E6725}"/>
    <cellStyle name="FIXE 59" xfId="11237" xr:uid="{5C522644-1ABA-4476-B2D4-236FF32B26B9}"/>
    <cellStyle name="FIXE 59 2" xfId="11238" xr:uid="{2875DE29-5925-4D3D-B27A-1DD36451AE82}"/>
    <cellStyle name="FIXE 6" xfId="11239" xr:uid="{34F6D0DE-5475-4906-BF66-81901E5E69F3}"/>
    <cellStyle name="FIXE 6 2" xfId="11240" xr:uid="{A633882C-296C-4925-BA62-E52A4223F93E}"/>
    <cellStyle name="FIXE 60" xfId="11241" xr:uid="{0CB989DB-F0BC-42DF-AF8E-09E658A148A9}"/>
    <cellStyle name="FIXE 7" xfId="11242" xr:uid="{D0D0F348-5F8D-43AD-9F33-51DE255CBD93}"/>
    <cellStyle name="FIXE 7 2" xfId="11243" xr:uid="{8047507C-6327-42F4-88A3-A4D0F1FF7387}"/>
    <cellStyle name="FIXE 8" xfId="11244" xr:uid="{8BB22DAF-0B19-4ABF-8396-955833B04837}"/>
    <cellStyle name="FIXE 8 2" xfId="11245" xr:uid="{945E5794-536D-459B-B2C3-300AD722D754}"/>
    <cellStyle name="FIXE 9" xfId="11246" xr:uid="{7B5F88FD-CABD-4507-A7A4-C1091DEA6180}"/>
    <cellStyle name="FIXE 9 2" xfId="11247" xr:uid="{6FC1B1E6-2E11-4C02-BB6F-D2B5F67050DD}"/>
    <cellStyle name="Footnote" xfId="3811" xr:uid="{A0653E60-87AF-425A-BD1B-9D84602EE1B6}"/>
    <cellStyle name="Footnote 1" xfId="940" xr:uid="{00000000-0005-0000-0000-0000AD030000}"/>
    <cellStyle name="Footnote 1 2" xfId="941" xr:uid="{00000000-0005-0000-0000-0000AE030000}"/>
    <cellStyle name="Footnote 11" xfId="942" xr:uid="{00000000-0005-0000-0000-0000AF030000}"/>
    <cellStyle name="Fuss" xfId="11248" xr:uid="{9CF359CC-B31E-4B35-96A2-A12D8381A5A2}"/>
    <cellStyle name="Fuss 2" xfId="11249" xr:uid="{18FE3112-7C0A-4579-ABC2-BE08A96AB76B}"/>
    <cellStyle name="Gevolgde hyperlink" xfId="11250" xr:uid="{6122FFEF-3787-4EC9-9F92-BC20DA66B38A}"/>
    <cellStyle name="Good" xfId="2124" xr:uid="{13F2C57C-F8AB-42AE-B8D5-290B9E523EDB}"/>
    <cellStyle name="Good 1" xfId="943" xr:uid="{00000000-0005-0000-0000-0000B0030000}"/>
    <cellStyle name="Good 1 2" xfId="944" xr:uid="{00000000-0005-0000-0000-0000B1030000}"/>
    <cellStyle name="Good 12" xfId="945" xr:uid="{00000000-0005-0000-0000-0000B2030000}"/>
    <cellStyle name="Good 2" xfId="946" xr:uid="{00000000-0005-0000-0000-0000B3030000}"/>
    <cellStyle name="Good 2 2" xfId="947" xr:uid="{00000000-0005-0000-0000-0000B4030000}"/>
    <cellStyle name="Good 2 2 2" xfId="11252" xr:uid="{838E16A6-3EE0-4143-8DB4-876F40AC7C09}"/>
    <cellStyle name="Good 2 3" xfId="3118" xr:uid="{24AAE905-EED6-4738-91EE-399EF61ABD18}"/>
    <cellStyle name="Good 3" xfId="948" xr:uid="{00000000-0005-0000-0000-0000B5030000}"/>
    <cellStyle name="Good 3 2" xfId="949" xr:uid="{00000000-0005-0000-0000-0000B6030000}"/>
    <cellStyle name="Good 3 2 2" xfId="11253" xr:uid="{40360402-ED23-4A93-BFDA-D0828BA4F46A}"/>
    <cellStyle name="Good 3 3" xfId="3812" xr:uid="{CA3EA67A-0E4E-4234-AC8E-CFE9DD9205E9}"/>
    <cellStyle name="Good 4" xfId="950" xr:uid="{00000000-0005-0000-0000-0000B7030000}"/>
    <cellStyle name="Good 4 2" xfId="951" xr:uid="{00000000-0005-0000-0000-0000B8030000}"/>
    <cellStyle name="Good 4 3" xfId="11254" xr:uid="{4AF98654-9332-4E18-8AF1-4450F576768E}"/>
    <cellStyle name="Good 5" xfId="11251" xr:uid="{B09F73FF-1BB8-4C09-B8A7-0ED69B5F49F3}"/>
    <cellStyle name="Gut" xfId="952" xr:uid="{00000000-0005-0000-0000-0000B9030000}"/>
    <cellStyle name="Gut 2" xfId="953" xr:uid="{00000000-0005-0000-0000-0000BA030000}"/>
    <cellStyle name="Gut 2 2" xfId="11256" xr:uid="{DBCCEBD5-D62F-4B63-94EE-9321604C1CF0}"/>
    <cellStyle name="Gut 3" xfId="11257" xr:uid="{B8558533-5206-4B5E-B6FA-77C11342D6DF}"/>
    <cellStyle name="Gut 4" xfId="11258" xr:uid="{A6728B32-6013-4283-AB3E-9E07FB5C2498}"/>
    <cellStyle name="Gut 5" xfId="11259" xr:uid="{CA8D0B28-40A6-4B33-91EF-CAF659A21F32}"/>
    <cellStyle name="Gut 6" xfId="11260" xr:uid="{D0A0A027-62CF-441E-8A9E-6F65AD7F8E7B}"/>
    <cellStyle name="Gut 7" xfId="11261" xr:uid="{3BD58526-8539-4160-ACEC-6C7458534431}"/>
    <cellStyle name="Gut 8" xfId="11255" xr:uid="{AC59D42A-8F9E-4D7C-843B-89D663FB5A0F}"/>
    <cellStyle name="Heading" xfId="2125" xr:uid="{53795BB0-9FD4-42EB-9AA9-1574C5D44FB3}"/>
    <cellStyle name="Heading (user)" xfId="2126" xr:uid="{AD806A42-7F82-489D-932E-A82736B23691}"/>
    <cellStyle name="Heading (user) 2" xfId="3120" xr:uid="{185D991B-BC04-47E8-B3D0-6867032DCF88}"/>
    <cellStyle name="Heading (user) 3" xfId="3814" xr:uid="{439B98B7-33DA-4508-ABF9-1668B6667AD3}"/>
    <cellStyle name="Heading 1" xfId="2127" xr:uid="{66B12653-03FE-49C5-BEB1-45B0F903BFBA}"/>
    <cellStyle name="Heading 1 1" xfId="954" xr:uid="{00000000-0005-0000-0000-0000BB030000}"/>
    <cellStyle name="Heading 1 1 2" xfId="955" xr:uid="{00000000-0005-0000-0000-0000BC030000}"/>
    <cellStyle name="Heading 1 13" xfId="956" xr:uid="{00000000-0005-0000-0000-0000BD030000}"/>
    <cellStyle name="Heading 1 2" xfId="957" xr:uid="{00000000-0005-0000-0000-0000BE030000}"/>
    <cellStyle name="Heading 1 2 2" xfId="958" xr:uid="{00000000-0005-0000-0000-0000BF030000}"/>
    <cellStyle name="Heading 1 2 2 2" xfId="11264" xr:uid="{664465B0-3591-43FA-8A75-1FC6585B23B2}"/>
    <cellStyle name="Heading 1 2 3" xfId="3121" xr:uid="{3008B4AD-BAB2-4C6E-B97F-3D85E448F7CA}"/>
    <cellStyle name="Heading 1 3" xfId="959" xr:uid="{00000000-0005-0000-0000-0000C0030000}"/>
    <cellStyle name="Heading 1 3 2" xfId="960" xr:uid="{00000000-0005-0000-0000-0000C1030000}"/>
    <cellStyle name="Heading 1 3 2 2" xfId="11265" xr:uid="{CF0094A4-C217-46B8-B8D3-2F7828FE5164}"/>
    <cellStyle name="Heading 1 3 3" xfId="3815" xr:uid="{4932C654-F54F-4FE9-B459-73A3183E0EE0}"/>
    <cellStyle name="Heading 1 4" xfId="961" xr:uid="{00000000-0005-0000-0000-0000C2030000}"/>
    <cellStyle name="Heading 1 4 2" xfId="962" xr:uid="{00000000-0005-0000-0000-0000C3030000}"/>
    <cellStyle name="Heading 1 4 3" xfId="11266" xr:uid="{7494A20D-66C9-42EC-92D6-92CFC9336332}"/>
    <cellStyle name="Heading 1 5" xfId="11263" xr:uid="{EB9B4475-3D6F-4983-8F93-B855A9EECB9E}"/>
    <cellStyle name="Heading 2" xfId="2128" xr:uid="{3DA42BA3-6725-4A01-8EC7-F3F61A58AA00}"/>
    <cellStyle name="Heading 2 1" xfId="963" xr:uid="{00000000-0005-0000-0000-0000C4030000}"/>
    <cellStyle name="Heading 2 1 2" xfId="964" xr:uid="{00000000-0005-0000-0000-0000C5030000}"/>
    <cellStyle name="Heading 2 14" xfId="965" xr:uid="{00000000-0005-0000-0000-0000C6030000}"/>
    <cellStyle name="Heading 2 2" xfId="966" xr:uid="{00000000-0005-0000-0000-0000C7030000}"/>
    <cellStyle name="Heading 2 2 2" xfId="967" xr:uid="{00000000-0005-0000-0000-0000C8030000}"/>
    <cellStyle name="Heading 2 2 2 2" xfId="11268" xr:uid="{A79A94EC-B8CE-4DFB-81F9-81C6B7DFA89D}"/>
    <cellStyle name="Heading 2 2 3" xfId="3122" xr:uid="{D13F14FE-DD9E-4D7A-8FF2-A4F181E6091F}"/>
    <cellStyle name="Heading 2 3" xfId="968" xr:uid="{00000000-0005-0000-0000-0000C9030000}"/>
    <cellStyle name="Heading 2 3 2" xfId="969" xr:uid="{00000000-0005-0000-0000-0000CA030000}"/>
    <cellStyle name="Heading 2 3 2 2" xfId="11269" xr:uid="{F4C6E627-93A9-44C2-BE19-30043100BE7A}"/>
    <cellStyle name="Heading 2 3 3" xfId="3816" xr:uid="{E70D8624-9FEA-4623-99B4-464FE76671B2}"/>
    <cellStyle name="Heading 2 4" xfId="970" xr:uid="{00000000-0005-0000-0000-0000CB030000}"/>
    <cellStyle name="Heading 2 4 2" xfId="971" xr:uid="{00000000-0005-0000-0000-0000CC030000}"/>
    <cellStyle name="Heading 2 4 3" xfId="11270" xr:uid="{0FF9B546-F090-4307-8331-351B0C51AFB2}"/>
    <cellStyle name="Heading 2 5" xfId="11267" xr:uid="{21425DC8-E252-4DEA-95D6-73D00BBA8DAE}"/>
    <cellStyle name="Heading 3" xfId="972" xr:uid="{00000000-0005-0000-0000-0000CD030000}"/>
    <cellStyle name="Heading 3 2" xfId="973" xr:uid="{00000000-0005-0000-0000-0000CE030000}"/>
    <cellStyle name="Heading 3 2 2" xfId="974" xr:uid="{00000000-0005-0000-0000-0000CF030000}"/>
    <cellStyle name="Heading 3 2 2 2" xfId="11272" xr:uid="{F56E7F99-C457-4527-82DB-5DA2CAD6A7B9}"/>
    <cellStyle name="Heading 3 2 3" xfId="3123" xr:uid="{DE8D4DAC-2CE8-4E7F-9593-00E3B4A0178A}"/>
    <cellStyle name="Heading 3 3" xfId="975" xr:uid="{00000000-0005-0000-0000-0000D0030000}"/>
    <cellStyle name="Heading 3 3 2" xfId="976" xr:uid="{00000000-0005-0000-0000-0000D1030000}"/>
    <cellStyle name="Heading 3 3 3" xfId="11273" xr:uid="{32EDED54-E0FD-4B68-8F6F-598D5538750B}"/>
    <cellStyle name="Heading 3 4" xfId="977" xr:uid="{00000000-0005-0000-0000-0000D2030000}"/>
    <cellStyle name="Heading 3 4 2" xfId="978" xr:uid="{00000000-0005-0000-0000-0000D3030000}"/>
    <cellStyle name="Heading 3 4 3" xfId="11274" xr:uid="{85DAA7E7-B2F9-497E-823A-FD3D2CC23A9F}"/>
    <cellStyle name="Heading 3 5" xfId="979" xr:uid="{00000000-0005-0000-0000-0000D4030000}"/>
    <cellStyle name="Heading 3 5 2" xfId="11271" xr:uid="{C551CA5C-D326-4BAD-89BF-E2D1CBB40FD7}"/>
    <cellStyle name="Heading 3 6" xfId="2129" xr:uid="{5744AF3F-FAC4-4191-8969-FB3CB0E3A8E2}"/>
    <cellStyle name="Heading 4" xfId="2130" xr:uid="{9E987989-4655-4F44-A40C-939372D4FDD0}"/>
    <cellStyle name="Heading 4 2" xfId="980" xr:uid="{00000000-0005-0000-0000-0000D5030000}"/>
    <cellStyle name="Heading 4 2 2" xfId="981" xr:uid="{00000000-0005-0000-0000-0000D6030000}"/>
    <cellStyle name="Heading 4 2 2 2" xfId="11276" xr:uid="{2A04DA2C-B343-4892-8216-CEC81B833F5A}"/>
    <cellStyle name="Heading 4 2 3" xfId="3124" xr:uid="{452FC130-E509-4E97-AC55-D173E4A4C941}"/>
    <cellStyle name="Heading 4 3" xfId="982" xr:uid="{00000000-0005-0000-0000-0000D7030000}"/>
    <cellStyle name="Heading 4 3 2" xfId="983" xr:uid="{00000000-0005-0000-0000-0000D8030000}"/>
    <cellStyle name="Heading 4 3 3" xfId="11277" xr:uid="{2DFF986B-8C19-491F-AFFE-85F5D0D1BBD3}"/>
    <cellStyle name="Heading 4 4" xfId="984" xr:uid="{00000000-0005-0000-0000-0000D9030000}"/>
    <cellStyle name="Heading 4 4 2" xfId="985" xr:uid="{00000000-0005-0000-0000-0000DA030000}"/>
    <cellStyle name="Heading 4 4 3" xfId="11278" xr:uid="{0CB909E7-A2AD-4011-B1C5-89C872491904}"/>
    <cellStyle name="Heading 4 5" xfId="11275" xr:uid="{6A797FD0-7BBF-430A-A330-A3E5BDB7B4B0}"/>
    <cellStyle name="Heading 5" xfId="3119" xr:uid="{D7224AC9-C90B-41BB-BD27-D2E260F03EE6}"/>
    <cellStyle name="Heading 6" xfId="3770" xr:uid="{AB7F8DA9-1EFB-49C3-B350-0C5FF4B15429}"/>
    <cellStyle name="Heading 7" xfId="3813" xr:uid="{B030445D-4A98-4746-BD38-E7035BA43C0B}"/>
    <cellStyle name="Heading 8" xfId="11262" xr:uid="{4CCAD343-EA93-45C2-A08E-E241DACAF651}"/>
    <cellStyle name="Heading1" xfId="2131" xr:uid="{44D24C42-9B9B-44B9-A038-5474035EC705}"/>
    <cellStyle name="Heading1 (user)" xfId="2132" xr:uid="{E09D9E5A-5213-4238-98B2-38CB631B869D}"/>
    <cellStyle name="Heading1 (user) 2" xfId="3126" xr:uid="{271A9F52-3CFF-4520-9D1D-C69C31FADB24}"/>
    <cellStyle name="Heading1 2" xfId="3125" xr:uid="{44F7F87A-713A-4C85-A8B6-EE0BE9E8695F}"/>
    <cellStyle name="Heading1 3" xfId="3771" xr:uid="{6C782833-228A-4A98-B899-F842571D290F}"/>
    <cellStyle name="Heading1 4" xfId="3817" xr:uid="{7C78E926-C6DA-4B0A-B350-EF2BC35F1560}"/>
    <cellStyle name="Headline" xfId="986" xr:uid="{00000000-0005-0000-0000-0000DB030000}"/>
    <cellStyle name="Headline 2" xfId="987" xr:uid="{00000000-0005-0000-0000-0000DC030000}"/>
    <cellStyle name="Headline 3" xfId="3998" xr:uid="{7013D2B5-2EB4-4C83-84F4-917CF2972BD9}"/>
    <cellStyle name="Hivatkozott cella" xfId="11279" xr:uid="{DCF01078-9E12-4D62-B52D-46DED4FF799B}"/>
    <cellStyle name="Hyperlink" xfId="3818" xr:uid="{F99C5406-51BF-4939-BC33-39487821C6C5}"/>
    <cellStyle name="Hyperlink 1" xfId="988" xr:uid="{00000000-0005-0000-0000-0000DD030000}"/>
    <cellStyle name="Hyperlink 1 2" xfId="989" xr:uid="{00000000-0005-0000-0000-0000DE030000}"/>
    <cellStyle name="Hyperlink 15" xfId="990" xr:uid="{00000000-0005-0000-0000-0000DF030000}"/>
    <cellStyle name="Hyperlink 2" xfId="11280" xr:uid="{244E2754-058D-457E-9A23-DD463E246ADF}"/>
    <cellStyle name="Hyperlink 2 2" xfId="11281" xr:uid="{F1CDDC05-73E0-494E-9D0D-36EFD57A6AD9}"/>
    <cellStyle name="Hyperlink 2 3" xfId="11282" xr:uid="{AA84CAE1-8073-423C-BE15-9AA7AF588B79}"/>
    <cellStyle name="Incorrecto" xfId="2133" xr:uid="{50CBFDD6-B210-4AAC-8AA8-5DCEEA18A970}"/>
    <cellStyle name="Incorrecto 2" xfId="3127" xr:uid="{82018831-819D-411C-A18E-16A7F7A4164F}"/>
    <cellStyle name="Incorrecto 3" xfId="11283" xr:uid="{1451A1A7-03F9-4329-865A-3EBC90664D2B}"/>
    <cellStyle name="Input" xfId="2134" xr:uid="{AA4F1249-5005-45A6-8E1A-CC1C8714DCA8}"/>
    <cellStyle name="Input 2" xfId="991" xr:uid="{00000000-0005-0000-0000-0000E0030000}"/>
    <cellStyle name="Input 2 2" xfId="992" xr:uid="{00000000-0005-0000-0000-0000E1030000}"/>
    <cellStyle name="Input 2 2 2" xfId="993" xr:uid="{00000000-0005-0000-0000-0000E2030000}"/>
    <cellStyle name="Input 2 2 2 2" xfId="994" xr:uid="{00000000-0005-0000-0000-0000E3030000}"/>
    <cellStyle name="Input 2 2 2 3" xfId="11287" xr:uid="{B1F5EE7E-5FF8-4014-A1F5-A346119ACCB4}"/>
    <cellStyle name="Input 2 2 3" xfId="995" xr:uid="{00000000-0005-0000-0000-0000E4030000}"/>
    <cellStyle name="Input 2 2 3 2" xfId="11288" xr:uid="{4E9A6EBA-8F41-42F9-BD4B-A49F74095F8F}"/>
    <cellStyle name="Input 2 2 4" xfId="11286" xr:uid="{47D9FB50-E4EA-48F3-ACB6-185CF9152AFE}"/>
    <cellStyle name="Input 2 3" xfId="996" xr:uid="{00000000-0005-0000-0000-0000E5030000}"/>
    <cellStyle name="Input 2 3 2" xfId="997" xr:uid="{00000000-0005-0000-0000-0000E6030000}"/>
    <cellStyle name="Input 2 3 2 2" xfId="998" xr:uid="{00000000-0005-0000-0000-0000E7030000}"/>
    <cellStyle name="Input 2 3 2 3" xfId="11290" xr:uid="{B53603BD-12FC-41DD-B184-5C2D3C8F7188}"/>
    <cellStyle name="Input 2 3 3" xfId="999" xr:uid="{00000000-0005-0000-0000-0000E8030000}"/>
    <cellStyle name="Input 2 3 3 2" xfId="11291" xr:uid="{03EEDF38-EA6B-49A8-BA3F-C761E928991C}"/>
    <cellStyle name="Input 2 3 4" xfId="11289" xr:uid="{01A716E1-9FBF-4611-9507-9212274D8CC1}"/>
    <cellStyle name="Input 2 4" xfId="1000" xr:uid="{00000000-0005-0000-0000-0000E9030000}"/>
    <cellStyle name="Input 2 4 2" xfId="1001" xr:uid="{00000000-0005-0000-0000-0000EA030000}"/>
    <cellStyle name="Input 2 4 2 2" xfId="1002" xr:uid="{00000000-0005-0000-0000-0000EB030000}"/>
    <cellStyle name="Input 2 4 2 3" xfId="11293" xr:uid="{78CDAD89-86AE-48F9-A060-FD747E379D8E}"/>
    <cellStyle name="Input 2 4 3" xfId="1003" xr:uid="{00000000-0005-0000-0000-0000EC030000}"/>
    <cellStyle name="Input 2 4 3 2" xfId="11294" xr:uid="{96830049-96BD-420F-AFD8-6EF36D0791C7}"/>
    <cellStyle name="Input 2 4 4" xfId="11292" xr:uid="{800B9467-6B70-4850-B059-7297606DE54D}"/>
    <cellStyle name="Input 2 5" xfId="1004" xr:uid="{00000000-0005-0000-0000-0000ED030000}"/>
    <cellStyle name="Input 2 5 2" xfId="1005" xr:uid="{00000000-0005-0000-0000-0000EE030000}"/>
    <cellStyle name="Input 2 5 3" xfId="11295" xr:uid="{0463E8D7-2E2A-433E-964E-BDFE50139765}"/>
    <cellStyle name="Input 2 6" xfId="1006" xr:uid="{00000000-0005-0000-0000-0000EF030000}"/>
    <cellStyle name="Input 2 6 2" xfId="11296" xr:uid="{EFED32AF-A4AE-4000-B64C-D1DBEEA763A1}"/>
    <cellStyle name="Input 2 7" xfId="11297" xr:uid="{9FE2AFB7-3B9C-4E38-A6EA-FE10E9497E18}"/>
    <cellStyle name="Input 2 8" xfId="11285" xr:uid="{5F26DE5D-E2A6-4BF4-8A3F-B37B7D87411C}"/>
    <cellStyle name="Input 2 9" xfId="3128" xr:uid="{A7F3925D-403C-4671-B5E2-61D3554BE7C9}"/>
    <cellStyle name="Input 3" xfId="1007" xr:uid="{00000000-0005-0000-0000-0000F0030000}"/>
    <cellStyle name="Input 3 2" xfId="1008" xr:uid="{00000000-0005-0000-0000-0000F1030000}"/>
    <cellStyle name="Input 3 2 2" xfId="1009" xr:uid="{00000000-0005-0000-0000-0000F2030000}"/>
    <cellStyle name="Input 3 2 2 2" xfId="1010" xr:uid="{00000000-0005-0000-0000-0000F3030000}"/>
    <cellStyle name="Input 3 2 2 3" xfId="11300" xr:uid="{D638E178-7011-46DD-9A50-39C2259BAB6B}"/>
    <cellStyle name="Input 3 2 3" xfId="1011" xr:uid="{00000000-0005-0000-0000-0000F4030000}"/>
    <cellStyle name="Input 3 2 3 2" xfId="11301" xr:uid="{2C95AD0D-64E7-4634-A658-6FF3983176D7}"/>
    <cellStyle name="Input 3 2 4" xfId="11299" xr:uid="{B0DFC44E-165F-4CA5-B9A0-02A427016EA8}"/>
    <cellStyle name="Input 3 3" xfId="1012" xr:uid="{00000000-0005-0000-0000-0000F5030000}"/>
    <cellStyle name="Input 3 3 2" xfId="1013" xr:uid="{00000000-0005-0000-0000-0000F6030000}"/>
    <cellStyle name="Input 3 3 2 2" xfId="1014" xr:uid="{00000000-0005-0000-0000-0000F7030000}"/>
    <cellStyle name="Input 3 3 2 3" xfId="11303" xr:uid="{3B483E86-6D7F-4F12-97BF-473A18FA8875}"/>
    <cellStyle name="Input 3 3 3" xfId="1015" xr:uid="{00000000-0005-0000-0000-0000F8030000}"/>
    <cellStyle name="Input 3 3 3 2" xfId="11304" xr:uid="{E795391A-1B4A-4C0D-B6BC-376B675800A1}"/>
    <cellStyle name="Input 3 3 4" xfId="11302" xr:uid="{F1E7247D-B10A-4119-9059-CBDF9F35EF3E}"/>
    <cellStyle name="Input 3 4" xfId="1016" xr:uid="{00000000-0005-0000-0000-0000F9030000}"/>
    <cellStyle name="Input 3 4 2" xfId="1017" xr:uid="{00000000-0005-0000-0000-0000FA030000}"/>
    <cellStyle name="Input 3 4 2 2" xfId="1018" xr:uid="{00000000-0005-0000-0000-0000FB030000}"/>
    <cellStyle name="Input 3 4 2 3" xfId="11306" xr:uid="{583B2AB0-F383-4D4B-B247-C2CBD7ACAA30}"/>
    <cellStyle name="Input 3 4 3" xfId="1019" xr:uid="{00000000-0005-0000-0000-0000FC030000}"/>
    <cellStyle name="Input 3 4 3 2" xfId="11307" xr:uid="{DF171A95-0299-4FC3-92B8-12143BD8B605}"/>
    <cellStyle name="Input 3 4 4" xfId="11305" xr:uid="{A5674BBE-7DD1-4514-A020-D84A7155823F}"/>
    <cellStyle name="Input 3 5" xfId="1020" xr:uid="{00000000-0005-0000-0000-0000FD030000}"/>
    <cellStyle name="Input 3 5 2" xfId="1021" xr:uid="{00000000-0005-0000-0000-0000FE030000}"/>
    <cellStyle name="Input 3 5 3" xfId="11308" xr:uid="{71A7121E-D875-45D8-A6BD-972EC795A5B5}"/>
    <cellStyle name="Input 3 6" xfId="1022" xr:uid="{00000000-0005-0000-0000-0000FF030000}"/>
    <cellStyle name="Input 3 6 2" xfId="11309" xr:uid="{426DC88B-3A2B-4572-B1BD-465FF364F94C}"/>
    <cellStyle name="Input 3 7" xfId="11310" xr:uid="{581A0455-E399-4F2B-8227-2FCECAA1ABDF}"/>
    <cellStyle name="Input 3 8" xfId="11298" xr:uid="{3DBC392A-B100-46EA-8492-958E697C6DB2}"/>
    <cellStyle name="Input 4" xfId="1023" xr:uid="{00000000-0005-0000-0000-000000040000}"/>
    <cellStyle name="Input 4 2" xfId="1024" xr:uid="{00000000-0005-0000-0000-000001040000}"/>
    <cellStyle name="Input 4 3" xfId="11311" xr:uid="{57E01531-D943-45B4-9AFD-7D5376AF9033}"/>
    <cellStyle name="Input 5" xfId="11284" xr:uid="{C3DF514F-5B1C-4071-B40D-05A61DE2027B}"/>
    <cellStyle name="Input INT" xfId="11312" xr:uid="{472AC4D4-0745-476D-BEB5-F41AA4873997}"/>
    <cellStyle name="Input_Budget_Guidelines" xfId="11313" xr:uid="{3DCD9AB7-9D36-4A13-9759-045533C29D79}"/>
    <cellStyle name="InputCells" xfId="1025" xr:uid="{00000000-0005-0000-0000-000002040000}"/>
    <cellStyle name="InputCells 2" xfId="1026" xr:uid="{00000000-0005-0000-0000-000003040000}"/>
    <cellStyle name="InputCells 2 2" xfId="1027" xr:uid="{00000000-0005-0000-0000-000004040000}"/>
    <cellStyle name="InputCells 2 3" xfId="11314" xr:uid="{1387BD0F-1E1D-4B41-B5CA-32FF40B72D97}"/>
    <cellStyle name="InputCells 3" xfId="1028" xr:uid="{00000000-0005-0000-0000-000005040000}"/>
    <cellStyle name="InputCells 3 2" xfId="1029" xr:uid="{00000000-0005-0000-0000-000006040000}"/>
    <cellStyle name="InputCells 3 2 2" xfId="11316" xr:uid="{FD281684-61DC-4920-8D9E-D4852BB9A317}"/>
    <cellStyle name="InputCells 3 3" xfId="11315" xr:uid="{44189546-6DDB-45F1-A3AD-38696EED55DA}"/>
    <cellStyle name="InputCells 4" xfId="1030" xr:uid="{00000000-0005-0000-0000-000007040000}"/>
    <cellStyle name="InputCells 4 2" xfId="1031" xr:uid="{00000000-0005-0000-0000-000008040000}"/>
    <cellStyle name="InputCells 4 3" xfId="11317" xr:uid="{D005E646-3C84-4C53-A42D-148D69DB5CD8}"/>
    <cellStyle name="InputCells 5" xfId="1032" xr:uid="{00000000-0005-0000-0000-000009040000}"/>
    <cellStyle name="InputCells 5 2" xfId="11318" xr:uid="{FF3036B2-9182-494C-B250-2AC6E4299A2F}"/>
    <cellStyle name="InputCells 6" xfId="3999" xr:uid="{7C979EAD-58F5-4709-BF0D-FF24A8608AE2}"/>
    <cellStyle name="InputCells_Bborder_1" xfId="1083" xr:uid="{00000000-0005-0000-0000-00000A040000}"/>
    <cellStyle name="InputCells12" xfId="1033" xr:uid="{00000000-0005-0000-0000-00000B040000}"/>
    <cellStyle name="InputCells12 2" xfId="1034" xr:uid="{00000000-0005-0000-0000-00000C040000}"/>
    <cellStyle name="InputCells12 2 2" xfId="1035" xr:uid="{00000000-0005-0000-0000-00000D040000}"/>
    <cellStyle name="InputCells12 2 2 2" xfId="1036" xr:uid="{00000000-0005-0000-0000-00000E040000}"/>
    <cellStyle name="InputCells12 2 2 2 2" xfId="1037" xr:uid="{00000000-0005-0000-0000-00000F040000}"/>
    <cellStyle name="InputCells12 2 2 2 2 2" xfId="1038" xr:uid="{00000000-0005-0000-0000-000010040000}"/>
    <cellStyle name="InputCells12 2 2 2 2 3" xfId="11322" xr:uid="{C79F0377-6BB5-43BA-8FD5-7FEE451A2602}"/>
    <cellStyle name="InputCells12 2 2 2 3" xfId="1039" xr:uid="{00000000-0005-0000-0000-000011040000}"/>
    <cellStyle name="InputCells12 2 2 2 4" xfId="11321" xr:uid="{A60E7F17-C6FF-41A6-BF1D-C811953E1E00}"/>
    <cellStyle name="InputCells12 2 2 3" xfId="1040" xr:uid="{00000000-0005-0000-0000-000012040000}"/>
    <cellStyle name="InputCells12 2 2 3 2" xfId="1041" xr:uid="{00000000-0005-0000-0000-000013040000}"/>
    <cellStyle name="InputCells12 2 2 3 3" xfId="11323" xr:uid="{15EFD2FD-7FC0-416F-80E5-424B633CF970}"/>
    <cellStyle name="InputCells12 2 2 4" xfId="1042" xr:uid="{00000000-0005-0000-0000-000014040000}"/>
    <cellStyle name="InputCells12 2 2 5" xfId="11320" xr:uid="{CAF1948B-8839-43B3-A7C0-7BB62BECE118}"/>
    <cellStyle name="InputCells12 2 3" xfId="1043" xr:uid="{00000000-0005-0000-0000-000015040000}"/>
    <cellStyle name="InputCells12 2 3 2" xfId="1044" xr:uid="{00000000-0005-0000-0000-000016040000}"/>
    <cellStyle name="InputCells12 2 3 2 2" xfId="1045" xr:uid="{00000000-0005-0000-0000-000017040000}"/>
    <cellStyle name="InputCells12 2 3 2 2 2" xfId="1046" xr:uid="{00000000-0005-0000-0000-000018040000}"/>
    <cellStyle name="InputCells12 2 3 2 2 3" xfId="11326" xr:uid="{2074C51A-BF17-431F-8EFC-E65287585756}"/>
    <cellStyle name="InputCells12 2 3 2 3" xfId="1047" xr:uid="{00000000-0005-0000-0000-000019040000}"/>
    <cellStyle name="InputCells12 2 3 2 4" xfId="11325" xr:uid="{48E59BE3-E05B-40B0-BA58-A5795D8A925E}"/>
    <cellStyle name="InputCells12 2 3 3" xfId="1048" xr:uid="{00000000-0005-0000-0000-00001A040000}"/>
    <cellStyle name="InputCells12 2 3 3 2" xfId="1049" xr:uid="{00000000-0005-0000-0000-00001B040000}"/>
    <cellStyle name="InputCells12 2 3 3 2 2" xfId="1050" xr:uid="{00000000-0005-0000-0000-00001C040000}"/>
    <cellStyle name="InputCells12 2 3 3 2 3" xfId="11328" xr:uid="{299F7500-5731-46E9-9F3E-4D326996EC0C}"/>
    <cellStyle name="InputCells12 2 3 3 3" xfId="1051" xr:uid="{00000000-0005-0000-0000-00001D040000}"/>
    <cellStyle name="InputCells12 2 3 3 4" xfId="11327" xr:uid="{A2F91B06-608A-45AD-98DF-B49D2DCA897C}"/>
    <cellStyle name="InputCells12 2 3 4" xfId="1052" xr:uid="{00000000-0005-0000-0000-00001E040000}"/>
    <cellStyle name="InputCells12 2 3 4 2" xfId="1053" xr:uid="{00000000-0005-0000-0000-00001F040000}"/>
    <cellStyle name="InputCells12 2 3 4 2 2" xfId="1054" xr:uid="{00000000-0005-0000-0000-000020040000}"/>
    <cellStyle name="InputCells12 2 3 4 2 3" xfId="11330" xr:uid="{95B2CDEA-9762-4C93-BE80-2BE8444947C6}"/>
    <cellStyle name="InputCells12 2 3 4 3" xfId="1055" xr:uid="{00000000-0005-0000-0000-000021040000}"/>
    <cellStyle name="InputCells12 2 3 4 4" xfId="11329" xr:uid="{583FB61E-B1EE-4076-BDDB-436A77006AD4}"/>
    <cellStyle name="InputCells12 2 3 5" xfId="1056" xr:uid="{00000000-0005-0000-0000-000022040000}"/>
    <cellStyle name="InputCells12 2 3 5 2" xfId="11331" xr:uid="{EBE0D0DA-4746-4907-8E24-BF3FA7747F76}"/>
    <cellStyle name="InputCells12 2 3 6" xfId="11324" xr:uid="{D606EF26-6FC2-4510-9244-3ED829C38C90}"/>
    <cellStyle name="InputCells12 2 4" xfId="1057" xr:uid="{00000000-0005-0000-0000-000023040000}"/>
    <cellStyle name="InputCells12 2 5" xfId="11319" xr:uid="{0D3047C3-F320-4720-9F41-E30AE1F7F6B6}"/>
    <cellStyle name="InputCells12 3" xfId="1058" xr:uid="{00000000-0005-0000-0000-000024040000}"/>
    <cellStyle name="InputCells12 3 2" xfId="1059" xr:uid="{00000000-0005-0000-0000-000025040000}"/>
    <cellStyle name="InputCells12 3 2 2" xfId="1060" xr:uid="{00000000-0005-0000-0000-000026040000}"/>
    <cellStyle name="InputCells12 3 2 2 2" xfId="1061" xr:uid="{00000000-0005-0000-0000-000027040000}"/>
    <cellStyle name="InputCells12 3 2 2 3" xfId="11334" xr:uid="{7A9ED3C4-26FF-4DFE-A615-FD9A74C52E1C}"/>
    <cellStyle name="InputCells12 3 2 3" xfId="1062" xr:uid="{00000000-0005-0000-0000-000028040000}"/>
    <cellStyle name="InputCells12 3 2 4" xfId="11333" xr:uid="{1737BCD7-8C9F-41D8-8533-97D7F9906748}"/>
    <cellStyle name="InputCells12 3 3" xfId="1063" xr:uid="{00000000-0005-0000-0000-000029040000}"/>
    <cellStyle name="InputCells12 3 3 2" xfId="1064" xr:uid="{00000000-0005-0000-0000-00002A040000}"/>
    <cellStyle name="InputCells12 3 4" xfId="1065" xr:uid="{00000000-0005-0000-0000-00002B040000}"/>
    <cellStyle name="InputCells12 3 5" xfId="11332" xr:uid="{FF91059D-7AC6-4D72-BA9A-AE146156C603}"/>
    <cellStyle name="InputCells12 4" xfId="1066" xr:uid="{00000000-0005-0000-0000-00002C040000}"/>
    <cellStyle name="InputCells12 4 2" xfId="1067" xr:uid="{00000000-0005-0000-0000-00002D040000}"/>
    <cellStyle name="InputCells12 4 2 2" xfId="1068" xr:uid="{00000000-0005-0000-0000-00002E040000}"/>
    <cellStyle name="InputCells12 4 2 2 2" xfId="1069" xr:uid="{00000000-0005-0000-0000-00002F040000}"/>
    <cellStyle name="InputCells12 4 2 2 3" xfId="11337" xr:uid="{C757B9C7-8544-4BF5-9F35-B269869F2608}"/>
    <cellStyle name="InputCells12 4 2 3" xfId="1070" xr:uid="{00000000-0005-0000-0000-000030040000}"/>
    <cellStyle name="InputCells12 4 2 4" xfId="11336" xr:uid="{C8977B48-0D6F-44C4-A3A9-5B3FF294459F}"/>
    <cellStyle name="InputCells12 4 3" xfId="1071" xr:uid="{00000000-0005-0000-0000-000031040000}"/>
    <cellStyle name="InputCells12 4 3 2" xfId="1072" xr:uid="{00000000-0005-0000-0000-000032040000}"/>
    <cellStyle name="InputCells12 4 3 2 2" xfId="1073" xr:uid="{00000000-0005-0000-0000-000033040000}"/>
    <cellStyle name="InputCells12 4 3 2 3" xfId="11339" xr:uid="{E33B76E2-FBA5-497B-9E8E-1898BC80E2E1}"/>
    <cellStyle name="InputCells12 4 3 3" xfId="1074" xr:uid="{00000000-0005-0000-0000-000034040000}"/>
    <cellStyle name="InputCells12 4 3 4" xfId="11338" xr:uid="{6E9184E8-B8F0-43D7-9D45-E7C341964D59}"/>
    <cellStyle name="InputCells12 4 4" xfId="1075" xr:uid="{00000000-0005-0000-0000-000035040000}"/>
    <cellStyle name="InputCells12 4 4 2" xfId="1076" xr:uid="{00000000-0005-0000-0000-000036040000}"/>
    <cellStyle name="InputCells12 4 4 2 2" xfId="1077" xr:uid="{00000000-0005-0000-0000-000037040000}"/>
    <cellStyle name="InputCells12 4 4 2 3" xfId="11341" xr:uid="{90BE332F-41B4-462A-A1DC-39EAD87DEAC4}"/>
    <cellStyle name="InputCells12 4 4 3" xfId="1078" xr:uid="{00000000-0005-0000-0000-000038040000}"/>
    <cellStyle name="InputCells12 4 4 4" xfId="11340" xr:uid="{57945BF2-2C29-4A21-A6FE-6368C45C823B}"/>
    <cellStyle name="InputCells12 4 5" xfId="1079" xr:uid="{00000000-0005-0000-0000-000039040000}"/>
    <cellStyle name="InputCells12 4 5 2" xfId="11342" xr:uid="{3DE41268-E932-4823-A2F0-2EB83ED34910}"/>
    <cellStyle name="InputCells12 4 6" xfId="11335" xr:uid="{C156AB1F-F5A2-4FC8-92DF-14DB482BAD3C}"/>
    <cellStyle name="InputCells12 5" xfId="1080" xr:uid="{00000000-0005-0000-0000-00003A040000}"/>
    <cellStyle name="InputCells12 5 2" xfId="1081" xr:uid="{00000000-0005-0000-0000-00003B040000}"/>
    <cellStyle name="InputCells12 6" xfId="1082" xr:uid="{00000000-0005-0000-0000-00003C040000}"/>
    <cellStyle name="InputCells12 7" xfId="4000" xr:uid="{9D2BAF08-4BC7-4C00-A589-BA19C323C8EC}"/>
    <cellStyle name="InputCells12_1A CRF Trend.v1" xfId="11343" xr:uid="{67CCD2B2-B2D5-4DAD-880F-4A20B99FA39F}"/>
    <cellStyle name="Insatisfaisant 10" xfId="11344" xr:uid="{B71C74CB-647F-44E1-91AD-11C9F4BCE6FC}"/>
    <cellStyle name="Insatisfaisant 10 2" xfId="11345" xr:uid="{A00FBD59-F436-4DB3-8B20-05FCFBFC9B07}"/>
    <cellStyle name="Insatisfaisant 11" xfId="11346" xr:uid="{265B6492-0BCD-42A2-A24A-C3042FBFAFED}"/>
    <cellStyle name="Insatisfaisant 11 2" xfId="11347" xr:uid="{FC410ECF-85D8-40AE-9BD3-E558087DC989}"/>
    <cellStyle name="Insatisfaisant 11 2 2" xfId="11348" xr:uid="{675177E5-F011-4AF4-B774-360AC2CF5ED7}"/>
    <cellStyle name="Insatisfaisant 11 2 3" xfId="11349" xr:uid="{87BCB9B6-6582-4F3E-894A-D16649FD6C54}"/>
    <cellStyle name="Insatisfaisant 11 3" xfId="11350" xr:uid="{CDA48D64-2D98-4532-B118-353BA60F0BDA}"/>
    <cellStyle name="Insatisfaisant 11 4" xfId="11351" xr:uid="{F82622AD-0511-481D-A224-6117EED20326}"/>
    <cellStyle name="Insatisfaisant 11 5" xfId="11352" xr:uid="{E25E4556-C7A9-4FDB-84A3-8B7669BC7200}"/>
    <cellStyle name="Insatisfaisant 12" xfId="11353" xr:uid="{0EC39415-E3E4-4B8C-972F-BCCFEE3621B2}"/>
    <cellStyle name="Insatisfaisant 12 2" xfId="11354" xr:uid="{1B94AED4-DF2C-42D7-A2AC-775781C8C11A}"/>
    <cellStyle name="Insatisfaisant 12 3" xfId="11355" xr:uid="{69791730-8D1B-4A08-BEAF-0A861F15B24D}"/>
    <cellStyle name="Insatisfaisant 12 4" xfId="11356" xr:uid="{0291769F-FBA7-433F-B5D3-13EA809C9352}"/>
    <cellStyle name="Insatisfaisant 13" xfId="11357" xr:uid="{A51A9025-EFF4-44DB-A581-150AD22C72F3}"/>
    <cellStyle name="Insatisfaisant 13 2" xfId="11358" xr:uid="{70E1C2FC-BB6C-4117-887E-EC0E5A4DCB3D}"/>
    <cellStyle name="Insatisfaisant 13 3" xfId="11359" xr:uid="{AE09ED62-0D92-468D-B14A-EFB7C1D99A0F}"/>
    <cellStyle name="Insatisfaisant 14" xfId="11360" xr:uid="{AD77A7E2-E8FA-49AC-ACFD-ED23BEAB11E1}"/>
    <cellStyle name="Insatisfaisant 14 2" xfId="11361" xr:uid="{5254045F-D710-43C3-97DE-E0863315FD65}"/>
    <cellStyle name="Insatisfaisant 14 3" xfId="11362" xr:uid="{EB4D7BB0-A5D3-4682-BC25-3E4B150405AD}"/>
    <cellStyle name="Insatisfaisant 15" xfId="11363" xr:uid="{AFA66BF2-7933-4307-8B57-0B6281164868}"/>
    <cellStyle name="Insatisfaisant 15 2" xfId="11364" xr:uid="{E5610FC5-DF7D-4CAF-8586-4074EF80EC5A}"/>
    <cellStyle name="Insatisfaisant 15 3" xfId="11365" xr:uid="{78D6F369-72D9-4385-9797-0E7668029A35}"/>
    <cellStyle name="Insatisfaisant 16" xfId="11366" xr:uid="{9F5B13CA-E20F-4D3E-B382-84D9931CD73B}"/>
    <cellStyle name="Insatisfaisant 16 2" xfId="11367" xr:uid="{BD81FB07-994E-4F13-B918-41F5B9251E51}"/>
    <cellStyle name="Insatisfaisant 2" xfId="2135" xr:uid="{8D0073C7-FC8C-4BC7-B391-6C03CD323EFD}"/>
    <cellStyle name="Insatisfaisant 2 2" xfId="3129" xr:uid="{EB686269-9F0A-43E5-8BB7-B5D0275426E3}"/>
    <cellStyle name="Insatisfaisant 2 2 2" xfId="11368" xr:uid="{3FD883A2-A476-4FAC-A085-F5929137475D}"/>
    <cellStyle name="Insatisfaisant 2 3" xfId="11369" xr:uid="{34E63624-1275-4432-B890-89504F61AFDC}"/>
    <cellStyle name="Insatisfaisant 2 3 2" xfId="11370" xr:uid="{C8D40379-B45D-40E0-8900-45FD490C54A7}"/>
    <cellStyle name="Insatisfaisant 2 4" xfId="11371" xr:uid="{E848E262-A5E8-48E9-A11C-5EB2509B49D9}"/>
    <cellStyle name="Insatisfaisant 2 4 2" xfId="11372" xr:uid="{850C3501-211F-4A25-8291-A039FB7E7EA4}"/>
    <cellStyle name="Insatisfaisant 2 5" xfId="11373" xr:uid="{946B61BC-A675-4993-A16B-40E3A3FB3A2B}"/>
    <cellStyle name="Insatisfaisant 2 6" xfId="11374" xr:uid="{585BB0DA-D06C-4409-91D3-9BE1FD0FCBC1}"/>
    <cellStyle name="Insatisfaisant 2 7" xfId="11375" xr:uid="{52FECA44-0748-40C3-9987-3FF8F8E88D1F}"/>
    <cellStyle name="Insatisfaisant 2 8" xfId="4001" xr:uid="{5A9F2B1A-DE83-47BF-837E-F70390B41F88}"/>
    <cellStyle name="Insatisfaisant 3" xfId="11376" xr:uid="{3425EC83-B074-476F-BBCC-612D757C3C33}"/>
    <cellStyle name="Insatisfaisant 3 2" xfId="11377" xr:uid="{32855EB5-6143-4822-953D-29CB10056911}"/>
    <cellStyle name="Insatisfaisant 3 3" xfId="11378" xr:uid="{18C407CF-D52F-40CB-85A2-3F320FB3A278}"/>
    <cellStyle name="Insatisfaisant 3 4" xfId="11379" xr:uid="{9CACADCA-12A1-4591-B272-1C93F1AF1CD3}"/>
    <cellStyle name="Insatisfaisant 3 5" xfId="11380" xr:uid="{6069263E-292F-438E-92DA-B7D73D89F771}"/>
    <cellStyle name="Insatisfaisant 3 6" xfId="11381" xr:uid="{5336636E-568A-4796-859A-0E2D97F14F62}"/>
    <cellStyle name="Insatisfaisant 3 7" xfId="11382" xr:uid="{6F157556-9ABC-4C7F-9236-745B5558EABF}"/>
    <cellStyle name="Insatisfaisant 4" xfId="11383" xr:uid="{6FD8ECE3-8BD5-4F41-9C8D-CA2FD6749FA0}"/>
    <cellStyle name="Insatisfaisant 4 2" xfId="11384" xr:uid="{E8717CCE-0D12-4EE3-B6E9-F898A49B285C}"/>
    <cellStyle name="Insatisfaisant 4 3" xfId="11385" xr:uid="{38BA9E9B-AF92-4759-AB31-80537C501AF1}"/>
    <cellStyle name="Insatisfaisant 4 4" xfId="11386" xr:uid="{C722D0EA-A268-4380-8DED-E3BA990F796B}"/>
    <cellStyle name="Insatisfaisant 5" xfId="11387" xr:uid="{C4F535B1-68D6-49E0-A848-50651AA9FA35}"/>
    <cellStyle name="Insatisfaisant 5 2" xfId="11388" xr:uid="{6B4BF1AB-AFC9-42D0-BDF4-C07515BC8038}"/>
    <cellStyle name="Insatisfaisant 6" xfId="11389" xr:uid="{464F624B-65F8-48D7-BADE-49C18CA67C7D}"/>
    <cellStyle name="Insatisfaisant 6 2" xfId="11390" xr:uid="{96458D83-3D2F-49FE-A4FF-3BE5C1C800FA}"/>
    <cellStyle name="Insatisfaisant 6 3" xfId="11391" xr:uid="{95E9A41B-8FA4-4605-ABD6-DE96C016A648}"/>
    <cellStyle name="Insatisfaisant 7" xfId="11392" xr:uid="{59E63C98-5F52-4271-8E7A-482F0E62FAAC}"/>
    <cellStyle name="Insatisfaisant 7 2" xfId="11393" xr:uid="{F9DC63D1-A58C-495F-BB42-97194D62054D}"/>
    <cellStyle name="Insatisfaisant 7 3" xfId="11394" xr:uid="{CCE4D5B3-FF09-43EC-A726-A668942A7E81}"/>
    <cellStyle name="Insatisfaisant 8" xfId="11395" xr:uid="{3C432C31-8B07-433B-A54B-2F5360A81AD3}"/>
    <cellStyle name="Insatisfaisant 8 2" xfId="11396" xr:uid="{3DA395E6-D7F9-4D49-9738-3C18AD9B7DF3}"/>
    <cellStyle name="Insatisfaisant 9" xfId="11397" xr:uid="{FBD0339C-962D-4B2D-8F80-1E8AB1B5165C}"/>
    <cellStyle name="Insatisfaisant 9 2" xfId="11398" xr:uid="{7F85935E-AF90-421C-B143-9F2506AABA39}"/>
    <cellStyle name="IntCells" xfId="1084" xr:uid="{00000000-0005-0000-0000-00003E040000}"/>
    <cellStyle name="IntCells 2" xfId="1085" xr:uid="{00000000-0005-0000-0000-00003F040000}"/>
    <cellStyle name="IntCells 3" xfId="4002" xr:uid="{ABE8638B-B234-49E9-AD10-D4BB4D2330F9}"/>
    <cellStyle name="interpoliert" xfId="11399" xr:uid="{C639EF02-054A-4E0F-BAA9-985029C63E47}"/>
    <cellStyle name="Jegyzet" xfId="11400" xr:uid="{19F580CE-972D-4ABE-B8C7-929A3DA4DABC}"/>
    <cellStyle name="Jelölőszín (1)" xfId="11401" xr:uid="{0EDD2B9F-8FCC-423C-BD8B-02CF3D5E78AD}"/>
    <cellStyle name="Jelölőszín (2)" xfId="11402" xr:uid="{EF602524-56DB-419A-ACBA-616E95C7FC33}"/>
    <cellStyle name="Jelölőszín (3)" xfId="11403" xr:uid="{91B2ED2E-0DAC-45F0-AB31-9CCE6CA49AFF}"/>
    <cellStyle name="Jelölőszín (4)" xfId="11404" xr:uid="{F43FAE36-50A5-4328-A755-73E09D3FD3A7}"/>
    <cellStyle name="Jelölőszín (5)" xfId="11405" xr:uid="{007AC27C-36A8-47A9-95F9-5C1E05E08930}"/>
    <cellStyle name="Jelölőszín (6)" xfId="11406" xr:uid="{C63D8621-F44C-4493-8BE3-9FF762A1B5FF}"/>
    <cellStyle name="Jó" xfId="11407" xr:uid="{EECAD131-6EFD-4980-93C8-B48411D88FDF}"/>
    <cellStyle name="KASS01" xfId="11408" xr:uid="{78D9F754-F655-4CD6-8428-FB718A4D76CD}"/>
    <cellStyle name="Kimenet" xfId="11409" xr:uid="{D790F03A-A6FA-4CC6-A936-5CD9563768E4}"/>
    <cellStyle name="Komma [0]_CRFReport-template" xfId="11410" xr:uid="{1CAC3531-540D-4E09-9257-630D32EADB15}"/>
    <cellStyle name="Komórka połączona" xfId="11411" xr:uid="{4DB957A6-09DE-4347-B8C4-306C01F6DA07}"/>
    <cellStyle name="Komórka zaznaczona" xfId="11412" xr:uid="{2502B644-2B09-4DA7-8FB0-46DC24C48D0C}"/>
    <cellStyle name="KP_thin_border_dark_grey" xfId="1086" xr:uid="{00000000-0005-0000-0000-000040040000}"/>
    <cellStyle name="Lien hypertexte 10" xfId="11413" xr:uid="{AAF23A7E-069E-4CE9-930F-AB442EA70CE7}"/>
    <cellStyle name="Lien hypertexte 10 2" xfId="11414" xr:uid="{0C5F7E39-40E2-4B8D-9EFA-CE4E7C2DF8DD}"/>
    <cellStyle name="Lien hypertexte 10 2 2" xfId="11415" xr:uid="{479F3979-B120-4AD8-9C3E-FA05043CE807}"/>
    <cellStyle name="Lien hypertexte 11" xfId="11416" xr:uid="{4C383A11-FC88-474C-9947-26F212CF5D59}"/>
    <cellStyle name="Lien hypertexte 11 2" xfId="11417" xr:uid="{82195E18-375C-402F-9368-AD3C0415318E}"/>
    <cellStyle name="Lien hypertexte 12" xfId="11418" xr:uid="{232DFD5E-4331-4656-AB9A-400DB009AA59}"/>
    <cellStyle name="Lien hypertexte 12 2" xfId="11419" xr:uid="{93236F7E-B3A8-43B0-9E4D-99F1F85E7C41}"/>
    <cellStyle name="Lien hypertexte 12 2 2" xfId="11420" xr:uid="{33B1CDCE-594F-4059-8BB7-ADBDF5DFA4BB}"/>
    <cellStyle name="Lien hypertexte 13" xfId="11421" xr:uid="{A0F562E1-87B3-460F-90D5-22094F55B0E2}"/>
    <cellStyle name="Lien hypertexte 13 2" xfId="11422" xr:uid="{2D57151A-0519-4121-A18D-38D8604C9912}"/>
    <cellStyle name="Lien hypertexte 14" xfId="11423" xr:uid="{005404FD-8F22-4380-A42F-4FF23DF86F43}"/>
    <cellStyle name="Lien hypertexte 14 2" xfId="11424" xr:uid="{955C764A-F04D-4B03-BF64-8A884101DBB9}"/>
    <cellStyle name="Lien hypertexte 15" xfId="11425" xr:uid="{EB64C319-E59A-45C1-A0F9-D785BECBC42A}"/>
    <cellStyle name="Lien hypertexte 16" xfId="11426" xr:uid="{BABD0ACE-C893-4612-86B9-95045DADAFBC}"/>
    <cellStyle name="Lien hypertexte 2" xfId="2136" xr:uid="{D4B3205C-0872-45FE-8935-1AD0BC7466BA}"/>
    <cellStyle name="Lien hypertexte 2 10" xfId="11427" xr:uid="{05B794EF-09E2-4219-A28B-5DBAC8A4D72F}"/>
    <cellStyle name="Lien hypertexte 2 11" xfId="11428" xr:uid="{374E6554-D26F-488F-B207-5A84F0E73A77}"/>
    <cellStyle name="Lien hypertexte 2 12" xfId="11429" xr:uid="{F6879641-44EF-4AD7-A933-245B7A0732EF}"/>
    <cellStyle name="Lien hypertexte 2 13" xfId="11430" xr:uid="{792F9C9B-5A68-41EA-8E59-09E3116CFC1B}"/>
    <cellStyle name="Lien hypertexte 2 14" xfId="4003" xr:uid="{F477E878-2C77-4B96-B34D-AD78D523357E}"/>
    <cellStyle name="Lien hypertexte 2 2" xfId="2137" xr:uid="{9FA214C1-8BB2-4F21-9CC8-B98E192DE209}"/>
    <cellStyle name="Lien hypertexte 2 2 2" xfId="3131" xr:uid="{8E7E0D5C-4D28-4275-B6D8-62C2764A7AE4}"/>
    <cellStyle name="Lien hypertexte 2 2 2 2" xfId="11432" xr:uid="{E02302D9-69EF-4BC8-9A02-66F5AA844947}"/>
    <cellStyle name="Lien hypertexte 2 2 3" xfId="11431" xr:uid="{012F4E24-EB32-4A2D-A370-EC89C3FFC120}"/>
    <cellStyle name="Lien hypertexte 2 3" xfId="2138" xr:uid="{B3570F86-C9EC-4C9D-B085-5861D7CB01F3}"/>
    <cellStyle name="Lien hypertexte 2 3 2" xfId="3132" xr:uid="{98C332AF-E6CA-4D76-BBCE-55EB501D3033}"/>
    <cellStyle name="Lien hypertexte 2 3 2 2" xfId="11434" xr:uid="{2D3C7593-F753-4CBF-8B1A-C25B3DD5FD9B}"/>
    <cellStyle name="Lien hypertexte 2 3 3" xfId="11435" xr:uid="{2522E5E4-F07F-4570-8772-72290649C71D}"/>
    <cellStyle name="Lien hypertexte 2 3 4" xfId="11433" xr:uid="{AA9414FC-FFE5-438C-88AC-6D3917795DBB}"/>
    <cellStyle name="Lien hypertexte 2 4" xfId="3130" xr:uid="{AA059A92-6235-4B68-8557-3CCB792BC764}"/>
    <cellStyle name="Lien hypertexte 2 4 2" xfId="11437" xr:uid="{34DD705A-A91C-469C-8C78-FA7B1B4C1E1F}"/>
    <cellStyle name="Lien hypertexte 2 4 3" xfId="11436" xr:uid="{EE83142D-6722-4EC5-AABF-B82CE438FD43}"/>
    <cellStyle name="Lien hypertexte 2 5" xfId="3844" xr:uid="{65AAA3BF-D770-4459-AB20-EC34B40E41AA}"/>
    <cellStyle name="Lien hypertexte 2 5 2" xfId="11439" xr:uid="{B3D08A56-77D5-4B55-A3D7-FFE9CA86DCC1}"/>
    <cellStyle name="Lien hypertexte 2 5 3" xfId="11440" xr:uid="{CCEC6977-8E08-450B-A3C8-0AE9A6CD777F}"/>
    <cellStyle name="Lien hypertexte 2 5 4" xfId="11438" xr:uid="{A44DA621-70E2-4DCF-9793-9D0AFAF5AA79}"/>
    <cellStyle name="Lien hypertexte 2 6" xfId="11441" xr:uid="{B26236F9-EB1E-4038-8F99-85F644B3196D}"/>
    <cellStyle name="Lien hypertexte 2 7" xfId="11442" xr:uid="{3C8726B0-7E0C-41F7-A7B7-880EECDD3706}"/>
    <cellStyle name="Lien hypertexte 2 8" xfId="11443" xr:uid="{D7B20969-A207-4ED9-A8F3-7132B56019E2}"/>
    <cellStyle name="Lien hypertexte 2 9" xfId="11444" xr:uid="{3D34407F-A68B-4B57-8434-BC4AA49F5AA1}"/>
    <cellStyle name="Lien hypertexte 2_inv-en-1.5.0-02 trame_fiche-emissions" xfId="11445" xr:uid="{DDBA0D6C-AEED-4859-B269-63693AB3ED63}"/>
    <cellStyle name="Lien hypertexte 3" xfId="2139" xr:uid="{BF1D2DF4-A259-4060-8668-A518DA647ABF}"/>
    <cellStyle name="Lien hypertexte 3 10" xfId="11446" xr:uid="{933C211F-23EF-4FAA-A1E9-B0883819D7AB}"/>
    <cellStyle name="Lien hypertexte 3 11" xfId="11447" xr:uid="{4164E05F-EC41-4980-A8A1-0C215D66E0DB}"/>
    <cellStyle name="Lien hypertexte 3 12" xfId="11448" xr:uid="{5205B96A-F7E6-428D-B2B1-E3610F993A49}"/>
    <cellStyle name="Lien hypertexte 3 13" xfId="11449" xr:uid="{C1BDBEF3-CC35-4531-AF79-6092990C82AD}"/>
    <cellStyle name="Lien hypertexte 3 14" xfId="4004" xr:uid="{1DF116E1-C146-4E9E-88FF-67CC1CD472AF}"/>
    <cellStyle name="Lien hypertexte 3 2" xfId="3133" xr:uid="{52837842-4CE6-422A-ADC1-F31EC8854C0F}"/>
    <cellStyle name="Lien hypertexte 3 2 2" xfId="11450" xr:uid="{9E6BAC98-247C-4E1A-8321-B7359137FCC6}"/>
    <cellStyle name="Lien hypertexte 3 3" xfId="11451" xr:uid="{E074FA01-CD57-4BC8-965A-17AF72B5806B}"/>
    <cellStyle name="Lien hypertexte 3 4" xfId="11452" xr:uid="{CC8C34E8-1733-4AB1-B3DE-A07FD33DCE77}"/>
    <cellStyle name="Lien hypertexte 3 5" xfId="11453" xr:uid="{D71BD8F8-DBB8-4C36-9F23-8F0EE282E144}"/>
    <cellStyle name="Lien hypertexte 3 6" xfId="11454" xr:uid="{C955561F-CCB8-4E42-971E-D488F53FFA26}"/>
    <cellStyle name="Lien hypertexte 3 7" xfId="11455" xr:uid="{05808E7E-2F33-499A-A03E-D6C020E81BCA}"/>
    <cellStyle name="Lien hypertexte 3 8" xfId="11456" xr:uid="{F3D5C0F3-8479-468D-B2F0-72F40ECB6BAD}"/>
    <cellStyle name="Lien hypertexte 3 9" xfId="11457" xr:uid="{9A892D60-C686-495D-883B-601C26E136B1}"/>
    <cellStyle name="Lien hypertexte 3_inv-en-1.5.0-02 trame_fiche-emissions" xfId="11458" xr:uid="{1CE06DFA-2191-4682-B45E-F83AFEDB7C1B}"/>
    <cellStyle name="Lien hypertexte 4" xfId="4005" xr:uid="{315B2BBB-CCD1-46FC-B889-6C64E1B7AF60}"/>
    <cellStyle name="Lien hypertexte 4 10" xfId="11459" xr:uid="{43F9A102-0686-4F4C-AE32-0E8F947197DD}"/>
    <cellStyle name="Lien hypertexte 4 11" xfId="11460" xr:uid="{E37572F9-2F49-4F89-8B6A-0CF10E45E550}"/>
    <cellStyle name="Lien hypertexte 4 12" xfId="11461" xr:uid="{CA8713C5-E909-4E82-AEF5-F92C610D03AC}"/>
    <cellStyle name="Lien hypertexte 4 2" xfId="11462" xr:uid="{78C3AC77-9614-458D-861F-1C234987565E}"/>
    <cellStyle name="Lien hypertexte 4 3" xfId="11463" xr:uid="{CB326B8E-31FB-44C5-847F-F1706B4A48FA}"/>
    <cellStyle name="Lien hypertexte 4 4" xfId="11464" xr:uid="{D13CCD1E-CA57-40B4-BE7A-6A35D856ABEB}"/>
    <cellStyle name="Lien hypertexte 4 5" xfId="11465" xr:uid="{C39FD2D0-CEB0-4F29-867E-8F9FA20B471E}"/>
    <cellStyle name="Lien hypertexte 4 6" xfId="11466" xr:uid="{D52D4B04-ECDC-4FD4-A073-254970E0C62B}"/>
    <cellStyle name="Lien hypertexte 4 7" xfId="11467" xr:uid="{3C8BF676-40DB-4DF1-B389-0735D824AA0E}"/>
    <cellStyle name="Lien hypertexte 4 8" xfId="11468" xr:uid="{DAE2C82D-1091-4387-9339-CEE44A814080}"/>
    <cellStyle name="Lien hypertexte 4 9" xfId="11469" xr:uid="{97F33021-5A2B-4656-9751-701513FC32C3}"/>
    <cellStyle name="Lien hypertexte 4_inv-en-1.5.0-02 trame_fiche-emissions" xfId="11470" xr:uid="{4DD432A5-4FF1-4B13-A5C5-52E261EE5799}"/>
    <cellStyle name="Lien hypertexte 5" xfId="4006" xr:uid="{83FD9333-0A36-463C-9CAE-A02E35F67A46}"/>
    <cellStyle name="Lien hypertexte 5 10" xfId="11471" xr:uid="{7415CA21-08E7-4D6A-82A3-66786230B108}"/>
    <cellStyle name="Lien hypertexte 5 11" xfId="11472" xr:uid="{38D6ABF7-393B-46CE-8FAA-8C788A46B004}"/>
    <cellStyle name="Lien hypertexte 5 12" xfId="11473" xr:uid="{0924542E-6075-42C7-AB93-9E01F8854471}"/>
    <cellStyle name="Lien hypertexte 5 2" xfId="11474" xr:uid="{BE813DB3-9AE3-4452-93E9-5413EE6BF728}"/>
    <cellStyle name="Lien hypertexte 5 3" xfId="11475" xr:uid="{EFBA1835-99C7-4675-89FD-E94B44AF8033}"/>
    <cellStyle name="Lien hypertexte 5 4" xfId="11476" xr:uid="{219D22C9-E18A-4387-A086-E6F2A89AAB14}"/>
    <cellStyle name="Lien hypertexte 5 5" xfId="11477" xr:uid="{28319087-8834-450F-A03A-BCB2660B0EF2}"/>
    <cellStyle name="Lien hypertexte 5 6" xfId="11478" xr:uid="{7261CB03-12C4-46D2-8153-6385744DEBEC}"/>
    <cellStyle name="Lien hypertexte 5 7" xfId="11479" xr:uid="{D0A21ECC-991A-480C-BA39-301C25042909}"/>
    <cellStyle name="Lien hypertexte 5 8" xfId="11480" xr:uid="{CCE7DCB3-2E2B-4648-8693-420E58FBA3D9}"/>
    <cellStyle name="Lien hypertexte 5 9" xfId="11481" xr:uid="{573029AE-9119-4DC3-84A6-1F89277BB317}"/>
    <cellStyle name="Lien hypertexte 5_inv-en-1.5.0-02 trame_fiche-emissions" xfId="11482" xr:uid="{170CDC00-243C-4FFD-983B-45EBCBE22654}"/>
    <cellStyle name="Lien hypertexte 6" xfId="4007" xr:uid="{5D762468-5ABB-4504-8558-EC72BC0C5252}"/>
    <cellStyle name="Lien hypertexte 6 10" xfId="11483" xr:uid="{8ADD3C00-63D5-4A92-AAC4-2F386652F225}"/>
    <cellStyle name="Lien hypertexte 6 11" xfId="11484" xr:uid="{16068914-9BF5-44C3-AC0A-E3F7086F2D72}"/>
    <cellStyle name="Lien hypertexte 6 12" xfId="11485" xr:uid="{962B1A03-564A-4597-AE01-15F393273451}"/>
    <cellStyle name="Lien hypertexte 6 2" xfId="11486" xr:uid="{6CA07635-E070-434C-A6B2-C8698173D5D9}"/>
    <cellStyle name="Lien hypertexte 6 3" xfId="11487" xr:uid="{B4FB3395-A813-4468-90E9-2E266BC0CF2E}"/>
    <cellStyle name="Lien hypertexte 6 4" xfId="11488" xr:uid="{8DAC248A-E7A2-4C7F-8228-E5B3BBF599E7}"/>
    <cellStyle name="Lien hypertexte 6 5" xfId="11489" xr:uid="{3667DC0B-1A01-40FE-968C-D17D36774308}"/>
    <cellStyle name="Lien hypertexte 6 6" xfId="11490" xr:uid="{DA341EBB-0C28-49FD-BBF0-BB0E548474E6}"/>
    <cellStyle name="Lien hypertexte 6 7" xfId="11491" xr:uid="{B4E375CE-7941-40A5-8F9B-6DAFD34DF4C4}"/>
    <cellStyle name="Lien hypertexte 6 8" xfId="11492" xr:uid="{C2B53ACA-AD22-48F7-A08B-88ABCD0FEEA0}"/>
    <cellStyle name="Lien hypertexte 6 9" xfId="11493" xr:uid="{37980779-CC35-4422-BC47-9F336785314A}"/>
    <cellStyle name="Lien hypertexte 6_inv-en-1.5.0-02 trame_fiche-emissions" xfId="11494" xr:uid="{43A3EBE8-073D-414A-A05D-4FF8A12069B0}"/>
    <cellStyle name="Lien hypertexte 7" xfId="4008" xr:uid="{FC68061C-829D-47E4-98A9-D9A079DE5349}"/>
    <cellStyle name="Lien hypertexte 7 2" xfId="11495" xr:uid="{77F4A90E-9401-4165-878F-FCC1D80DA51A}"/>
    <cellStyle name="Lien hypertexte 7 2 2" xfId="11496" xr:uid="{546502F7-B462-476A-A6F4-19D771B1562D}"/>
    <cellStyle name="Lien hypertexte 7 2 3" xfId="11497" xr:uid="{59DE2D16-6186-4E67-B4D2-941ACF57CD42}"/>
    <cellStyle name="Lien hypertexte 7 3" xfId="11498" xr:uid="{9EEABB09-E0DD-4BA5-9322-634C25CF3A01}"/>
    <cellStyle name="Lien hypertexte 7 3 2" xfId="11499" xr:uid="{0DC0A290-CD02-4AD3-9B97-6F5D7F176D80}"/>
    <cellStyle name="Lien hypertexte 7 3 2 2" xfId="11500" xr:uid="{4F04E68D-A5B5-40A0-B2C7-11B13C1B25BE}"/>
    <cellStyle name="Lien hypertexte 7 3 3" xfId="11501" xr:uid="{A4320C75-8135-4BD0-BFDE-F6A37FD57B7E}"/>
    <cellStyle name="Lien hypertexte 7 4" xfId="11502" xr:uid="{F1FA1DC7-D42A-4823-A592-72D409D0AC54}"/>
    <cellStyle name="Lien hypertexte 7 4 2" xfId="11503" xr:uid="{2DFCFA4B-6F8A-4364-9C34-470148AB3157}"/>
    <cellStyle name="Lien hypertexte 7 4 3" xfId="11504" xr:uid="{DDAFD03D-D588-49AA-B7B6-D7F743A911CA}"/>
    <cellStyle name="Lien hypertexte 7 5" xfId="11505" xr:uid="{AE83293E-5A4D-4A45-95D9-00EDB3FD07C3}"/>
    <cellStyle name="Lien hypertexte 7 5 2" xfId="11506" xr:uid="{602B382F-110D-4089-B7BC-C3D6E4934115}"/>
    <cellStyle name="Lien hypertexte 7 6" xfId="11507" xr:uid="{B2980EB5-DBA6-4164-9205-235B147096F3}"/>
    <cellStyle name="Lien hypertexte 7 7" xfId="11508" xr:uid="{29FB3FBB-EEBB-4AD5-8F4C-0FA014AE6580}"/>
    <cellStyle name="Lien hypertexte 7 8" xfId="4114" xr:uid="{8762A9EF-F711-43A4-B429-ABA33667006E}"/>
    <cellStyle name="Lien hypertexte 8" xfId="11509" xr:uid="{495222A3-B364-4BF7-B980-1FCC5D1FD68B}"/>
    <cellStyle name="Lien hypertexte 8 2" xfId="11510" xr:uid="{9ECDB167-FD01-4C78-A140-B2A7B4237FEE}"/>
    <cellStyle name="Lien hypertexte 8 2 2" xfId="11511" xr:uid="{AE9E064C-1234-4F56-9EF4-FD663CE7566A}"/>
    <cellStyle name="Lien hypertexte 8 2 3" xfId="11512" xr:uid="{291479DD-67E7-4FF9-94AE-B17F3E8A1DE8}"/>
    <cellStyle name="Lien hypertexte 8 3" xfId="11513" xr:uid="{91B7BF40-DBF7-45A4-8005-FFCB2C7A779D}"/>
    <cellStyle name="Lien hypertexte 8 3 2" xfId="11514" xr:uid="{9F03C60D-28B1-42E4-B132-4C63DB06A31D}"/>
    <cellStyle name="Lien hypertexte 8 4" xfId="11515" xr:uid="{17B71565-A74B-4A84-BC3E-40BF94CB18AC}"/>
    <cellStyle name="Lien hypertexte 9" xfId="11516" xr:uid="{C83B9FD3-7C0E-42D9-B635-793B739F45BF}"/>
    <cellStyle name="Lien hypertexte 9 2" xfId="11517" xr:uid="{FF15C06C-B1E9-4E21-951D-FF60622077C8}"/>
    <cellStyle name="Lien hypertexte 9 2 2" xfId="11518" xr:uid="{44D366BD-4669-42E5-A298-A91D0E716B06}"/>
    <cellStyle name="Lien hypertexte 9 2 3" xfId="11519" xr:uid="{15A8232C-B4F1-4510-97B7-62644FC48E77}"/>
    <cellStyle name="Lien hypertexte 9 3" xfId="11520" xr:uid="{7845AEB8-7A2D-49F1-9955-799575DCE067}"/>
    <cellStyle name="Lien hypertexte 9 3 2" xfId="11521" xr:uid="{86E22D69-9FE3-4207-BE11-9DE33FECBA8F}"/>
    <cellStyle name="Lien hypertexte 9 4" xfId="11522" xr:uid="{1F8D8116-2EC7-4233-A330-37A98ED9EE5E}"/>
    <cellStyle name="Ligne détail" xfId="2140" xr:uid="{8CBD1257-7AA9-4073-B1A1-4EB5C5DBFA36}"/>
    <cellStyle name="Ligne détail 2" xfId="2141" xr:uid="{5AAAF359-771A-45DD-98D3-2B80A49DC0E5}"/>
    <cellStyle name="Ligne détail 2 2" xfId="3135" xr:uid="{9DAE32C2-08E1-4EDF-9C89-7814CC94859B}"/>
    <cellStyle name="Ligne détail 3" xfId="2142" xr:uid="{AED86496-3989-4401-A1CA-F4B638A36499}"/>
    <cellStyle name="Ligne détail 3 2" xfId="3136" xr:uid="{7E0EE3D3-42B0-4A45-8E99-CEC30357BDC3}"/>
    <cellStyle name="Ligne détail 4" xfId="2143" xr:uid="{1B9847A5-317D-4374-8FC2-90A42DC5AF20}"/>
    <cellStyle name="Ligne détail 4 2" xfId="3137" xr:uid="{C7189996-2BD4-47E7-BE4D-CA0D82F82E0C}"/>
    <cellStyle name="Ligne détail 5" xfId="3134" xr:uid="{C88DDFF6-B19D-43D7-B093-2BBF60C07282}"/>
    <cellStyle name="ligne_titre_0" xfId="2144" xr:uid="{34E26AF4-E73E-4DBC-83F7-67007E9C24B9}"/>
    <cellStyle name="Linked Cell" xfId="2145" xr:uid="{7C294B0C-F281-474E-B145-93C83C1BB358}"/>
    <cellStyle name="Linked Cell 2" xfId="1087" xr:uid="{00000000-0005-0000-0000-000042040000}"/>
    <cellStyle name="Linked Cell 2 2" xfId="1088" xr:uid="{00000000-0005-0000-0000-000043040000}"/>
    <cellStyle name="Linked Cell 2 2 2" xfId="11524" xr:uid="{0CB426FF-4841-4FA0-86D1-0EE58911AF7A}"/>
    <cellStyle name="Linked Cell 2 3" xfId="3138" xr:uid="{BBF190E4-CAA2-461E-8A8B-51FD863C93B2}"/>
    <cellStyle name="Linked Cell 3" xfId="1089" xr:uid="{00000000-0005-0000-0000-000044040000}"/>
    <cellStyle name="Linked Cell 3 2" xfId="1090" xr:uid="{00000000-0005-0000-0000-000045040000}"/>
    <cellStyle name="Linked Cell 3 3" xfId="11525" xr:uid="{5C6F628F-CCC5-4F56-A90A-B7F248893EBD}"/>
    <cellStyle name="Linked Cell 4" xfId="1091" xr:uid="{00000000-0005-0000-0000-000046040000}"/>
    <cellStyle name="Linked Cell 4 2" xfId="1092" xr:uid="{00000000-0005-0000-0000-000047040000}"/>
    <cellStyle name="Linked Cell 4 3" xfId="11526" xr:uid="{E097132F-5969-435B-B8AC-DE78E02B7AE5}"/>
    <cellStyle name="Linked Cell 5" xfId="11523" xr:uid="{8FBB80C6-AA7A-42BC-AD13-6F00A38C980E}"/>
    <cellStyle name="Magyarázó szöveg" xfId="11527" xr:uid="{9A4091CA-2FF1-4DBB-888B-B667B319D9C6}"/>
    <cellStyle name="Menu" xfId="11528" xr:uid="{F6B5B8F4-B865-48BF-83A1-B6020C53739F}"/>
    <cellStyle name="Menu 2" xfId="11529" xr:uid="{9F5124EF-9BFF-47BA-8E44-BE7170E591BE}"/>
    <cellStyle name="Menu 2 2" xfId="11530" xr:uid="{EA378AC7-564C-4467-849E-9AA0C1023362}"/>
    <cellStyle name="Menu 3" xfId="11531" xr:uid="{6832C1F6-3FE6-4DA8-AC71-D26A98164CDB}"/>
    <cellStyle name="MEV1" xfId="2146" xr:uid="{4CF855E2-AA4A-4FB4-9C29-CBFCBEC618C3}"/>
    <cellStyle name="MEV1 2" xfId="2147" xr:uid="{E319151E-A40B-4AA4-95D0-06F3533F2ABC}"/>
    <cellStyle name="MEV1 2 2" xfId="3140" xr:uid="{8B3E46D0-C627-4B63-99A3-572C6E3FA955}"/>
    <cellStyle name="MEV1 3" xfId="2148" xr:uid="{2BF1D470-EE8D-4893-BE1A-3E7DDC38DFF3}"/>
    <cellStyle name="MEV1 3 2" xfId="3141" xr:uid="{22A151EE-D913-4ADA-BC9C-81328BEFC022}"/>
    <cellStyle name="MEV1 4" xfId="3139" xr:uid="{A53359E8-A8FE-4FA2-A9AB-BDB01996B86C}"/>
    <cellStyle name="MEV2" xfId="2149" xr:uid="{3409948F-99BA-46A1-BF85-FEA329C72FAA}"/>
    <cellStyle name="MEV2 2" xfId="2150" xr:uid="{AF8B0F9D-D024-4C21-ABC8-8890ECAB9316}"/>
    <cellStyle name="MEV2 2 2" xfId="3143" xr:uid="{81BD4F54-D21A-499E-874D-45588C69C359}"/>
    <cellStyle name="MEV2 3" xfId="2151" xr:uid="{9A48DF8C-5168-4A96-909D-562D7CF6FC57}"/>
    <cellStyle name="MEV2 3 2" xfId="3144" xr:uid="{993CB0AA-EAF6-4EBB-8FBE-49876405F178}"/>
    <cellStyle name="MEV2 4" xfId="3142" xr:uid="{E7F2674F-AABC-4D1C-B18F-DB369A3C7593}"/>
    <cellStyle name="MEV3" xfId="2152" xr:uid="{2A41527E-B0E9-458B-8DA2-B317955AC3DD}"/>
    <cellStyle name="MEV3 2" xfId="2153" xr:uid="{AFEDBE99-7FDA-4895-A805-55ADD8AB7E73}"/>
    <cellStyle name="MEV3 2 2" xfId="3146" xr:uid="{365C706A-A70B-4658-BABA-55E180CFA5BE}"/>
    <cellStyle name="MEV3 3" xfId="2154" xr:uid="{F0C0D16B-E740-40D9-AFB4-78577B8AA7A1}"/>
    <cellStyle name="MEV3 3 2" xfId="3147" xr:uid="{50BD6AA2-F0E9-4248-8BA6-0AE535ABDDAA}"/>
    <cellStyle name="MEV3 4" xfId="3145" xr:uid="{FEC19963-66E9-4F69-A6A9-0C727DFE265E}"/>
    <cellStyle name="MEV4" xfId="2155" xr:uid="{DFA9C60D-1A40-4E6C-B836-F85FBBA93929}"/>
    <cellStyle name="MEV4 2" xfId="3148" xr:uid="{C0EC8C77-5667-47EF-880D-3F38DB31958C}"/>
    <cellStyle name="MEV5" xfId="2156" xr:uid="{7FA8C4BE-66C9-40CC-B588-A17E00D1E3DE}"/>
    <cellStyle name="MEV5 2" xfId="3149" xr:uid="{E764CE7E-ED13-4C86-B8B5-1013E20C94FB}"/>
    <cellStyle name="mill" xfId="11532" xr:uid="{7447C4AD-3393-4E14-8A4B-DB47A6B8A70A}"/>
    <cellStyle name="mill 2" xfId="11533" xr:uid="{A7ACC72E-C535-4EE7-9FDB-0878EE2706FD}"/>
    <cellStyle name="Milliers" xfId="1" builtinId="3"/>
    <cellStyle name="Milliers 10" xfId="2157" xr:uid="{05A2D8EA-C2CF-4E84-8D98-66C74E73A62C}"/>
    <cellStyle name="Milliers 10 2" xfId="3150" xr:uid="{06380CB7-6B5D-4B28-AF04-EC94A1C6C6C5}"/>
    <cellStyle name="Milliers 10 2 2" xfId="11536" xr:uid="{DC0CF756-2D57-4431-A03F-E5635A93C6FE}"/>
    <cellStyle name="Milliers 10 2 2 2" xfId="11537" xr:uid="{64599B4F-DCF5-48EC-B8BD-9FC6907B04A7}"/>
    <cellStyle name="Milliers 10 2 3" xfId="11538" xr:uid="{42C4D4C0-F325-46B5-A13E-B6269D56EAD7}"/>
    <cellStyle name="Milliers 10 2 4" xfId="11535" xr:uid="{3F6F782B-C3AD-47E6-9DA6-1B50A2275C51}"/>
    <cellStyle name="Milliers 10 3" xfId="11539" xr:uid="{7B8C2CF0-5390-4E13-A895-5B4A44EA752B}"/>
    <cellStyle name="Milliers 10 3 2" xfId="11540" xr:uid="{2806C9C3-62A5-4901-8162-B799F09C4B61}"/>
    <cellStyle name="Milliers 10 4" xfId="11541" xr:uid="{46D8D9E9-0417-44CD-846E-3834E10E7561}"/>
    <cellStyle name="Milliers 10 4 2" xfId="11542" xr:uid="{384A31D4-7E87-410A-B309-9DB467279F27}"/>
    <cellStyle name="Milliers 10 4 2 2" xfId="11543" xr:uid="{41DABDB6-29B4-4FFB-938F-C48534B47D2B}"/>
    <cellStyle name="Milliers 10 4 3" xfId="11544" xr:uid="{6FC6CAE7-81B6-4622-80C7-CB39501F94D4}"/>
    <cellStyle name="Milliers 10 4 4" xfId="11545" xr:uid="{A1D82742-5039-4AED-8C74-A3BD16AEF920}"/>
    <cellStyle name="Milliers 10 5" xfId="11546" xr:uid="{BB999157-8218-4593-A9F9-12CCE741D7E4}"/>
    <cellStyle name="Milliers 10 6" xfId="11547" xr:uid="{AA5D1EC2-4199-4BDD-9130-CC2C7CC7F6C8}"/>
    <cellStyle name="Milliers 10 7" xfId="11534" xr:uid="{3B5B5E42-D648-4A88-B89A-CC862F85DB87}"/>
    <cellStyle name="Milliers 11" xfId="3869" xr:uid="{6C643C18-15C8-4812-ACFA-8D95A7777B34}"/>
    <cellStyle name="Milliers 11 2" xfId="3902" xr:uid="{7B25A258-25C1-44C8-9937-6EDC11DE8CB6}"/>
    <cellStyle name="Milliers 11 2 2" xfId="11550" xr:uid="{27416DEA-59EC-4C57-AD1F-C696FE2B4B4A}"/>
    <cellStyle name="Milliers 11 2 3" xfId="11549" xr:uid="{46EDC29C-0F9D-4977-ABED-D2146F1A1DEC}"/>
    <cellStyle name="Milliers 11 2 4" xfId="52056" xr:uid="{41582D6C-0419-4BB2-9574-C55DDE50A519}"/>
    <cellStyle name="Milliers 11 3" xfId="11551" xr:uid="{84192215-C40C-4E94-B694-17C5160A3985}"/>
    <cellStyle name="Milliers 11 4" xfId="11548" xr:uid="{2F0428EE-D590-415C-B795-77636A649C03}"/>
    <cellStyle name="Milliers 11 5" xfId="52026" xr:uid="{7E64D222-00BF-4584-A9D5-10BD0B04DD4D}"/>
    <cellStyle name="Milliers 12" xfId="3873" xr:uid="{1C394CB1-E59C-4E31-89DC-7A5BA3CB4291}"/>
    <cellStyle name="Milliers 12 2" xfId="11553" xr:uid="{E513DB61-66D1-4987-9634-C66596D8208B}"/>
    <cellStyle name="Milliers 12 2 2" xfId="11554" xr:uid="{FD1B67C7-E8E4-4562-BAA4-DE2309D2B617}"/>
    <cellStyle name="Milliers 12 3" xfId="11555" xr:uid="{F918BF92-9092-4CBA-B3A2-CB9A518238D5}"/>
    <cellStyle name="Milliers 12 4" xfId="11552" xr:uid="{5D872EF3-F215-47BE-A564-E6986183F707}"/>
    <cellStyle name="Milliers 12 5" xfId="52028" xr:uid="{115C711C-2413-418B-AFCF-46AA202F56F8}"/>
    <cellStyle name="Milliers 13" xfId="3904" xr:uid="{03D918C9-8E04-4D83-9AB4-33536E2EB4D0}"/>
    <cellStyle name="Milliers 13 2" xfId="11557" xr:uid="{5F2771A4-A865-41CF-9BB2-558DCEBC2D9E}"/>
    <cellStyle name="Milliers 13 2 2" xfId="11558" xr:uid="{E2551D7D-403A-4458-855A-FBE006EF73D3}"/>
    <cellStyle name="Milliers 13 3" xfId="11559" xr:uid="{FEAABDEE-0136-4C25-ACB0-DE2B917608D3}"/>
    <cellStyle name="Milliers 13 4" xfId="11556" xr:uid="{D9422C4C-66FC-42FE-8B8F-E250C018B250}"/>
    <cellStyle name="Milliers 13 5" xfId="52058" xr:uid="{8452374E-2C2B-488C-BCF3-BF90F3217E52}"/>
    <cellStyle name="Milliers 14" xfId="3914" xr:uid="{37312752-83D0-46B7-81D4-60DD29A37FA0}"/>
    <cellStyle name="Milliers 14 2" xfId="11561" xr:uid="{CE3E38D3-86CE-4ECC-B1B2-DC8475D6B6A7}"/>
    <cellStyle name="Milliers 14 3" xfId="11560" xr:uid="{9216FB94-3E0C-4307-8E44-87E3B6DD08B8}"/>
    <cellStyle name="Milliers 14 4" xfId="52062" xr:uid="{5755BB00-1AB6-4671-9312-3649099EACD7}"/>
    <cellStyle name="Milliers 15" xfId="3919" xr:uid="{0ECF7261-E9F4-40B3-9E6F-B35E117DA3E2}"/>
    <cellStyle name="Milliers 15 2" xfId="11563" xr:uid="{A3A05BCD-A478-452E-8A0B-2E6E3B80070E}"/>
    <cellStyle name="Milliers 15 3" xfId="11562" xr:uid="{85CC660D-6819-4A4F-9AF2-D8BA7C895F12}"/>
    <cellStyle name="Milliers 15 4" xfId="52067" xr:uid="{34D2A3D8-CA37-4D99-990D-A203B2CEFCBB}"/>
    <cellStyle name="Milliers 16" xfId="11564" xr:uid="{5F4C0861-7B33-4BFE-9860-0BA20EF2BCDD}"/>
    <cellStyle name="Milliers 16 2" xfId="11565" xr:uid="{6CB530B3-EDD6-484A-9018-449D9FD8D349}"/>
    <cellStyle name="Milliers 16 2 2" xfId="11566" xr:uid="{06F8D935-3A08-45DB-BB13-444226635AE0}"/>
    <cellStyle name="Milliers 16 3" xfId="11567" xr:uid="{6E86D835-0544-4AA7-BC33-1CD2E36AEB58}"/>
    <cellStyle name="Milliers 17" xfId="11568" xr:uid="{DD4F107E-568A-47C6-9830-C3F6DD532C02}"/>
    <cellStyle name="Milliers 17 2" xfId="11569" xr:uid="{55A1909E-EB11-4865-8D3F-2BE6BC928342}"/>
    <cellStyle name="Milliers 17 2 2" xfId="11570" xr:uid="{4CB7CB97-41CE-49EE-BABF-45B2A406675B}"/>
    <cellStyle name="Milliers 18" xfId="11571" xr:uid="{BD998F5D-78AA-47BD-94C2-75034D170200}"/>
    <cellStyle name="Milliers 18 2" xfId="11572" xr:uid="{01BA7F49-5DDB-4DC9-AAB2-5E97A24AFA4F}"/>
    <cellStyle name="Milliers 18 2 2" xfId="11573" xr:uid="{9E9CE602-E730-48DC-B3B9-AE634E90FDF1}"/>
    <cellStyle name="Milliers 18 3" xfId="11574" xr:uid="{E6FFB3A9-A8F8-49AF-9979-B2B183C07777}"/>
    <cellStyle name="Milliers 18 4" xfId="11575" xr:uid="{FE05D6C6-2744-403A-BAE5-A98E9C87306E}"/>
    <cellStyle name="Milliers 19" xfId="11576" xr:uid="{3C466675-0A2D-4128-999B-6C5F5EB7FAE0}"/>
    <cellStyle name="Milliers 19 2" xfId="11577" xr:uid="{015046CE-E746-4117-A3DB-0ADDD1A82517}"/>
    <cellStyle name="Milliers 19 2 2" xfId="11578" xr:uid="{C484E7BE-DF58-44BB-BF6D-65097B38F785}"/>
    <cellStyle name="Milliers 19 3" xfId="11579" xr:uid="{E2587E31-84A7-4A1A-A430-CE0F813FE945}"/>
    <cellStyle name="Milliers 19 3 2" xfId="11580" xr:uid="{25D8AD21-B880-4E7B-B7B7-CAE761F911BB}"/>
    <cellStyle name="Milliers 19 3 3" xfId="11581" xr:uid="{74D8D4C2-34A5-4C69-971A-B721D818B591}"/>
    <cellStyle name="Milliers 19 4" xfId="11582" xr:uid="{E80C27E3-CCC8-4A21-A0C9-DA204D5209C9}"/>
    <cellStyle name="Milliers 19 4 2" xfId="11583" xr:uid="{C02C06FD-AB35-48EB-9A7E-E12EE71A1A65}"/>
    <cellStyle name="Milliers 19 5" xfId="11584" xr:uid="{F22E2147-5CF3-4F98-96D6-BC5FF3AB9861}"/>
    <cellStyle name="Milliers 19 6" xfId="11585" xr:uid="{F1782975-D6AD-4AE4-AB31-2BB1C3D22C27}"/>
    <cellStyle name="Milliers 19 7" xfId="11586" xr:uid="{3C5C126C-23DC-49C7-8348-4438178C1E3C}"/>
    <cellStyle name="Milliers 19 8" xfId="11587" xr:uid="{C0924183-2E3D-4F71-96FC-A91C8112B431}"/>
    <cellStyle name="Milliers 2" xfId="1093" xr:uid="{00000000-0005-0000-0000-000049040000}"/>
    <cellStyle name="Milliers 2 10" xfId="11588" xr:uid="{D6733260-558C-490F-9D64-CFDC92420D5C}"/>
    <cellStyle name="Milliers 2 10 2" xfId="11589" xr:uid="{6D806B56-6338-4355-B0A8-23BA31339C6A}"/>
    <cellStyle name="Milliers 2 10 3" xfId="11590" xr:uid="{82FE4BDE-DB6D-4F88-937E-6DF7D7EDDB6B}"/>
    <cellStyle name="Milliers 2 11" xfId="11591" xr:uid="{919D1DDF-9CF5-420D-9F8E-6D57AA6B00C2}"/>
    <cellStyle name="Milliers 2 11 2" xfId="11592" xr:uid="{4186BD67-212E-4805-ACF2-590017CBEBCA}"/>
    <cellStyle name="Milliers 2 11 3" xfId="11593" xr:uid="{77672791-7F6B-4590-9656-9FF47B34E8AE}"/>
    <cellStyle name="Milliers 2 12" xfId="11594" xr:uid="{63C79645-64DE-4FA7-861F-96D724AD1925}"/>
    <cellStyle name="Milliers 2 12 2" xfId="11595" xr:uid="{9218F639-B81E-4CA2-B4D0-99DCC9F971F7}"/>
    <cellStyle name="Milliers 2 12 3" xfId="11596" xr:uid="{A8F8DEC0-7D13-4F00-B117-5CB7F87F88C8}"/>
    <cellStyle name="Milliers 2 13" xfId="11597" xr:uid="{9A27B142-726B-4D12-91DA-01EFA1DA2F7F}"/>
    <cellStyle name="Milliers 2 13 2" xfId="11598" xr:uid="{1011B43A-EAF6-472D-81ED-DA0DA0535ED3}"/>
    <cellStyle name="Milliers 2 13 3" xfId="11599" xr:uid="{8C36E709-0994-41A2-8E88-F30791440603}"/>
    <cellStyle name="Milliers 2 14" xfId="11600" xr:uid="{D64229B0-A503-4BC0-BC7E-DB31944083C7}"/>
    <cellStyle name="Milliers 2 14 2" xfId="11601" xr:uid="{9219395D-F189-4171-AB63-32951FA0D425}"/>
    <cellStyle name="Milliers 2 14 3" xfId="11602" xr:uid="{FDA1B66E-A6E6-41CD-9284-87D2898636C3}"/>
    <cellStyle name="Milliers 2 15" xfId="11603" xr:uid="{F0AB9805-5BBB-43CB-93D7-50117DE3E25C}"/>
    <cellStyle name="Milliers 2 15 2" xfId="11604" xr:uid="{80A01C93-5D37-4EC2-A7DF-DA739EEEFDA6}"/>
    <cellStyle name="Milliers 2 15 2 2" xfId="11605" xr:uid="{02D18D0C-6630-4588-9F43-FD21A58556D9}"/>
    <cellStyle name="Milliers 2 15 3" xfId="11606" xr:uid="{7909E79E-1736-4D90-943A-EB527B1F5C71}"/>
    <cellStyle name="Milliers 2 15 4" xfId="11607" xr:uid="{E458F540-FD79-4056-B279-1927442A5021}"/>
    <cellStyle name="Milliers 2 16" xfId="11608" xr:uid="{503645E6-7BD0-47D8-851E-1F28FCECE493}"/>
    <cellStyle name="Milliers 2 16 2" xfId="11609" xr:uid="{74B66EF2-08F1-4BF2-8BCC-D12664826AE6}"/>
    <cellStyle name="Milliers 2 16 3" xfId="11610" xr:uid="{ECC7829B-5DE3-46AC-B4A2-31C6DB4F9E12}"/>
    <cellStyle name="Milliers 2 17" xfId="11611" xr:uid="{3B0921A3-17F6-43AB-ACC0-53759C773FF4}"/>
    <cellStyle name="Milliers 2 17 2" xfId="11612" xr:uid="{E74B1D8A-0135-4ED0-BE6E-B23B555B24DB}"/>
    <cellStyle name="Milliers 2 17 3" xfId="11613" xr:uid="{4A5589D3-163C-4487-89B0-928CAFE65BBC}"/>
    <cellStyle name="Milliers 2 18" xfId="11614" xr:uid="{AF154199-332D-4B7B-B512-04887FD37F49}"/>
    <cellStyle name="Milliers 2 18 2" xfId="11615" xr:uid="{6BE26BFD-65E8-4867-AE94-0288AD8E0D63}"/>
    <cellStyle name="Milliers 2 18 3" xfId="11616" xr:uid="{14DEAE62-A3CB-4889-90C5-23BCFC77FA1A}"/>
    <cellStyle name="Milliers 2 19" xfId="11617" xr:uid="{02C5AFF5-896E-4381-9D0D-C406DC053849}"/>
    <cellStyle name="Milliers 2 19 2" xfId="11618" xr:uid="{CB633BB8-BDAE-4182-9F47-39EEA2774B85}"/>
    <cellStyle name="Milliers 2 19 3" xfId="11619" xr:uid="{10A90DCD-45EE-40E2-9901-54791F62A4D0}"/>
    <cellStyle name="Milliers 2 2" xfId="1094" xr:uid="{00000000-0005-0000-0000-00004A040000}"/>
    <cellStyle name="Milliers 2 2 10" xfId="4115" xr:uid="{CB8BCB7C-FC91-446D-AF15-0C88EC4209CC}"/>
    <cellStyle name="Milliers 2 2 11" xfId="2159" xr:uid="{C2197B65-BAE2-4E0C-80EC-1948006B524E}"/>
    <cellStyle name="Milliers 2 2 2" xfId="3152" xr:uid="{5C148082-3FB5-42AE-ABAE-F8CCA6E59184}"/>
    <cellStyle name="Milliers 2 2 2 2" xfId="11621" xr:uid="{4A3D12D2-30C4-45AE-B8FA-FFEF79E6DE38}"/>
    <cellStyle name="Milliers 2 2 2 2 2" xfId="11622" xr:uid="{08888975-3779-4CD5-AD80-26F56A51E5CE}"/>
    <cellStyle name="Milliers 2 2 2 3" xfId="11623" xr:uid="{8518FBE9-4545-4D73-8C97-AA7517BEFB85}"/>
    <cellStyle name="Milliers 2 2 2 4" xfId="11624" xr:uid="{AD9A2797-6AFA-4F9F-A44A-9C121384D725}"/>
    <cellStyle name="Milliers 2 2 2 5" xfId="11620" xr:uid="{4CDE1FD1-2E36-46BF-8690-9C6605BE7AB3}"/>
    <cellStyle name="Milliers 2 2 3" xfId="11625" xr:uid="{C272F973-AFC0-44F2-A45B-43E5D50C76AF}"/>
    <cellStyle name="Milliers 2 2 3 2" xfId="11626" xr:uid="{DF0A437C-3BC2-4E72-9261-CBBBD057EDE8}"/>
    <cellStyle name="Milliers 2 2 3 2 2" xfId="11627" xr:uid="{60DBF182-5E0F-4C37-8D63-763DEA1DA05B}"/>
    <cellStyle name="Milliers 2 2 3 3" xfId="11628" xr:uid="{768AB6E4-F63C-49C1-9A06-AA5E83AE6A58}"/>
    <cellStyle name="Milliers 2 2 3 3 2" xfId="11629" xr:uid="{F5C2FF5C-0B7B-4B1A-902A-F65DED2FAF92}"/>
    <cellStyle name="Milliers 2 2 3 3 3" xfId="11630" xr:uid="{FE488A1D-701E-4FCE-BD38-CF338DE257EF}"/>
    <cellStyle name="Milliers 2 2 3 4" xfId="11631" xr:uid="{6073AD04-027B-4543-8A05-E2590D169E20}"/>
    <cellStyle name="Milliers 2 2 3 4 2" xfId="11632" xr:uid="{1D71760B-C891-4196-B419-68697EACA809}"/>
    <cellStyle name="Milliers 2 2 4" xfId="11633" xr:uid="{F4373E97-ADF1-4308-BF76-1A03A36983FE}"/>
    <cellStyle name="Milliers 2 2 4 2" xfId="11634" xr:uid="{C0188158-CE83-4EC6-A03D-8E798F87CCA4}"/>
    <cellStyle name="Milliers 2 2 4 2 2" xfId="11635" xr:uid="{41E7CEED-F98B-4962-8D95-ACFD2E1B6493}"/>
    <cellStyle name="Milliers 2 2 4 3" xfId="11636" xr:uid="{0D6366E5-CED8-4C72-AEE1-B61388D8D7BF}"/>
    <cellStyle name="Milliers 2 2 5" xfId="11637" xr:uid="{DC0BA7AB-4757-48D8-A5BD-00284ED6DE7F}"/>
    <cellStyle name="Milliers 2 2 5 2" xfId="11638" xr:uid="{2A468A39-5E1B-4D0F-8FDE-1FF49891C6E1}"/>
    <cellStyle name="Milliers 2 2 6" xfId="11639" xr:uid="{6DC570E2-783D-4104-9576-1FD4EF6B4AF9}"/>
    <cellStyle name="Milliers 2 2 6 2" xfId="11640" xr:uid="{BE737AB5-E726-4CAD-9E21-0508C7AE2AD2}"/>
    <cellStyle name="Milliers 2 2 7" xfId="11641" xr:uid="{8907B124-07BA-4804-90D3-A287ACC9A8A6}"/>
    <cellStyle name="Milliers 2 2 7 2" xfId="11642" xr:uid="{47E2330D-CE12-40A6-8991-D94304D2A729}"/>
    <cellStyle name="Milliers 2 2 8" xfId="11643" xr:uid="{3A74349C-1924-4C93-ABAC-E88F113F986E}"/>
    <cellStyle name="Milliers 2 2 9" xfId="11644" xr:uid="{7C3C0796-D9C3-4F1C-A48A-03C448B3CE8F}"/>
    <cellStyle name="Milliers 2 20" xfId="11645" xr:uid="{D7E540EE-84D5-4E98-B42B-5EF7076E01BF}"/>
    <cellStyle name="Milliers 2 20 2" xfId="11646" xr:uid="{8BC4D5E0-55C9-4EC7-9BE9-23CB6900C2FA}"/>
    <cellStyle name="Milliers 2 20 3" xfId="11647" xr:uid="{4B9B0BED-C6F7-4117-BF00-7A7C943B7229}"/>
    <cellStyle name="Milliers 2 21" xfId="11648" xr:uid="{773D96B9-F0C4-480F-90BC-067E527F22D6}"/>
    <cellStyle name="Milliers 2 21 2" xfId="11649" xr:uid="{F47839E2-CC61-4159-9924-7557E62F8137}"/>
    <cellStyle name="Milliers 2 21 3" xfId="11650" xr:uid="{0E4B8BAE-9062-411D-B8F6-5DC51D89197B}"/>
    <cellStyle name="Milliers 2 22" xfId="11651" xr:uid="{BE6461D7-590D-4A0A-B10D-87241D18BD2F}"/>
    <cellStyle name="Milliers 2 22 2" xfId="11652" xr:uid="{FA53F6F1-4353-4156-82E1-D649B6080D61}"/>
    <cellStyle name="Milliers 2 22 3" xfId="11653" xr:uid="{A98D4020-4812-4307-A6E9-A1E01FC9CAFA}"/>
    <cellStyle name="Milliers 2 23" xfId="11654" xr:uid="{C70D982D-98D2-41C8-9ACB-F04FC3A0C85B}"/>
    <cellStyle name="Milliers 2 23 2" xfId="11655" xr:uid="{6EF44E36-41AE-4968-9D31-69C258787B6D}"/>
    <cellStyle name="Milliers 2 23 3" xfId="11656" xr:uid="{51B3EE00-4806-4E62-8E6C-3C17D8020276}"/>
    <cellStyle name="Milliers 2 24" xfId="11657" xr:uid="{26B36017-DD0A-4FBD-B134-7884D389F74B}"/>
    <cellStyle name="Milliers 2 24 2" xfId="11658" xr:uid="{C90D6047-F241-4D40-A80D-B6EBD6B51840}"/>
    <cellStyle name="Milliers 2 24 3" xfId="11659" xr:uid="{DEE84C3F-B714-4C64-9D27-6B6D66DAA857}"/>
    <cellStyle name="Milliers 2 25" xfId="11660" xr:uid="{C2204913-F476-4765-9AB2-3D350D2B530E}"/>
    <cellStyle name="Milliers 2 25 2" xfId="11661" xr:uid="{58EDE501-FB75-4759-8A69-DE336BD7A3B7}"/>
    <cellStyle name="Milliers 2 25 3" xfId="11662" xr:uid="{8CA085D5-EF95-43EF-9420-196ED8D64299}"/>
    <cellStyle name="Milliers 2 26" xfId="11663" xr:uid="{005FD5CC-01CA-460D-8CE7-CF67014C6E09}"/>
    <cellStyle name="Milliers 2 26 2" xfId="11664" xr:uid="{A32E61CF-30DC-46D2-B186-F80969F5EDDD}"/>
    <cellStyle name="Milliers 2 26 3" xfId="11665" xr:uid="{C611C6FE-6475-43B3-8347-2CE9E6642EA5}"/>
    <cellStyle name="Milliers 2 27" xfId="11666" xr:uid="{17129ABA-6D31-4528-86A9-9CEFB19F1C35}"/>
    <cellStyle name="Milliers 2 27 2" xfId="11667" xr:uid="{9FCDEF93-6053-4C94-B38E-C6961F740B63}"/>
    <cellStyle name="Milliers 2 27 3" xfId="11668" xr:uid="{ED8001DF-92C3-416A-8F4E-6C1EDDECD6B8}"/>
    <cellStyle name="Milliers 2 28" xfId="11669" xr:uid="{4E8CC200-0850-4193-BED7-E94F990F1817}"/>
    <cellStyle name="Milliers 2 28 2" xfId="11670" xr:uid="{227A6923-45EA-4D1D-924C-EA07FA21F564}"/>
    <cellStyle name="Milliers 2 28 3" xfId="11671" xr:uid="{33D49ABD-1835-49C1-BD9B-276043B7B68D}"/>
    <cellStyle name="Milliers 2 29" xfId="11672" xr:uid="{DEC0ACA4-5C1E-4340-A689-62936878245B}"/>
    <cellStyle name="Milliers 2 29 2" xfId="11673" xr:uid="{143B019C-B18F-46B0-85B2-35B471A36565}"/>
    <cellStyle name="Milliers 2 29 3" xfId="11674" xr:uid="{377C141F-6B8F-4543-BA4A-340315672852}"/>
    <cellStyle name="Milliers 2 3" xfId="2160" xr:uid="{D904CFD8-EE31-44D7-AF3C-767038679575}"/>
    <cellStyle name="Milliers 2 3 2" xfId="3153" xr:uid="{7813EC5E-B9FA-4626-B6E9-5D256DA15FD1}"/>
    <cellStyle name="Milliers 2 3 2 2" xfId="11677" xr:uid="{174E47A3-29D3-44B7-BC24-BFEBB9012024}"/>
    <cellStyle name="Milliers 2 3 2 2 2" xfId="11678" xr:uid="{DF1E5B6B-01F5-49C2-A813-BF303115757E}"/>
    <cellStyle name="Milliers 2 3 2 3" xfId="11679" xr:uid="{D7C1E268-69FA-43D3-99DF-547D7E4588AC}"/>
    <cellStyle name="Milliers 2 3 2 3 2" xfId="11680" xr:uid="{407F5BE0-61D6-485C-A972-D091740C3B01}"/>
    <cellStyle name="Milliers 2 3 2 4" xfId="11681" xr:uid="{C040D2C7-D903-4137-BA16-A196CA62D5E7}"/>
    <cellStyle name="Milliers 2 3 2 5" xfId="11676" xr:uid="{0661D443-D7B6-4604-A87D-EB30A790EBEC}"/>
    <cellStyle name="Milliers 2 3 3" xfId="11682" xr:uid="{6B3BAFE5-1745-48AC-91FD-E08983365503}"/>
    <cellStyle name="Milliers 2 3 3 2" xfId="11683" xr:uid="{051693E2-9860-44A0-86FB-EE6C7A72F8AC}"/>
    <cellStyle name="Milliers 2 3 4" xfId="11684" xr:uid="{92F569E4-BDAD-4841-A214-2D882511866A}"/>
    <cellStyle name="Milliers 2 3 4 2" xfId="11685" xr:uid="{EF4BDC1F-589D-4F25-8E8D-610D8BB5715C}"/>
    <cellStyle name="Milliers 2 3 5" xfId="11686" xr:uid="{E57A3081-BE7B-4CD7-95A3-4EA4E9D4D3F9}"/>
    <cellStyle name="Milliers 2 3 6" xfId="11675" xr:uid="{C711DCED-0662-4B0C-BF66-D6460FADAC6D}"/>
    <cellStyle name="Milliers 2 30" xfId="11687" xr:uid="{534876DD-7D4F-46B5-A0EE-C67C69C99192}"/>
    <cellStyle name="Milliers 2 30 2" xfId="11688" xr:uid="{6AD2DBF2-DD0A-49A5-9A22-B0026EF971B2}"/>
    <cellStyle name="Milliers 2 30 3" xfId="11689" xr:uid="{0DE44A7B-C271-406F-B7D0-D771EECA4CD3}"/>
    <cellStyle name="Milliers 2 31" xfId="11690" xr:uid="{0393ACBF-B273-466D-B608-FBB5D28C11AA}"/>
    <cellStyle name="Milliers 2 31 2" xfId="11691" xr:uid="{C8453736-6FD5-4FCF-A844-06AEAADF4483}"/>
    <cellStyle name="Milliers 2 31 3" xfId="11692" xr:uid="{DD4E4F5D-33D9-41C0-9085-31D7DE069243}"/>
    <cellStyle name="Milliers 2 32" xfId="11693" xr:uid="{87878DC1-D919-4EC9-88E6-72C6A861D2FD}"/>
    <cellStyle name="Milliers 2 32 2" xfId="11694" xr:uid="{CC0D945A-0564-4FD1-A47F-FF86B2FAAD15}"/>
    <cellStyle name="Milliers 2 32 3" xfId="11695" xr:uid="{FABA6387-AE8C-40E5-8C43-E897A320C659}"/>
    <cellStyle name="Milliers 2 33" xfId="11696" xr:uid="{D2D04754-A853-48A0-9A8D-44BE81BA6E7D}"/>
    <cellStyle name="Milliers 2 33 2" xfId="11697" xr:uid="{0A50E9A2-104F-4719-AA03-29ABA765D3F3}"/>
    <cellStyle name="Milliers 2 33 3" xfId="11698" xr:uid="{CA0EE741-55E7-4136-87ED-99B17711ADDB}"/>
    <cellStyle name="Milliers 2 34" xfId="11699" xr:uid="{7D164A93-285B-4F86-875A-5157A3207FFE}"/>
    <cellStyle name="Milliers 2 34 2" xfId="11700" xr:uid="{CA99E3FD-CDDB-483B-BDC2-B30B69EE81E3}"/>
    <cellStyle name="Milliers 2 34 3" xfId="11701" xr:uid="{ED2BB469-AE19-47E0-BBAD-2F8827183093}"/>
    <cellStyle name="Milliers 2 35" xfId="11702" xr:uid="{851548ED-191C-4739-A4DC-BB505604FF06}"/>
    <cellStyle name="Milliers 2 35 2" xfId="11703" xr:uid="{B13CD104-8441-421F-97E7-D13250947CD7}"/>
    <cellStyle name="Milliers 2 35 3" xfId="11704" xr:uid="{8C0E7F09-2774-451C-8599-DDCFDE3597DB}"/>
    <cellStyle name="Milliers 2 36" xfId="11705" xr:uid="{389A298C-88F8-4B6D-91D5-8958A2C83742}"/>
    <cellStyle name="Milliers 2 36 2" xfId="11706" xr:uid="{C0539161-F992-475E-B74D-C401F8AA6438}"/>
    <cellStyle name="Milliers 2 36 3" xfId="11707" xr:uid="{DC2028D8-6835-4DDD-A3E1-CCCB56122601}"/>
    <cellStyle name="Milliers 2 37" xfId="11708" xr:uid="{BCDDD4E0-FA22-44A0-B660-4D844B5CFD02}"/>
    <cellStyle name="Milliers 2 37 2" xfId="11709" xr:uid="{03244828-532A-4E1A-A1C9-9D6D5D8DF8F6}"/>
    <cellStyle name="Milliers 2 37 3" xfId="11710" xr:uid="{15703562-D3A5-4FC8-ACFF-76C64FBC42E2}"/>
    <cellStyle name="Milliers 2 38" xfId="11711" xr:uid="{C7334425-A5C6-4A8C-B8F4-21E2B559DBDA}"/>
    <cellStyle name="Milliers 2 38 2" xfId="11712" xr:uid="{3A41BBA3-19A9-476E-BEFF-8B7F26522830}"/>
    <cellStyle name="Milliers 2 38 3" xfId="11713" xr:uid="{F80DCE52-4226-4BDF-B007-41F0F740C08D}"/>
    <cellStyle name="Milliers 2 39" xfId="11714" xr:uid="{1C544AFF-FAFB-4C24-A8AB-FB83D5BEF29F}"/>
    <cellStyle name="Milliers 2 39 2" xfId="11715" xr:uid="{A47F676B-C3A9-420E-A585-C2660D87C1E8}"/>
    <cellStyle name="Milliers 2 39 3" xfId="11716" xr:uid="{914FF6B3-C56A-4616-97FC-4D074A684A9E}"/>
    <cellStyle name="Milliers 2 4" xfId="3151" xr:uid="{D87DC987-39D0-4139-AB12-45EB972E8B0F}"/>
    <cellStyle name="Milliers 2 4 2" xfId="11718" xr:uid="{6DB53C60-2F3A-4F10-865D-053F3B47C3C9}"/>
    <cellStyle name="Milliers 2 4 2 2" xfId="11719" xr:uid="{4C2973A9-7760-454D-9893-438204B16F51}"/>
    <cellStyle name="Milliers 2 4 3" xfId="11720" xr:uid="{AC8B5896-7D9C-4618-A450-B085DB58C7D0}"/>
    <cellStyle name="Milliers 2 4 3 2" xfId="11721" xr:uid="{04536C56-08DF-4FFD-9A2E-D0A7E3277AC6}"/>
    <cellStyle name="Milliers 2 4 4" xfId="11722" xr:uid="{D1E666CF-8148-4DB0-B0E8-D6929A8B245D}"/>
    <cellStyle name="Milliers 2 4 4 2" xfId="11723" xr:uid="{5032C500-D360-494A-80FB-C58E62C10841}"/>
    <cellStyle name="Milliers 2 4 5" xfId="11724" xr:uid="{57B6741D-35BE-4A6D-AB9C-3247F07DEEAE}"/>
    <cellStyle name="Milliers 2 4 6" xfId="11717" xr:uid="{04A06604-2EBE-428B-845B-B2BD753973AF}"/>
    <cellStyle name="Milliers 2 40" xfId="11725" xr:uid="{ED51B02F-98D9-4F31-8713-A74E9522059D}"/>
    <cellStyle name="Milliers 2 40 2" xfId="11726" xr:uid="{5BE15A44-A4CE-40CE-9CC2-2409165E3A1C}"/>
    <cellStyle name="Milliers 2 40 3" xfId="11727" xr:uid="{F5917889-50B9-42DF-9D72-78D16DCC1B20}"/>
    <cellStyle name="Milliers 2 41" xfId="11728" xr:uid="{AA00687B-239B-46A0-B941-610B5BD1E569}"/>
    <cellStyle name="Milliers 2 41 2" xfId="11729" xr:uid="{C67790C2-FACC-4237-B215-AE5C0D011E3D}"/>
    <cellStyle name="Milliers 2 41 3" xfId="11730" xr:uid="{BE5B0DAD-2635-48BA-B9B7-09273FFDB7ED}"/>
    <cellStyle name="Milliers 2 42" xfId="11731" xr:uid="{74E2F1B9-CD25-4CB1-AE0D-3B350CED72B8}"/>
    <cellStyle name="Milliers 2 42 2" xfId="11732" xr:uid="{2A38ECE6-97EF-4C49-A1AA-A2191067C0E5}"/>
    <cellStyle name="Milliers 2 42 3" xfId="11733" xr:uid="{FD725C56-EF6B-4712-AACE-3A934A91D189}"/>
    <cellStyle name="Milliers 2 43" xfId="11734" xr:uid="{2178652B-AB3F-4E5F-A4D5-601F6441FCCA}"/>
    <cellStyle name="Milliers 2 43 2" xfId="11735" xr:uid="{E09F5D8F-026E-4FA9-AF27-78489E63BF77}"/>
    <cellStyle name="Milliers 2 43 3" xfId="11736" xr:uid="{256EB91C-C7B1-4746-A662-03591422C7D5}"/>
    <cellStyle name="Milliers 2 44" xfId="11737" xr:uid="{B67EA607-973F-4E84-B1B9-EA87FD8C10DE}"/>
    <cellStyle name="Milliers 2 44 2" xfId="11738" xr:uid="{0C0876BF-845D-425E-8591-6C299C51AB86}"/>
    <cellStyle name="Milliers 2 44 3" xfId="11739" xr:uid="{006CA40E-9003-4020-953E-E2CBD179CC8B}"/>
    <cellStyle name="Milliers 2 45" xfId="11740" xr:uid="{9B6CF1A1-0FAC-4977-8281-7BA45D5F37AB}"/>
    <cellStyle name="Milliers 2 45 2" xfId="11741" xr:uid="{82971CFA-C98F-4A9A-88CD-4300716BCD88}"/>
    <cellStyle name="Milliers 2 45 3" xfId="11742" xr:uid="{836EF654-7865-48C6-97A1-A116B21DBF8A}"/>
    <cellStyle name="Milliers 2 46" xfId="11743" xr:uid="{0DB1C2F8-69DA-42CD-847F-BD664DE0F033}"/>
    <cellStyle name="Milliers 2 46 2" xfId="11744" xr:uid="{9FE47EC2-7790-4033-B4A9-521EDC1D721E}"/>
    <cellStyle name="Milliers 2 46 3" xfId="11745" xr:uid="{F6CE17C7-FFED-4883-955C-DB043A77036D}"/>
    <cellStyle name="Milliers 2 47" xfId="11746" xr:uid="{4BA157D7-8345-4EE1-990F-DF97A6B8CF83}"/>
    <cellStyle name="Milliers 2 47 2" xfId="11747" xr:uid="{A0796103-B5E6-491E-A0E6-B7995618539D}"/>
    <cellStyle name="Milliers 2 47 3" xfId="11748" xr:uid="{3441DFB7-100C-4E77-B482-B614294D5F99}"/>
    <cellStyle name="Milliers 2 48" xfId="11749" xr:uid="{D5F15615-A29B-4E48-A66B-BBFFC233562A}"/>
    <cellStyle name="Milliers 2 48 2" xfId="11750" xr:uid="{20436F5A-9279-4B7E-AE8A-97EBB39EA2A1}"/>
    <cellStyle name="Milliers 2 48 3" xfId="11751" xr:uid="{A625D746-4D49-4B6D-B830-CF4DF1710C21}"/>
    <cellStyle name="Milliers 2 49" xfId="11752" xr:uid="{A37AAE36-57BC-47C5-BCE7-25F6659816DB}"/>
    <cellStyle name="Milliers 2 49 2" xfId="11753" xr:uid="{9BDF1FB1-3CB0-49DE-83E8-643DA93B02C9}"/>
    <cellStyle name="Milliers 2 49 3" xfId="11754" xr:uid="{F1EA2036-7ACF-4A02-832F-2F9028F9BBA5}"/>
    <cellStyle name="Milliers 2 5" xfId="3832" xr:uid="{48868EA8-918D-4F12-B3BC-81E425923DB8}"/>
    <cellStyle name="Milliers 2 5 10" xfId="11755" xr:uid="{D5CCDB9E-9FF1-445A-B11E-CE4D6DDF716C}"/>
    <cellStyle name="Milliers 2 5 11" xfId="11756" xr:uid="{BE4CF21B-4BBD-4B5B-B77E-D5E33A8F7487}"/>
    <cellStyle name="Milliers 2 5 2" xfId="11757" xr:uid="{07779EF9-AE8C-4133-807D-B15261D8E1A2}"/>
    <cellStyle name="Milliers 2 5 2 2" xfId="11758" xr:uid="{0B0C87E6-E226-44AB-903D-B7F88B5C982F}"/>
    <cellStyle name="Milliers 2 5 2 2 2" xfId="11759" xr:uid="{2AA05AB5-54A8-4676-AB92-A4734D21B0B8}"/>
    <cellStyle name="Milliers 2 5 2 2 2 2" xfId="11760" xr:uid="{1CF94BA1-CF14-49E3-87EE-AB8335FB10AF}"/>
    <cellStyle name="Milliers 2 5 2 2 3" xfId="11761" xr:uid="{E6A9E0F4-CB85-4B09-B9F8-D5DB44E1E1B8}"/>
    <cellStyle name="Milliers 2 5 2 3" xfId="11762" xr:uid="{E641938A-B0EA-476A-85A4-9E6E0FDDF3F3}"/>
    <cellStyle name="Milliers 2 5 2 3 2" xfId="11763" xr:uid="{6647DDC8-2427-4B6B-800B-7A207F11526B}"/>
    <cellStyle name="Milliers 2 5 2 3 2 2" xfId="11764" xr:uid="{B4C140D9-6D5A-401D-A883-800B3DC9B065}"/>
    <cellStyle name="Milliers 2 5 3" xfId="11765" xr:uid="{0D20F1C1-3811-4320-862B-55AC2161EDB4}"/>
    <cellStyle name="Milliers 2 5 3 2" xfId="11766" xr:uid="{F00AF692-73A4-492F-9686-4DA954E19C12}"/>
    <cellStyle name="Milliers 2 5 3 2 2" xfId="11767" xr:uid="{958A3B96-EF4F-4AC1-A929-365E7F836A5A}"/>
    <cellStyle name="Milliers 2 5 4" xfId="11768" xr:uid="{6CE8BDF0-73DB-421B-9485-AF3964C4B5E7}"/>
    <cellStyle name="Milliers 2 5 4 2" xfId="11769" xr:uid="{4852D10A-F4F0-49E9-AC73-994744D926C3}"/>
    <cellStyle name="Milliers 2 5 4 3" xfId="11770" xr:uid="{8A05D345-BB9E-4C40-A37C-F163AC8E69AA}"/>
    <cellStyle name="Milliers 2 5 4 3 2" xfId="11771" xr:uid="{CF58464D-5E17-4AFE-AB74-BE4DB7B6408E}"/>
    <cellStyle name="Milliers 2 5 4 3 3" xfId="11772" xr:uid="{261CC14F-D920-4287-89C1-4AE5D12B5FC9}"/>
    <cellStyle name="Milliers 2 5 4 4" xfId="11773" xr:uid="{2B1C4793-8937-4D2E-965D-E7A30BF1BBE6}"/>
    <cellStyle name="Milliers 2 5 4 4 2" xfId="11774" xr:uid="{387B04E6-D28D-4E5B-988D-3B6429051D29}"/>
    <cellStyle name="Milliers 2 5 4 5" xfId="11775" xr:uid="{37D079DC-272D-47E1-A1D7-55DB70CE88C1}"/>
    <cellStyle name="Milliers 2 5 5" xfId="11776" xr:uid="{54191DA6-6F9A-4FE1-B6F3-D1DDBFFA032D}"/>
    <cellStyle name="Milliers 2 5 5 2" xfId="11777" xr:uid="{5618848F-D3BB-4EDB-B400-4FAE42AB40A4}"/>
    <cellStyle name="Milliers 2 5 5 2 2" xfId="11778" xr:uid="{C891F643-B052-47D7-9336-730E490822F2}"/>
    <cellStyle name="Milliers 2 5 5 3" xfId="11779" xr:uid="{206A1926-F7FC-4D46-BE21-CC5A6220EEBB}"/>
    <cellStyle name="Milliers 2 5 5 4" xfId="11780" xr:uid="{1A662F96-E3FD-48C5-A7A7-B6D7585FE17A}"/>
    <cellStyle name="Milliers 2 5 6" xfId="11781" xr:uid="{F92785C5-13CB-4E23-AF0C-2B73CB3E9A1A}"/>
    <cellStyle name="Milliers 2 5 6 2" xfId="11782" xr:uid="{A50311BD-F514-4C88-97D8-2B5B8F622294}"/>
    <cellStyle name="Milliers 2 5 6 2 2" xfId="11783" xr:uid="{9FFB841C-5EA1-4E24-B873-27A9269DCEAA}"/>
    <cellStyle name="Milliers 2 5 6 3" xfId="11784" xr:uid="{AAA7FD6C-63A2-465A-8997-4F32803B0C04}"/>
    <cellStyle name="Milliers 2 5 6 4" xfId="11785" xr:uid="{D085BDD5-E464-43D8-AF2E-EC5754671C44}"/>
    <cellStyle name="Milliers 2 5 7" xfId="11786" xr:uid="{6381790D-3047-41FE-AB63-B012C90997E1}"/>
    <cellStyle name="Milliers 2 5 7 2" xfId="11787" xr:uid="{7B5BDA9B-E4C3-4767-A448-09FD74C8BA74}"/>
    <cellStyle name="Milliers 2 5 8" xfId="11788" xr:uid="{D7946289-5020-485A-BC00-8FC9D7E06669}"/>
    <cellStyle name="Milliers 2 5 9" xfId="11789" xr:uid="{7FD2F9FA-84D5-40B8-B01F-0C52D5F9FC82}"/>
    <cellStyle name="Milliers 2 5 9 2" xfId="11790" xr:uid="{96BCFCC2-9972-4BA6-A459-B0B20155F02F}"/>
    <cellStyle name="Milliers 2 50" xfId="11791" xr:uid="{6E310813-59F5-4198-9C86-5DC810A42107}"/>
    <cellStyle name="Milliers 2 50 2" xfId="11792" xr:uid="{D5150D15-582A-4F97-8C63-BBD876176975}"/>
    <cellStyle name="Milliers 2 50 3" xfId="11793" xr:uid="{8A0D8849-40A4-4D64-868C-574E199D1380}"/>
    <cellStyle name="Milliers 2 51" xfId="11794" xr:uid="{527BAB8B-0BCF-4C9E-A4E9-9D5D3370EFA7}"/>
    <cellStyle name="Milliers 2 51 2" xfId="11795" xr:uid="{72DB93F1-97F1-48F7-BE60-98F67A1E0F34}"/>
    <cellStyle name="Milliers 2 51 3" xfId="11796" xr:uid="{9FC84662-0A98-4A39-88C7-2BAE17DA11D6}"/>
    <cellStyle name="Milliers 2 52" xfId="11797" xr:uid="{B17343BE-635D-4259-97F2-54ADF89CA305}"/>
    <cellStyle name="Milliers 2 52 2" xfId="11798" xr:uid="{AFEF316F-8176-43F7-974C-F51E6E0E9DC0}"/>
    <cellStyle name="Milliers 2 52 3" xfId="11799" xr:uid="{D4EBAC3B-A997-4F6C-9064-5466D63C55F4}"/>
    <cellStyle name="Milliers 2 53" xfId="11800" xr:uid="{69A1C1A5-1AA5-4D71-B3EF-993124FA2CC1}"/>
    <cellStyle name="Milliers 2 53 2" xfId="11801" xr:uid="{9782FA40-A4DF-4AA6-9026-2D6AB93DB0BE}"/>
    <cellStyle name="Milliers 2 53 3" xfId="11802" xr:uid="{03E46DD9-7B72-4837-811A-0BE80BEB6809}"/>
    <cellStyle name="Milliers 2 54" xfId="11803" xr:uid="{DECD61E2-4895-41B9-A717-FAEC5E774D6A}"/>
    <cellStyle name="Milliers 2 54 2" xfId="11804" xr:uid="{18663C57-F927-4A5B-92F9-791B74B2D0FE}"/>
    <cellStyle name="Milliers 2 54 3" xfId="11805" xr:uid="{DD2C9668-BF1B-4670-8440-E5E6C2816209}"/>
    <cellStyle name="Milliers 2 55" xfId="11806" xr:uid="{6834B521-5EAB-4F45-8C5E-E09EFE7CB7F2}"/>
    <cellStyle name="Milliers 2 55 2" xfId="11807" xr:uid="{AAFA0024-8CDC-41A9-8B05-FB57585E27DF}"/>
    <cellStyle name="Milliers 2 55 3" xfId="11808" xr:uid="{1E34942F-7941-4518-8202-D19FC76BA7D1}"/>
    <cellStyle name="Milliers 2 56" xfId="11809" xr:uid="{B0AFD2B2-89A4-4F3F-BB98-2F5928955525}"/>
    <cellStyle name="Milliers 2 56 2" xfId="11810" xr:uid="{3BF746EE-8761-4946-886A-916456DC3622}"/>
    <cellStyle name="Milliers 2 56 3" xfId="11811" xr:uid="{B73ED059-0804-4A2F-931E-AC810F98EDCD}"/>
    <cellStyle name="Milliers 2 57" xfId="11812" xr:uid="{453F6EFB-0548-4CF5-A3DF-84EE0EBAE6FF}"/>
    <cellStyle name="Milliers 2 57 2" xfId="11813" xr:uid="{EEF6AE73-D8A4-4017-97D3-BF21DB74C6F6}"/>
    <cellStyle name="Milliers 2 57 3" xfId="11814" xr:uid="{F6F943A2-45DA-4DAF-B1FB-AEBAA0AAF7AA}"/>
    <cellStyle name="Milliers 2 58" xfId="11815" xr:uid="{9C1344AD-05DC-4B05-9838-EC22D6278690}"/>
    <cellStyle name="Milliers 2 58 2" xfId="11816" xr:uid="{5E409859-E1E2-4EF6-87B9-D8B1EB9602E4}"/>
    <cellStyle name="Milliers 2 58 3" xfId="11817" xr:uid="{5C9515B3-3DA4-481B-B9EE-F09C80F72D5D}"/>
    <cellStyle name="Milliers 2 59" xfId="11818" xr:uid="{60F69F39-3F4C-4D5D-BB86-8741510F38EC}"/>
    <cellStyle name="Milliers 2 59 2" xfId="11819" xr:uid="{A7455E2F-2EC9-4C2B-8877-147213E30768}"/>
    <cellStyle name="Milliers 2 59 3" xfId="11820" xr:uid="{A2EAE4AA-7985-4675-91B3-14960C3FDC33}"/>
    <cellStyle name="Milliers 2 6" xfId="3871" xr:uid="{E8871674-1C77-4E1B-8A12-47ADCCA97C0A}"/>
    <cellStyle name="Milliers 2 6 2" xfId="11822" xr:uid="{7F7DEC2B-6D9F-4F9C-9BC2-8D4284680DFA}"/>
    <cellStyle name="Milliers 2 6 2 2" xfId="11823" xr:uid="{E210CD81-C33E-48AA-9A6C-723F9036F508}"/>
    <cellStyle name="Milliers 2 6 2 2 2" xfId="11824" xr:uid="{248C407C-2BA6-4748-9DC5-1F5118733683}"/>
    <cellStyle name="Milliers 2 6 2 3" xfId="11825" xr:uid="{52BF1799-B631-4488-B898-75AC87185ADA}"/>
    <cellStyle name="Milliers 2 6 3" xfId="11826" xr:uid="{EC56146F-4332-46FD-B88F-7B2AF775FD53}"/>
    <cellStyle name="Milliers 2 6 3 2" xfId="11827" xr:uid="{93E2A646-AF19-4C25-85F1-4C760E167CF8}"/>
    <cellStyle name="Milliers 2 6 3 2 2" xfId="11828" xr:uid="{540F1FBA-EAA1-40D5-B010-2A511AAD186E}"/>
    <cellStyle name="Milliers 2 6 4" xfId="11829" xr:uid="{7818362A-B3E3-4626-9A47-B5527076273B}"/>
    <cellStyle name="Milliers 2 6 5" xfId="11821" xr:uid="{FD4CD62A-D75D-4B49-A8C7-082F21626D2D}"/>
    <cellStyle name="Milliers 2 60" xfId="11830" xr:uid="{B29F17BC-FD3E-46F1-8716-4A8E66F5F43F}"/>
    <cellStyle name="Milliers 2 60 2" xfId="11831" xr:uid="{E466B821-B2AB-457F-B796-44FC4C3782AF}"/>
    <cellStyle name="Milliers 2 61" xfId="11832" xr:uid="{FBE14F8F-BD01-487D-ACD0-7105EBA557AF}"/>
    <cellStyle name="Milliers 2 61 2" xfId="11833" xr:uid="{2CB8A0C2-12F2-43E0-A9DD-D5A8D2862553}"/>
    <cellStyle name="Milliers 2 62" xfId="11834" xr:uid="{E924F55A-1056-4BEA-8551-B4556970A73C}"/>
    <cellStyle name="Milliers 2 63" xfId="11835" xr:uid="{F39B379E-3D82-493A-A0D7-ADD605A3DEB8}"/>
    <cellStyle name="Milliers 2 63 2" xfId="11836" xr:uid="{39209E73-342A-4E02-9786-3C7785310E88}"/>
    <cellStyle name="Milliers 2 64" xfId="2158" xr:uid="{E640B54B-76B7-49FA-9477-0CEDF79E09A1}"/>
    <cellStyle name="Milliers 2 7" xfId="11837" xr:uid="{99F59451-E4C0-405F-A24D-CD07651E962F}"/>
    <cellStyle name="Milliers 2 7 2" xfId="11838" xr:uid="{E0BBF5AD-CE94-4016-9026-387A814FEAF0}"/>
    <cellStyle name="Milliers 2 7 2 2" xfId="11839" xr:uid="{072E1B50-3432-4154-83CF-104F6250D177}"/>
    <cellStyle name="Milliers 2 7 2 2 2" xfId="11840" xr:uid="{5FB0BE84-75EA-4827-AEF7-B079AE702E2F}"/>
    <cellStyle name="Milliers 2 7 3" xfId="11841" xr:uid="{65248B07-F334-4CC8-9617-8FA1746A8911}"/>
    <cellStyle name="Milliers 2 7 3 2" xfId="11842" xr:uid="{93F02349-A5E9-461C-929F-82733A5863F1}"/>
    <cellStyle name="Milliers 2 7 4" xfId="11843" xr:uid="{A2CE6620-B7D5-4562-8F2F-64981B1555AB}"/>
    <cellStyle name="Milliers 2 8" xfId="11844" xr:uid="{8ACA343E-0E08-427F-A584-FB776119B1F7}"/>
    <cellStyle name="Milliers 2 8 2" xfId="11845" xr:uid="{12790D63-078C-4C4D-A6B5-F3F5336F7F5D}"/>
    <cellStyle name="Milliers 2 8 2 2" xfId="11846" xr:uid="{1131E482-19F2-4629-9B45-ECFCEC5F6AF3}"/>
    <cellStyle name="Milliers 2 8 3" xfId="11847" xr:uid="{14A1D2B3-BCCB-4629-AB6C-569FCE597642}"/>
    <cellStyle name="Milliers 2 8 3 2" xfId="11848" xr:uid="{0FF6077D-C52D-487C-AACE-80EB4CD8FC26}"/>
    <cellStyle name="Milliers 2 8 4" xfId="11849" xr:uid="{1719CECF-54FA-4F24-B567-8D9F4F9E9851}"/>
    <cellStyle name="Milliers 2 9" xfId="11850" xr:uid="{4FE2042F-5AE5-460A-B88F-777985A64001}"/>
    <cellStyle name="Milliers 2 9 2" xfId="11851" xr:uid="{6B7DB75E-068D-4AA1-BD00-D3ED9B01C173}"/>
    <cellStyle name="Milliers 2 9 2 2" xfId="11852" xr:uid="{11AC3438-0E28-41D6-84F3-4AA6CFCF7928}"/>
    <cellStyle name="Milliers 2 9 3" xfId="11853" xr:uid="{D4BD4078-6C4C-4DE1-B38E-E1E4263991F3}"/>
    <cellStyle name="Milliers 2 9 3 2" xfId="11854" xr:uid="{17673FEC-AB75-4DC5-9F2F-2643DB469A94}"/>
    <cellStyle name="Milliers 2 9 4" xfId="11855" xr:uid="{8208F3CD-B961-4E97-95C4-592C05DECEC6}"/>
    <cellStyle name="Milliers 2_ANNÉE 2015" xfId="2161" xr:uid="{14D7DBF5-332E-4C80-B3D7-657B2FF08269}"/>
    <cellStyle name="Milliers 20" xfId="11856" xr:uid="{02307543-49E3-4C9D-AA8F-DECAC5B0707F}"/>
    <cellStyle name="Milliers 20 2" xfId="11857" xr:uid="{7FC58423-A06F-4426-9383-D7788B5B2FF4}"/>
    <cellStyle name="Milliers 20 2 2" xfId="11858" xr:uid="{4972F884-7D6D-454F-BC57-ABB659C25AD8}"/>
    <cellStyle name="Milliers 20 2 3" xfId="11859" xr:uid="{52B2570E-1590-4828-856D-CEDC857C12AE}"/>
    <cellStyle name="Milliers 20 3" xfId="11860" xr:uid="{5645CA51-5FF5-423F-AAB8-08BF26BA70F3}"/>
    <cellStyle name="Milliers 20 3 2" xfId="11861" xr:uid="{0CC7211F-555A-4A85-ACD4-EB9BA65A30B2}"/>
    <cellStyle name="Milliers 20 3 3" xfId="11862" xr:uid="{24258A6D-70C9-4E25-9725-BFD259629F90}"/>
    <cellStyle name="Milliers 20 4" xfId="11863" xr:uid="{8BDA0105-EECC-4C25-A25F-7B8A0E27C4F4}"/>
    <cellStyle name="Milliers 20 4 2" xfId="11864" xr:uid="{4E91CD40-4776-481F-95EA-0552BA87A16B}"/>
    <cellStyle name="Milliers 20 5" xfId="11865" xr:uid="{0BBFF7BC-721C-4C7E-A186-4919F2A6FE6E}"/>
    <cellStyle name="Milliers 20 6" xfId="11866" xr:uid="{7A807F84-9347-41DD-8568-D1917219BA07}"/>
    <cellStyle name="Milliers 21" xfId="11867" xr:uid="{8EEB858C-25F7-4C49-927D-0292BA9390E8}"/>
    <cellStyle name="Milliers 21 2" xfId="11868" xr:uid="{6D625194-BD44-4B76-B6D7-DAA985037760}"/>
    <cellStyle name="Milliers 21 3" xfId="11869" xr:uid="{DFD3425D-91A2-493C-86F5-602391B0C64D}"/>
    <cellStyle name="Milliers 22" xfId="11870" xr:uid="{AFB39776-2070-4152-AA49-D366BF681FBC}"/>
    <cellStyle name="Milliers 22 2" xfId="11871" xr:uid="{0F2FCB27-61DE-4C75-BCEE-A63A77C0CCCA}"/>
    <cellStyle name="Milliers 22 3" xfId="11872" xr:uid="{2098D7C5-0C29-4896-94A8-871D36CD208D}"/>
    <cellStyle name="Milliers 23" xfId="11873" xr:uid="{E55BAF30-9C07-44E5-B8E7-ADA67DED0799}"/>
    <cellStyle name="Milliers 23 2" xfId="11874" xr:uid="{F8A57C3A-03EC-482F-BC96-83D0A411E2D4}"/>
    <cellStyle name="Milliers 23 2 2" xfId="11875" xr:uid="{A7523177-3392-4B66-B23E-D7E4BC16B321}"/>
    <cellStyle name="Milliers 23 2 3" xfId="11876" xr:uid="{F7DE7C4D-46EC-4072-89B5-56A500A8EEEC}"/>
    <cellStyle name="Milliers 23 3" xfId="11877" xr:uid="{4FC0DF23-94AD-464A-A4FD-A20760BB67E5}"/>
    <cellStyle name="Milliers 23 3 2" xfId="11878" xr:uid="{1A1D21EF-9E9D-40E2-8ADB-25EA2EEE2B2A}"/>
    <cellStyle name="Milliers 23 4" xfId="11879" xr:uid="{896BB4AA-DD0C-4D7A-96C1-BFE97BC5449F}"/>
    <cellStyle name="Milliers 24" xfId="11880" xr:uid="{AAE84B53-EED3-4E52-B709-3306F1CE6CCC}"/>
    <cellStyle name="Milliers 24 2" xfId="11881" xr:uid="{055A7CEC-8867-4FD5-97EC-E1D148EB2540}"/>
    <cellStyle name="Milliers 24 2 2" xfId="11882" xr:uid="{4CFFBB23-213D-44A4-81CB-B8A6590E6A56}"/>
    <cellStyle name="Milliers 24 3" xfId="11883" xr:uid="{1C03DFE4-2AA7-4325-B6D1-E708AAB8D9D2}"/>
    <cellStyle name="Milliers 24 4" xfId="11884" xr:uid="{4755A835-61FE-4AC0-9802-F17A944FA6ED}"/>
    <cellStyle name="Milliers 24 5" xfId="11885" xr:uid="{673149C8-D72E-45D7-BB50-6CAAAE0570DD}"/>
    <cellStyle name="Milliers 24 6" xfId="11886" xr:uid="{8956A163-2E67-4527-B512-33D46655D3CF}"/>
    <cellStyle name="Milliers 24 7" xfId="11887" xr:uid="{31970A8D-DEBB-4B4B-9202-BC38254CB322}"/>
    <cellStyle name="Milliers 25" xfId="11888" xr:uid="{5010431C-63E7-44A2-ADB3-FAFC67B81E05}"/>
    <cellStyle name="Milliers 25 2" xfId="11889" xr:uid="{E203E2A0-503D-4410-8C9E-B486FCE7B768}"/>
    <cellStyle name="Milliers 25 3" xfId="11890" xr:uid="{5B71ED6E-D4BA-452E-BF52-8214094C3B50}"/>
    <cellStyle name="Milliers 26" xfId="11891" xr:uid="{E4C134AA-955D-428E-930E-0806FBE1817A}"/>
    <cellStyle name="Milliers 26 2" xfId="11892" xr:uid="{6F82AB6A-CD6B-4579-9D74-8F86C211E892}"/>
    <cellStyle name="Milliers 27" xfId="11893" xr:uid="{2E2E2581-5607-429E-9C23-0EB7E00D617A}"/>
    <cellStyle name="Milliers 27 2" xfId="11894" xr:uid="{0FA4609C-C661-4F94-9F43-BD36F7F45BCF}"/>
    <cellStyle name="Milliers 27 3" xfId="11895" xr:uid="{2465388F-DD48-479E-A3B4-0CD46CA5999A}"/>
    <cellStyle name="Milliers 28" xfId="11896" xr:uid="{6803FE90-9D93-482C-B9F3-56179E141CB7}"/>
    <cellStyle name="Milliers 28 2" xfId="11897" xr:uid="{C4A586DA-628F-456D-901C-A44D0B04C3DA}"/>
    <cellStyle name="Milliers 29" xfId="11898" xr:uid="{FA21905F-C40D-4BB8-963F-968AB1A8D289}"/>
    <cellStyle name="Milliers 29 2" xfId="11899" xr:uid="{51EB96D6-4491-47C2-9448-A840BF8AFCE3}"/>
    <cellStyle name="Milliers 3" xfId="1095" xr:uid="{00000000-0005-0000-0000-00004B040000}"/>
    <cellStyle name="Milliers 3 10" xfId="11900" xr:uid="{79EA6432-E6F3-4E2F-A6F2-58802B26BA5F}"/>
    <cellStyle name="Milliers 3 10 2" xfId="11901" xr:uid="{5C736A65-A8C6-43E3-97BF-9CA9055C55F5}"/>
    <cellStyle name="Milliers 3 11" xfId="11902" xr:uid="{5994B798-1B6A-49EB-A943-F60DB583ACD1}"/>
    <cellStyle name="Milliers 3 11 2" xfId="11903" xr:uid="{E3B292E8-0929-4465-A192-755B251DA188}"/>
    <cellStyle name="Milliers 3 12" xfId="11904" xr:uid="{1ABBC6E3-71DF-41DA-95B7-5339BF9858E3}"/>
    <cellStyle name="Milliers 3 12 2" xfId="11905" xr:uid="{AA8BAEBB-D400-44CD-91D2-B7882593EDA9}"/>
    <cellStyle name="Milliers 3 13" xfId="11906" xr:uid="{6B95327A-5967-46DD-8658-7661147C78ED}"/>
    <cellStyle name="Milliers 3 13 2" xfId="11907" xr:uid="{D61D250C-C78C-4CBE-A034-4B925E3E7E37}"/>
    <cellStyle name="Milliers 3 14" xfId="11908" xr:uid="{46876EA5-8701-4208-AC3B-40F74E60B939}"/>
    <cellStyle name="Milliers 3 14 2" xfId="11909" xr:uid="{92ADCF5D-9A77-41A1-97F7-672EA0A18A44}"/>
    <cellStyle name="Milliers 3 15" xfId="4009" xr:uid="{E4D7D275-F39B-47D9-A9E2-5D5798BB4E52}"/>
    <cellStyle name="Milliers 3 16" xfId="2162" xr:uid="{AE8CA74E-9C86-4788-AE6A-6DB743EA41BF}"/>
    <cellStyle name="Milliers 3 2" xfId="3154" xr:uid="{2DA4795E-4D40-4B0F-AAAF-C498C0698D76}"/>
    <cellStyle name="Milliers 3 2 10" xfId="4116" xr:uid="{B9722385-B584-45CC-AF1E-3550299942D4}"/>
    <cellStyle name="Milliers 3 2 2" xfId="11910" xr:uid="{096D7B2D-52E1-4074-B690-4B0C492CEE35}"/>
    <cellStyle name="Milliers 3 2 2 2" xfId="11911" xr:uid="{92EF4A29-DB30-4558-8361-4ECF182817C1}"/>
    <cellStyle name="Milliers 3 2 2 2 2" xfId="11912" xr:uid="{F76278DC-BCF6-450A-852F-CD4A6BA564A2}"/>
    <cellStyle name="Milliers 3 2 2 3" xfId="11913" xr:uid="{780ED885-8630-4AA3-8414-98331264FA70}"/>
    <cellStyle name="Milliers 3 2 3" xfId="11914" xr:uid="{A5B5B286-B992-4C4E-8162-C2292F27F316}"/>
    <cellStyle name="Milliers 3 2 3 2" xfId="11915" xr:uid="{DF2972CC-9558-49AA-9698-D1E59C94AA99}"/>
    <cellStyle name="Milliers 3 2 3 2 2" xfId="11916" xr:uid="{C82709A2-E67A-4F1A-9F86-85AC1F085B48}"/>
    <cellStyle name="Milliers 3 2 3 3" xfId="11917" xr:uid="{82720076-46A6-4365-92C3-2AC38F0B1CEF}"/>
    <cellStyle name="Milliers 3 2 3 3 2" xfId="11918" xr:uid="{7F64912B-E1B2-4D46-8C4E-E261D7DCD4C1}"/>
    <cellStyle name="Milliers 3 2 3 4" xfId="11919" xr:uid="{53964E4C-5419-4D1B-A38C-4F7A667441C7}"/>
    <cellStyle name="Milliers 3 2 4" xfId="11920" xr:uid="{D4AB7AD8-B7F5-4355-95D3-CC7CF183C492}"/>
    <cellStyle name="Milliers 3 2 4 2" xfId="11921" xr:uid="{2D92A0EA-0619-4B12-8890-24A8BF7C7F7C}"/>
    <cellStyle name="Milliers 3 2 4 2 2" xfId="11922" xr:uid="{C3F2D5CC-BBA6-4F8B-A7CF-3B5650DF69F2}"/>
    <cellStyle name="Milliers 3 2 4 3" xfId="11923" xr:uid="{D2672C55-47E1-45CC-8687-BA5639CD09BC}"/>
    <cellStyle name="Milliers 3 2 5" xfId="11924" xr:uid="{5ED2ED7E-B86A-4BE9-ABEC-EAEFA0E955DD}"/>
    <cellStyle name="Milliers 3 2 5 2" xfId="11925" xr:uid="{12B4BBF7-F749-4630-B43E-6806761649E7}"/>
    <cellStyle name="Milliers 3 2 6" xfId="11926" xr:uid="{DCA540C9-A0CE-4E2D-AC01-BBC715E190AF}"/>
    <cellStyle name="Milliers 3 2 6 2" xfId="11927" xr:uid="{AB31BEF0-25B3-42A4-8821-E41B5C1FD0EE}"/>
    <cellStyle name="Milliers 3 2 7" xfId="11928" xr:uid="{4D07A41E-3769-41D0-90FD-8F0EBCEA1783}"/>
    <cellStyle name="Milliers 3 2 7 2" xfId="11929" xr:uid="{3AD98D23-2196-4C58-ACD4-ABDF7A57CA58}"/>
    <cellStyle name="Milliers 3 2 8" xfId="11930" xr:uid="{9D79F5F3-7D91-4618-8135-9FDCA0BB39AE}"/>
    <cellStyle name="Milliers 3 2 9" xfId="11931" xr:uid="{464B107D-E784-4ED0-9316-77E849116A1B}"/>
    <cellStyle name="Milliers 3 3" xfId="11932" xr:uid="{5A2148EF-29E4-4661-9EEF-5E195D35CE48}"/>
    <cellStyle name="Milliers 3 3 2" xfId="11933" xr:uid="{6A00132B-A564-44E9-A384-1012B93FE04A}"/>
    <cellStyle name="Milliers 3 3 2 2" xfId="11934" xr:uid="{4B74D759-D942-42C0-B215-542E5DF20E77}"/>
    <cellStyle name="Milliers 3 3 3" xfId="11935" xr:uid="{A1441494-8046-42AF-A820-2A618F1CE1C2}"/>
    <cellStyle name="Milliers 3 4" xfId="11936" xr:uid="{72AAEB76-6B29-48CF-A854-F09A5B618A88}"/>
    <cellStyle name="Milliers 3 4 2" xfId="11937" xr:uid="{3D0383B2-56A6-41A9-A673-BB42F5FA0B86}"/>
    <cellStyle name="Milliers 3 4 2 2" xfId="11938" xr:uid="{CB6440FC-7847-44EA-87C2-EAAAC59DBE74}"/>
    <cellStyle name="Milliers 3 4 3" xfId="11939" xr:uid="{3AC2245A-412F-4D31-877C-138C945DCFDC}"/>
    <cellStyle name="Milliers 3 5" xfId="11940" xr:uid="{9615B485-320B-48C5-8ADB-45A27B5D85A8}"/>
    <cellStyle name="Milliers 3 5 2" xfId="11941" xr:uid="{3D1EDF68-78ED-4B85-82D5-81BE3F0072AA}"/>
    <cellStyle name="Milliers 3 5 2 2" xfId="11942" xr:uid="{DAC96C40-A404-4F96-8E87-95B9904C4E4A}"/>
    <cellStyle name="Milliers 3 5 2 2 2" xfId="11943" xr:uid="{AC2B1DAD-08FF-4D3D-BF64-2039B0443BC4}"/>
    <cellStyle name="Milliers 3 5 2 3" xfId="11944" xr:uid="{0CAC811F-62A4-460A-AAF5-109A8B6F7E03}"/>
    <cellStyle name="Milliers 3 5 2 4" xfId="11945" xr:uid="{9352C376-67E6-443B-BBF0-D2E87F7E35B2}"/>
    <cellStyle name="Milliers 3 5 3" xfId="11946" xr:uid="{39102AF0-F366-4586-B225-8FD2C9A07D94}"/>
    <cellStyle name="Milliers 3 5 3 2" xfId="11947" xr:uid="{CC7EC308-1E29-4FD1-A79B-2E535FFD5DD4}"/>
    <cellStyle name="Milliers 3 5 3 3" xfId="11948" xr:uid="{9F020EB4-F704-4866-851F-8FBCCA5D5FC1}"/>
    <cellStyle name="Milliers 3 5 3 3 2" xfId="11949" xr:uid="{8A025620-B95F-4B6C-88C4-8536C0530165}"/>
    <cellStyle name="Milliers 3 5 3 3 3" xfId="11950" xr:uid="{0E40E966-663D-4F02-A025-E86DD0D74D36}"/>
    <cellStyle name="Milliers 3 5 3 4" xfId="11951" xr:uid="{8B25C2CE-6785-4A34-B114-2837063632EA}"/>
    <cellStyle name="Milliers 3 5 3 4 2" xfId="11952" xr:uid="{4DA9AD68-4770-422B-BB85-9621D4F87588}"/>
    <cellStyle name="Milliers 3 5 3 4 3" xfId="11953" xr:uid="{1FD4D7A6-79E2-4F3E-9121-79CE63C8A241}"/>
    <cellStyle name="Milliers 3 5 3 5" xfId="11954" xr:uid="{20C4AD08-3312-4661-AD24-AB946C306493}"/>
    <cellStyle name="Milliers 3 5 3 6" xfId="11955" xr:uid="{26075C07-FB1A-45F4-AA9E-870F52048750}"/>
    <cellStyle name="Milliers 3 5 4" xfId="11956" xr:uid="{34F51BA5-99D6-49C5-9A2D-E98104692737}"/>
    <cellStyle name="Milliers 3 5 4 2" xfId="11957" xr:uid="{928948AD-3D90-4CD5-A26C-0FEB4B59F4E7}"/>
    <cellStyle name="Milliers 3 5 4 2 2" xfId="11958" xr:uid="{929439E1-A1C4-45C1-9FB5-AA373824AFAB}"/>
    <cellStyle name="Milliers 3 5 4 2 3" xfId="11959" xr:uid="{16919DD2-C605-400D-B019-B675CC941D22}"/>
    <cellStyle name="Milliers 3 5 4 3" xfId="11960" xr:uid="{DD879F09-585F-4787-A46F-C20AADE8F6D3}"/>
    <cellStyle name="Milliers 3 5 4 3 2" xfId="11961" xr:uid="{C6EB75B5-69B8-4BF1-AA5F-71C1DBEA0740}"/>
    <cellStyle name="Milliers 3 5 4 4" xfId="11962" xr:uid="{6C38BE18-7879-45A0-B20B-E7AC762C728E}"/>
    <cellStyle name="Milliers 3 5 5" xfId="11963" xr:uid="{AABBF9C4-2B59-4A76-92D1-186083DB320E}"/>
    <cellStyle name="Milliers 3 5 5 2" xfId="11964" xr:uid="{A437F164-3BB6-45B6-82D1-E4BF970CE604}"/>
    <cellStyle name="Milliers 3 5 5 3" xfId="11965" xr:uid="{5168FC29-299B-4F47-91B7-B0CEFEE2506F}"/>
    <cellStyle name="Milliers 3 5 6" xfId="11966" xr:uid="{D75E7E50-4B44-4D11-BC2F-494D77C5B965}"/>
    <cellStyle name="Milliers 3 5 6 2" xfId="11967" xr:uid="{0EF45AAD-3F9E-4266-BFD5-7FCE3E88DFE7}"/>
    <cellStyle name="Milliers 3 5 7" xfId="11968" xr:uid="{A8129A94-4668-45B5-9090-94A7A7195DB7}"/>
    <cellStyle name="Milliers 3 6" xfId="11969" xr:uid="{7A0B92A7-3F36-460F-9E70-BC147D910619}"/>
    <cellStyle name="Milliers 3 6 2" xfId="11970" xr:uid="{F5D03DEC-E4F0-4065-BF0E-8CD7D2A7EF67}"/>
    <cellStyle name="Milliers 3 6 2 2" xfId="11971" xr:uid="{E7976ADB-F50B-4062-9204-D0DF31EB2555}"/>
    <cellStyle name="Milliers 3 6 3" xfId="11972" xr:uid="{5B8DB8E4-1652-43D7-8718-DDBABB28DFAB}"/>
    <cellStyle name="Milliers 3 7" xfId="11973" xr:uid="{8670EE9E-D54F-4622-9F16-457B0E46AD84}"/>
    <cellStyle name="Milliers 3 7 2" xfId="11974" xr:uid="{E67C630D-2BF4-4CE9-B7BF-ECD0AE35858D}"/>
    <cellStyle name="Milliers 3 7 2 2" xfId="11975" xr:uid="{E0FB7210-EDE2-4B0F-9DB9-58FEEBFF492B}"/>
    <cellStyle name="Milliers 3 7 2 2 2" xfId="11976" xr:uid="{5DE5CDC9-F9AD-4854-AAD8-7CB79E944464}"/>
    <cellStyle name="Milliers 3 7 3" xfId="11977" xr:uid="{532654A3-B057-4EF0-9826-18D78573F376}"/>
    <cellStyle name="Milliers 3 8" xfId="11978" xr:uid="{88136465-2A9B-4717-82C0-F31D5519B34B}"/>
    <cellStyle name="Milliers 3 8 2" xfId="11979" xr:uid="{39E6BAA6-8BC7-476C-8630-DCF463EE406A}"/>
    <cellStyle name="Milliers 3 8 2 2" xfId="11980" xr:uid="{434EEEA1-6BC1-41A8-8FFB-0AB5D0672638}"/>
    <cellStyle name="Milliers 3 8 2 2 2" xfId="11981" xr:uid="{D2382D1C-0597-4CFF-A421-DB5A519961F9}"/>
    <cellStyle name="Milliers 3 8 3" xfId="11982" xr:uid="{FB5731F3-B3CA-4352-B00D-E94667573C9E}"/>
    <cellStyle name="Milliers 3 9" xfId="11983" xr:uid="{DC61B100-02A2-4D43-8C5E-361DF7E71D3D}"/>
    <cellStyle name="Milliers 3 9 2" xfId="11984" xr:uid="{A251AD8A-34F7-4DAC-95E6-232D3D64FB6D}"/>
    <cellStyle name="Milliers 3 9 2 2" xfId="11985" xr:uid="{0E5B94E8-A734-41B0-AC6C-8B8846519614}"/>
    <cellStyle name="Milliers 3 9 2 2 2" xfId="11986" xr:uid="{B2B8B07D-6015-452C-B5F7-072BE92E539C}"/>
    <cellStyle name="Milliers 3 9 3" xfId="11987" xr:uid="{2BE4AACF-E511-43C7-8F09-8795B99BFF21}"/>
    <cellStyle name="Milliers 30" xfId="11988" xr:uid="{7F140898-FDF2-44FB-A819-76247FE21789}"/>
    <cellStyle name="Milliers 30 2" xfId="11989" xr:uid="{1188D7EB-F482-40F3-AF62-2B2131A8EFF2}"/>
    <cellStyle name="Milliers 31" xfId="11990" xr:uid="{4ACAD98E-8D5B-4368-B6B7-A2985B0DCCE6}"/>
    <cellStyle name="Milliers 31 2" xfId="11991" xr:uid="{2096758F-63B9-47BC-A8CC-11112E760080}"/>
    <cellStyle name="Milliers 31 3" xfId="11992" xr:uid="{26CA9C4A-BCB4-4944-8CED-36348E2C09B9}"/>
    <cellStyle name="Milliers 32" xfId="11993" xr:uid="{D5BA0BDE-A84F-40B4-A1D2-5EB0EA9015AC}"/>
    <cellStyle name="Milliers 32 2" xfId="11994" xr:uid="{81A94549-FE4C-4FD7-8D5B-21D81CBC4A0C}"/>
    <cellStyle name="Milliers 33" xfId="11995" xr:uid="{B3B65006-607C-436D-AD7D-90A54A84271D}"/>
    <cellStyle name="Milliers 33 2" xfId="11996" xr:uid="{9D333FDF-1F44-4304-A881-8CED6E3A702F}"/>
    <cellStyle name="Milliers 33 3" xfId="11997" xr:uid="{5F96ACAD-02F6-4048-B9D6-3F1001AE2625}"/>
    <cellStyle name="Milliers 34" xfId="11998" xr:uid="{31B2879A-DF96-408D-A4E6-C66B577DE14B}"/>
    <cellStyle name="Milliers 34 2" xfId="11999" xr:uid="{C9923EAD-90F8-4DFC-A33A-962FA0D3BE60}"/>
    <cellStyle name="Milliers 34 3" xfId="12000" xr:uid="{4D110188-966E-4FB8-81E3-018EAE54BECA}"/>
    <cellStyle name="Milliers 35" xfId="12001" xr:uid="{0C1A219F-2B7F-4752-9B65-CDCC409BCCBC}"/>
    <cellStyle name="Milliers 35 2" xfId="12002" xr:uid="{07328BAF-AE3B-4116-9F3F-6023DACB16BA}"/>
    <cellStyle name="Milliers 36" xfId="12003" xr:uid="{2975BCD7-CCAC-45C3-95C5-F4C68F8A7D93}"/>
    <cellStyle name="Milliers 37" xfId="12004" xr:uid="{5610A0D7-E9DF-45B0-B84E-FA8D3DC566F0}"/>
    <cellStyle name="Milliers 38" xfId="12005" xr:uid="{D66B5222-3041-4D3F-9010-4B4711F010A0}"/>
    <cellStyle name="Milliers 39" xfId="51999" xr:uid="{CF9B47F4-8B5D-4E10-9B2E-A496A1558FA1}"/>
    <cellStyle name="Milliers 4" xfId="2163" xr:uid="{CF26C080-92F0-4DB1-87CD-197239474C3C}"/>
    <cellStyle name="Milliers 4 10" xfId="12006" xr:uid="{49CEFADA-FD29-4512-BE67-D23B902F5198}"/>
    <cellStyle name="Milliers 4 10 2" xfId="12007" xr:uid="{B02447CF-D539-4497-93D1-1CCD6ED37DF7}"/>
    <cellStyle name="Milliers 4 11" xfId="12008" xr:uid="{F92B2163-1472-45CE-951D-B2B2049B604C}"/>
    <cellStyle name="Milliers 4 11 2" xfId="12009" xr:uid="{A7AA545A-C314-4815-A614-F5AA48F570D8}"/>
    <cellStyle name="Milliers 4 12" xfId="12010" xr:uid="{ACB6D417-7D25-471B-B051-7F4B3E08700B}"/>
    <cellStyle name="Milliers 4 12 2" xfId="12011" xr:uid="{146EC6CC-ECA0-4E13-AB5D-0C18543CC23C}"/>
    <cellStyle name="Milliers 4 13" xfId="12012" xr:uid="{19CF1F66-C216-46A6-9931-8759CB1C4A49}"/>
    <cellStyle name="Milliers 4 13 2" xfId="12013" xr:uid="{21B93357-4D94-4179-BC21-CA21E1697718}"/>
    <cellStyle name="Milliers 4 14" xfId="12014" xr:uid="{04DFE8E3-75C0-485B-96DC-6C5F92B10282}"/>
    <cellStyle name="Milliers 4 15" xfId="4010" xr:uid="{D7FE59CB-5DFF-4126-9FF0-D654784D6737}"/>
    <cellStyle name="Milliers 4 2" xfId="3155" xr:uid="{02981ECE-B453-47B7-B667-EA2FF5D6A9E6}"/>
    <cellStyle name="Milliers 4 2 2" xfId="12015" xr:uid="{EB2A767C-C043-4C0E-9552-B2F57CE6A377}"/>
    <cellStyle name="Milliers 4 2 2 2" xfId="12016" xr:uid="{42D98038-88BD-42C7-8047-89CF42D82727}"/>
    <cellStyle name="Milliers 4 2 3" xfId="12017" xr:uid="{9D28A1BD-ECBB-4669-BC6A-603DFF5CD351}"/>
    <cellStyle name="Milliers 4 2 3 2" xfId="12018" xr:uid="{0D9F372E-E3AD-4FEF-82B8-197B901BF80C}"/>
    <cellStyle name="Milliers 4 2 3 3" xfId="12019" xr:uid="{E65D9690-36D8-4D16-A940-840D21C7825F}"/>
    <cellStyle name="Milliers 4 2 4" xfId="4117" xr:uid="{1A423953-DE2A-484C-9BBE-EA8E6ED4E2A6}"/>
    <cellStyle name="Milliers 4 3" xfId="12020" xr:uid="{1D965E0A-1A3C-4432-9A3F-22A6517352B7}"/>
    <cellStyle name="Milliers 4 3 2" xfId="12021" xr:uid="{ED3BFE7B-ACD3-4338-BE5F-37E85E908A75}"/>
    <cellStyle name="Milliers 4 3 2 2" xfId="12022" xr:uid="{A8CC4A31-4D7F-4CBA-82FB-36FDD98B76C4}"/>
    <cellStyle name="Milliers 4 3 3" xfId="12023" xr:uid="{74288AEE-5BF7-4FC4-8102-5D54996E5921}"/>
    <cellStyle name="Milliers 4 4" xfId="12024" xr:uid="{0302E3F9-4B45-4614-9DB0-598BB14FAA56}"/>
    <cellStyle name="Milliers 4 4 2" xfId="12025" xr:uid="{D10346F8-DF3A-4F3D-AD51-D94E80389F3B}"/>
    <cellStyle name="Milliers 4 4 2 2" xfId="12026" xr:uid="{2D2476B8-54CC-408E-B856-2B8EDB7F2F24}"/>
    <cellStyle name="Milliers 4 4 3" xfId="12027" xr:uid="{0D01ED4E-32E4-4A85-9E4C-6E4C4E2E1E8B}"/>
    <cellStyle name="Milliers 4 5" xfId="12028" xr:uid="{41871EFB-0544-45EA-8ABF-476AD42404E2}"/>
    <cellStyle name="Milliers 4 5 2" xfId="12029" xr:uid="{C698BA06-63E6-4DF8-889A-AFC0D30669C7}"/>
    <cellStyle name="Milliers 4 5 3" xfId="12030" xr:uid="{7FDD9618-7043-4C75-8596-51CB293073CC}"/>
    <cellStyle name="Milliers 4 6" xfId="12031" xr:uid="{FF39BA0E-27DA-497B-938A-61C842D65A0A}"/>
    <cellStyle name="Milliers 4 6 2" xfId="12032" xr:uid="{DA7AF286-CD02-47B7-ABDC-9CF3447321FF}"/>
    <cellStyle name="Milliers 4 7" xfId="12033" xr:uid="{D451E5F3-DB7F-49E6-A2A9-657BBBFF8936}"/>
    <cellStyle name="Milliers 4 7 2" xfId="12034" xr:uid="{54910C54-7014-47AA-A8F3-31120CFAD5AF}"/>
    <cellStyle name="Milliers 4 8" xfId="12035" xr:uid="{1C07997E-66AA-4948-B0BB-C43D6519C07E}"/>
    <cellStyle name="Milliers 4 8 2" xfId="12036" xr:uid="{E9C798D5-8DFD-44C1-83FC-836CB13F1720}"/>
    <cellStyle name="Milliers 4 9" xfId="12037" xr:uid="{D2E67518-F4BC-4DB1-BA08-CF9B0EA5DA16}"/>
    <cellStyle name="Milliers 4 9 2" xfId="12038" xr:uid="{1982A0CA-D030-4169-8B6C-BE34AA82F8EA}"/>
    <cellStyle name="Milliers 40" xfId="1789" xr:uid="{401CBD86-92B7-47FD-AD7C-7455A8B2C522}"/>
    <cellStyle name="Milliers 42" xfId="12039" xr:uid="{3E3C1658-9C04-49B4-9F2A-2216B3331AF3}"/>
    <cellStyle name="Milliers 42 2" xfId="12040" xr:uid="{B2EB95D6-FBEA-4B12-AA4B-A82B39D48E4A}"/>
    <cellStyle name="Milliers 43" xfId="12041" xr:uid="{FAEDA8A1-14C8-492A-9EE0-D0F86BC885B3}"/>
    <cellStyle name="Milliers 43 2" xfId="12042" xr:uid="{1502B0F9-C285-473C-A4C2-2B28EAEC1BCB}"/>
    <cellStyle name="Milliers 44" xfId="12043" xr:uid="{4E5DF806-78E6-43DE-9713-83EE7C06FDB7}"/>
    <cellStyle name="Milliers 44 2" xfId="12044" xr:uid="{B428E677-10CD-43A6-8BAE-5C0BCED88A73}"/>
    <cellStyle name="Milliers 44 2 2" xfId="12045" xr:uid="{A478C737-E064-4513-9C8C-8CCB0247BA33}"/>
    <cellStyle name="Milliers 44 3" xfId="12046" xr:uid="{07CF60F1-7143-4366-B8A8-3D37D382AAA0}"/>
    <cellStyle name="Milliers 44 4" xfId="12047" xr:uid="{E55B2D4F-1753-4A21-A0B0-069BD31F01DC}"/>
    <cellStyle name="Milliers 45" xfId="12048" xr:uid="{229D3615-C057-4036-A26A-2683384373D7}"/>
    <cellStyle name="Milliers 46" xfId="12049" xr:uid="{FC89F6B6-46C0-4C26-86E3-DDA445BA76EB}"/>
    <cellStyle name="Milliers 47" xfId="12050" xr:uid="{C5FD30F2-DA84-4E71-8A9A-8B335E2DB90F}"/>
    <cellStyle name="Milliers 47 2" xfId="12051" xr:uid="{D432E30E-0DC4-4ECF-B83B-EAFCEAD3E9AF}"/>
    <cellStyle name="Milliers 48" xfId="12052" xr:uid="{F9FBC3CB-023E-448A-9650-0E517AD85740}"/>
    <cellStyle name="Milliers 48 2" xfId="12053" xr:uid="{260E4EA4-DE11-43E0-B8C8-27F0A8624C94}"/>
    <cellStyle name="Milliers 49" xfId="12054" xr:uid="{E44B7857-3FB5-4765-832C-8AF108BBCB1C}"/>
    <cellStyle name="Milliers 49 2" xfId="12055" xr:uid="{854BED9F-3871-49B5-9430-5D085FB465CB}"/>
    <cellStyle name="Milliers 5" xfId="2164" xr:uid="{1D070653-D678-4616-AD69-1CD259BCFBCD}"/>
    <cellStyle name="Milliers 5 10" xfId="12056" xr:uid="{03405C26-81F7-459F-8D74-46F4AF9A44A8}"/>
    <cellStyle name="Milliers 5 10 2" xfId="12057" xr:uid="{5BEA90FD-AC40-41B5-ABBF-F968171610C1}"/>
    <cellStyle name="Milliers 5 11" xfId="12058" xr:uid="{52AE3B96-FD89-4A62-95C9-B8FF203AF44B}"/>
    <cellStyle name="Milliers 5 11 2" xfId="12059" xr:uid="{70D74C40-93F1-4A26-B864-F00242C36596}"/>
    <cellStyle name="Milliers 5 12" xfId="12060" xr:uid="{6F3CEC9C-B415-44B6-997C-F20CC3528B49}"/>
    <cellStyle name="Milliers 5 12 2" xfId="12061" xr:uid="{2F1C3E6D-8EC8-48B1-B430-9BB4CC45A814}"/>
    <cellStyle name="Milliers 5 13" xfId="12062" xr:uid="{6DA3B2C9-B2CA-4892-81D6-87956DF6AD70}"/>
    <cellStyle name="Milliers 5 13 2" xfId="12063" xr:uid="{EE45D2BF-E8B4-4E81-B2A4-06DD4D3E9904}"/>
    <cellStyle name="Milliers 5 14" xfId="12064" xr:uid="{6CD95A02-80AE-4F2F-BB0A-668A5314859E}"/>
    <cellStyle name="Milliers 5 15" xfId="4011" xr:uid="{578784D3-B619-4927-8B33-3F1DA1873461}"/>
    <cellStyle name="Milliers 5 2" xfId="3156" xr:uid="{1BD0EA56-67C6-4A1A-B0B7-925AEEA1BA7A}"/>
    <cellStyle name="Milliers 5 2 2" xfId="12065" xr:uid="{7BB8B96C-9D25-4C41-9DAA-8F0CFD6492BB}"/>
    <cellStyle name="Milliers 5 2 2 2" xfId="12066" xr:uid="{3CEF25E5-7DAC-4965-8648-70FA23B1E8F4}"/>
    <cellStyle name="Milliers 5 2 2 2 2" xfId="12067" xr:uid="{320D0588-6788-417C-9B6A-74302AA10A99}"/>
    <cellStyle name="Milliers 5 2 2 2 3" xfId="12068" xr:uid="{574FFCB7-D778-4D2A-BFC6-85CE69888044}"/>
    <cellStyle name="Milliers 5 2 3" xfId="12069" xr:uid="{A94F0ADC-9418-4CDA-BFCE-4FAD75113E71}"/>
    <cellStyle name="Milliers 5 2 3 2" xfId="12070" xr:uid="{2077F0C0-0BE4-49CE-B13A-484D27AC6B51}"/>
    <cellStyle name="Milliers 5 2 3 3" xfId="12071" xr:uid="{FC303937-F46C-42DD-805A-188F9CEC7C0D}"/>
    <cellStyle name="Milliers 5 2 4" xfId="4118" xr:uid="{54B60029-90CC-48B2-9A47-EFF6C6E1F608}"/>
    <cellStyle name="Milliers 5 3" xfId="12072" xr:uid="{C4EFCCD9-B704-424E-AD0E-66ACDA907CDB}"/>
    <cellStyle name="Milliers 5 3 2" xfId="12073" xr:uid="{2A8E30C1-B7EF-4104-8AEB-4B30D1271E58}"/>
    <cellStyle name="Milliers 5 3 2 2" xfId="12074" xr:uid="{85383F4F-696B-41FF-BDE3-7CC4CCB77DC3}"/>
    <cellStyle name="Milliers 5 3 3" xfId="12075" xr:uid="{7959B048-2CB3-4922-BE59-14155DC592ED}"/>
    <cellStyle name="Milliers 5 4" xfId="12076" xr:uid="{05276F2A-D66A-4112-B043-A5651B4B0920}"/>
    <cellStyle name="Milliers 5 4 2" xfId="12077" xr:uid="{8B6047A5-8D8F-4BE7-AD45-53B0E69C9CA3}"/>
    <cellStyle name="Milliers 5 4 2 2" xfId="12078" xr:uid="{2DCF4AE0-4BEA-4311-A83A-74C364091A00}"/>
    <cellStyle name="Milliers 5 4 3" xfId="12079" xr:uid="{055CF064-C0C1-43A9-A366-6AA5D2197B70}"/>
    <cellStyle name="Milliers 5 5" xfId="12080" xr:uid="{B2F9D89E-A241-4E60-90EA-5547381B95E7}"/>
    <cellStyle name="Milliers 5 5 2" xfId="12081" xr:uid="{DCCE6CBE-1270-4F68-8462-0871616D7795}"/>
    <cellStyle name="Milliers 5 5 3" xfId="12082" xr:uid="{F5FE6447-8A93-4210-8B7E-C904E21A2D28}"/>
    <cellStyle name="Milliers 5 6" xfId="12083" xr:uid="{E7C59F88-10C2-48D3-8C4A-18D8E7E5BD3E}"/>
    <cellStyle name="Milliers 5 6 2" xfId="12084" xr:uid="{C6877F83-FB8C-47AC-8667-1AECD900BCD4}"/>
    <cellStyle name="Milliers 5 7" xfId="12085" xr:uid="{1FADA2BC-9DB5-44C5-938E-BF57123F6898}"/>
    <cellStyle name="Milliers 5 7 2" xfId="12086" xr:uid="{CAE07D08-708A-48C9-8207-F68EE7724D4F}"/>
    <cellStyle name="Milliers 5 8" xfId="12087" xr:uid="{B4AA1830-5AF2-4FEE-99E6-3D65BE52E5B2}"/>
    <cellStyle name="Milliers 5 8 2" xfId="12088" xr:uid="{46F977F2-5B50-48BA-81A6-A8D6E69B46E2}"/>
    <cellStyle name="Milliers 5 9" xfId="12089" xr:uid="{9520C323-3A84-4D63-A7B0-27B66A10133E}"/>
    <cellStyle name="Milliers 5 9 2" xfId="12090" xr:uid="{CF27BB12-C2D7-4850-84B4-BFC792DDCF63}"/>
    <cellStyle name="Milliers 6" xfId="2165" xr:uid="{3C46C521-B59C-43D5-AE7B-C0A880E99DC8}"/>
    <cellStyle name="Milliers 6 10" xfId="12091" xr:uid="{3FD75BAE-D199-4C80-A953-B7DA2E25FE17}"/>
    <cellStyle name="Milliers 6 10 2" xfId="12092" xr:uid="{1A261225-B0D2-4153-8E16-569BCF1DAD33}"/>
    <cellStyle name="Milliers 6 11" xfId="12093" xr:uid="{FA8E7CC7-C7C2-4461-92A5-2C358F5E5B75}"/>
    <cellStyle name="Milliers 6 11 2" xfId="12094" xr:uid="{D9B0871F-0CBD-4C3B-ACF3-51D09C02ADBF}"/>
    <cellStyle name="Milliers 6 12" xfId="12095" xr:uid="{B0AD547E-5D14-4880-BE64-2D5C81FE3BEB}"/>
    <cellStyle name="Milliers 6 12 2" xfId="12096" xr:uid="{31107307-FECF-4DD4-A455-1B38D4298FB5}"/>
    <cellStyle name="Milliers 6 13" xfId="12097" xr:uid="{9D432D4D-BE67-40F3-AB27-8234FE847D07}"/>
    <cellStyle name="Milliers 6 13 2" xfId="12098" xr:uid="{6A1A6CA2-642B-4A20-A7A5-9BD2D4763513}"/>
    <cellStyle name="Milliers 6 14" xfId="12099" xr:uid="{FB0AE252-260E-47A6-B3D6-CEDF10A59F2F}"/>
    <cellStyle name="Milliers 6 15" xfId="4012" xr:uid="{60AF34B3-CB3E-4426-9D42-818F7A2CFE76}"/>
    <cellStyle name="Milliers 6 2" xfId="3157" xr:uid="{778AB566-31EA-4D67-A850-DF9D912C579A}"/>
    <cellStyle name="Milliers 6 2 2" xfId="12100" xr:uid="{4C54D73C-D4DD-44C5-B6A3-F698F8921D51}"/>
    <cellStyle name="Milliers 6 2 2 2" xfId="12101" xr:uid="{524D760E-5FE8-49E4-A466-7D46A0E203DE}"/>
    <cellStyle name="Milliers 6 2 3" xfId="12102" xr:uid="{B905FF0F-B205-407E-AFA5-F55355631BE9}"/>
    <cellStyle name="Milliers 6 2 4" xfId="4119" xr:uid="{519E8DED-2AA3-4B75-B126-7F42702A0FB9}"/>
    <cellStyle name="Milliers 6 3" xfId="12103" xr:uid="{D0B98103-C7E9-4C54-BD21-393953429550}"/>
    <cellStyle name="Milliers 6 3 2" xfId="12104" xr:uid="{56D9F3F2-E625-47B5-9A7E-FA78F5FBB70D}"/>
    <cellStyle name="Milliers 6 4" xfId="12105" xr:uid="{25C20A7F-D204-4549-9902-087BD670A8AD}"/>
    <cellStyle name="Milliers 6 4 2" xfId="12106" xr:uid="{DFD077EE-D3BC-4EEA-912D-C055C6ED3A69}"/>
    <cellStyle name="Milliers 6 5" xfId="12107" xr:uid="{932D17BA-0D4D-4542-99E4-ED0946B3E0FA}"/>
    <cellStyle name="Milliers 6 5 2" xfId="12108" xr:uid="{CDBE93A3-A646-4C82-AD8F-5C061DB27FEF}"/>
    <cellStyle name="Milliers 6 6" xfId="12109" xr:uid="{40991DD1-BB78-42CB-92AA-10C7543A6B07}"/>
    <cellStyle name="Milliers 6 6 2" xfId="12110" xr:uid="{D8F4FF1E-3FE9-493A-8DC5-06FB959881A7}"/>
    <cellStyle name="Milliers 6 7" xfId="12111" xr:uid="{8FF7BC00-1E7E-4EEA-BA8E-281B1DC47160}"/>
    <cellStyle name="Milliers 6 7 2" xfId="12112" xr:uid="{5B85EE6B-F21B-4BA0-86AD-77B7CB0879DC}"/>
    <cellStyle name="Milliers 6 8" xfId="12113" xr:uid="{91C39965-01DE-41A2-BD4F-96A85219F889}"/>
    <cellStyle name="Milliers 6 8 2" xfId="12114" xr:uid="{67A898AD-49DD-4F85-8720-C4DE660D0217}"/>
    <cellStyle name="Milliers 6 9" xfId="12115" xr:uid="{831001C7-B134-4DED-AD08-81DCA75F3F9D}"/>
    <cellStyle name="Milliers 6 9 2" xfId="12116" xr:uid="{72C1D632-FE2D-48EA-A0D5-B2EF88076C48}"/>
    <cellStyle name="Milliers 7" xfId="2166" xr:uid="{8714CA91-51FE-4EF1-8CBA-AC6E029AB8FB}"/>
    <cellStyle name="Milliers 7 10" xfId="12117" xr:uid="{6164BEB5-977A-459E-B19A-5C5D238FCF9C}"/>
    <cellStyle name="Milliers 7 11" xfId="4013" xr:uid="{D552F94C-F11A-4AF3-98D2-E2A610E67D33}"/>
    <cellStyle name="Milliers 7 2" xfId="3158" xr:uid="{7E1E31C1-41E0-404E-9920-57567F9838DF}"/>
    <cellStyle name="Milliers 7 2 2" xfId="12119" xr:uid="{2D9DF99D-BA39-4641-B730-CAB857C94796}"/>
    <cellStyle name="Milliers 7 2 2 10" xfId="12120" xr:uid="{5A3A2FE3-AF40-4BAF-9B49-2DFB39AF3C46}"/>
    <cellStyle name="Milliers 7 2 2 11" xfId="12121" xr:uid="{7DC9D82E-D03C-47E3-AFAD-E74B7567BF60}"/>
    <cellStyle name="Milliers 7 2 2 2" xfId="12122" xr:uid="{980EDFE3-EA83-49EB-A546-439FF071F358}"/>
    <cellStyle name="Milliers 7 2 2 2 2" xfId="12123" xr:uid="{F885CF3C-3A84-4817-9895-D6990E06C543}"/>
    <cellStyle name="Milliers 7 2 2 2 2 2" xfId="12124" xr:uid="{ABFDE227-7F66-4A83-B285-EB16A0729A03}"/>
    <cellStyle name="Milliers 7 2 2 2 3" xfId="12125" xr:uid="{86086EE3-8813-4E68-ACE7-D5D667FB13F9}"/>
    <cellStyle name="Milliers 7 2 2 2 3 2" xfId="12126" xr:uid="{5842F238-25BF-4B33-8AAC-2D84967DB178}"/>
    <cellStyle name="Milliers 7 2 2 2 4" xfId="12127" xr:uid="{C485F4BF-89D4-4811-89D9-0FED818F2393}"/>
    <cellStyle name="Milliers 7 2 2 2 5" xfId="12128" xr:uid="{185E678B-D77E-4704-ADCB-CBF6D82B33FE}"/>
    <cellStyle name="Milliers 7 2 2 2 6" xfId="12129" xr:uid="{1C131BFD-8A74-415B-B101-C300D6F17D5D}"/>
    <cellStyle name="Milliers 7 2 2 2 7" xfId="12130" xr:uid="{1B020A14-2581-4EBF-A1A0-5D3E6123C194}"/>
    <cellStyle name="Milliers 7 2 2 2 8" xfId="12131" xr:uid="{32C1BDB2-46AF-422D-9423-92954A275FB3}"/>
    <cellStyle name="Milliers 7 2 2 2 9" xfId="12132" xr:uid="{F8CEB356-5E96-4632-99E7-43338B8FD37C}"/>
    <cellStyle name="Milliers 7 2 2 3" xfId="12133" xr:uid="{23D9B2BC-75BD-4A7D-A327-C88BBC26D5CD}"/>
    <cellStyle name="Milliers 7 2 2 3 2" xfId="12134" xr:uid="{ACA374D0-5664-4A30-8DD1-EDB41E3AEFF8}"/>
    <cellStyle name="Milliers 7 2 2 3 3" xfId="12135" xr:uid="{F0FB1B56-B51A-46B4-9DF6-A883B4035BB6}"/>
    <cellStyle name="Milliers 7 2 2 3 3 2" xfId="12136" xr:uid="{5349D4E2-EBF1-4086-BCAA-40A8F30EE88B}"/>
    <cellStyle name="Milliers 7 2 2 3 4" xfId="12137" xr:uid="{2C187C0E-68F6-4776-83FD-5F18523B9556}"/>
    <cellStyle name="Milliers 7 2 2 4" xfId="12138" xr:uid="{FCAD9CC3-7CDC-4338-81BE-255C86FD1849}"/>
    <cellStyle name="Milliers 7 2 2 4 2" xfId="12139" xr:uid="{117736EE-8BA4-4AD7-8CD3-33C74B15111B}"/>
    <cellStyle name="Milliers 7 2 2 5" xfId="12140" xr:uid="{F9F87B68-73BA-4AA6-8A0D-9400F8181F7A}"/>
    <cellStyle name="Milliers 7 2 2 5 2" xfId="12141" xr:uid="{D0EBBA8F-677C-44E9-AE93-0F96AF94ECBF}"/>
    <cellStyle name="Milliers 7 2 2 6" xfId="12142" xr:uid="{A7678C1B-59B8-4F72-B15A-02122507AFA2}"/>
    <cellStyle name="Milliers 7 2 2 7" xfId="12143" xr:uid="{AC7D8C05-E644-4D92-ACD8-6E15EF277073}"/>
    <cellStyle name="Milliers 7 2 2 8" xfId="12144" xr:uid="{AA9D66B6-B603-4EDF-9BE7-00D25A0D8E7A}"/>
    <cellStyle name="Milliers 7 2 2 9" xfId="12145" xr:uid="{81ED7CF8-A5FE-4ABC-9CDE-D50D81C12880}"/>
    <cellStyle name="Milliers 7 2 3" xfId="12146" xr:uid="{ABD83E01-C98C-44DD-83E5-81E332E8D8A9}"/>
    <cellStyle name="Milliers 7 2 3 2" xfId="12147" xr:uid="{4DC20D2D-7FF5-4041-B769-F98754B7095F}"/>
    <cellStyle name="Milliers 7 2 3 2 2" xfId="12148" xr:uid="{CB24BEFB-E4E3-44AE-B632-D72897EB562F}"/>
    <cellStyle name="Milliers 7 2 3 3" xfId="12149" xr:uid="{44A7DE25-2D23-49C0-A32B-12C4D564BAD8}"/>
    <cellStyle name="Milliers 7 2 3 3 2" xfId="12150" xr:uid="{995AD0BF-2737-41E4-B69F-1812EF3DF77B}"/>
    <cellStyle name="Milliers 7 2 3 4" xfId="12151" xr:uid="{C70FB2E1-3F91-4718-8A87-F24AC2302663}"/>
    <cellStyle name="Milliers 7 2 3 5" xfId="12152" xr:uid="{CA10FE45-4631-4512-A018-11C4A726CA4B}"/>
    <cellStyle name="Milliers 7 2 3 6" xfId="12153" xr:uid="{28516025-1026-43F7-B49E-459828E59075}"/>
    <cellStyle name="Milliers 7 2 3 7" xfId="12154" xr:uid="{6BD7D65B-30A9-4F33-840B-695FA02C4B9C}"/>
    <cellStyle name="Milliers 7 2 3 8" xfId="12155" xr:uid="{F8C7DB73-4199-4ADF-B304-96D7FF176EA0}"/>
    <cellStyle name="Milliers 7 2 3 9" xfId="12156" xr:uid="{C7B7C271-36CD-4584-95BB-73673FA70E7D}"/>
    <cellStyle name="Milliers 7 2 4" xfId="12157" xr:uid="{F20BD0B8-4B43-4D87-B01B-700E556C9AE8}"/>
    <cellStyle name="Milliers 7 2 4 2" xfId="12158" xr:uid="{8749C7B3-18D0-4B0A-96F9-2C4604387F91}"/>
    <cellStyle name="Milliers 7 2 4 2 2" xfId="12159" xr:uid="{6D68A062-F751-4D5A-B886-4C88EFAE10AB}"/>
    <cellStyle name="Milliers 7 2 4 3" xfId="12160" xr:uid="{4D9D218F-40C2-44C5-8345-C1EDA0AB242E}"/>
    <cellStyle name="Milliers 7 2 4 3 2" xfId="12161" xr:uid="{1350F11B-40C8-4243-AAEB-C7A3DDF62D52}"/>
    <cellStyle name="Milliers 7 2 4 4" xfId="12162" xr:uid="{CD8AB6F2-232D-46AF-8E84-6E768F7F5922}"/>
    <cellStyle name="Milliers 7 2 4 5" xfId="12163" xr:uid="{EC274BF8-9927-4D67-BD69-35A6508E325D}"/>
    <cellStyle name="Milliers 7 2 4 6" xfId="12164" xr:uid="{F27FB058-C988-48C2-9EE6-67A64DBA4771}"/>
    <cellStyle name="Milliers 7 2 4 7" xfId="12165" xr:uid="{B5F1F28F-2E0D-43F1-BCA3-3631AD0B4BCE}"/>
    <cellStyle name="Milliers 7 2 4 8" xfId="12166" xr:uid="{91BCE989-049C-49BF-A94E-D10DF72DB3E8}"/>
    <cellStyle name="Milliers 7 2 5" xfId="12167" xr:uid="{41C65E22-D602-495D-9FEF-6C0494B40062}"/>
    <cellStyle name="Milliers 7 2 5 2" xfId="12168" xr:uid="{B6F3336B-D04F-412D-AEF0-F39A0B0B7580}"/>
    <cellStyle name="Milliers 7 2 5 3" xfId="12169" xr:uid="{A508DFCA-C807-40CB-8A09-0464BCE6175C}"/>
    <cellStyle name="Milliers 7 2 6" xfId="12170" xr:uid="{B1C758E2-95EF-4B94-8C94-3EFA63E36D59}"/>
    <cellStyle name="Milliers 7 2 6 2" xfId="12171" xr:uid="{D5627D69-D28F-41C9-9A1B-467161D0C251}"/>
    <cellStyle name="Milliers 7 2 7" xfId="12118" xr:uid="{42180133-D9BE-4B2E-A1EF-1A4180F20CE4}"/>
    <cellStyle name="Milliers 7 3" xfId="12172" xr:uid="{B39515AE-9A5F-4AEE-9913-071B873A3453}"/>
    <cellStyle name="Milliers 7 3 10" xfId="12173" xr:uid="{3FFE6BD7-BF25-4DFF-A4A5-15F7FC507015}"/>
    <cellStyle name="Milliers 7 3 11" xfId="12174" xr:uid="{5C9BDA59-1EF2-467E-BCB9-247847B93640}"/>
    <cellStyle name="Milliers 7 3 2" xfId="12175" xr:uid="{EB281F4D-EDF2-4A69-B78C-D3DF00FE3082}"/>
    <cellStyle name="Milliers 7 3 2 10" xfId="12176" xr:uid="{A9BA0CA4-494F-4B9F-9506-A912761A40F5}"/>
    <cellStyle name="Milliers 7 3 2 2" xfId="12177" xr:uid="{0DD3294D-88EC-49B3-93DB-6EC85DF2F2F0}"/>
    <cellStyle name="Milliers 7 3 2 2 2" xfId="12178" xr:uid="{6164C2A7-FF81-4078-B949-D9325C776845}"/>
    <cellStyle name="Milliers 7 3 2 3" xfId="12179" xr:uid="{D1C98293-FEEE-4E55-AD02-BF44845FB2B5}"/>
    <cellStyle name="Milliers 7 3 2 3 2" xfId="12180" xr:uid="{0291C454-D560-4407-8228-DE6A2F943AD6}"/>
    <cellStyle name="Milliers 7 3 2 4" xfId="12181" xr:uid="{B6BBB1AE-4133-4B68-A5C8-2056085FE219}"/>
    <cellStyle name="Milliers 7 3 2 5" xfId="12182" xr:uid="{DBD3D2B8-F459-48BD-A1AB-E8DB49B0DD17}"/>
    <cellStyle name="Milliers 7 3 2 6" xfId="12183" xr:uid="{5671A55F-8A17-459A-9B2F-A2736A34C723}"/>
    <cellStyle name="Milliers 7 3 2 7" xfId="12184" xr:uid="{0A955550-64DC-4725-A75E-935CC7977512}"/>
    <cellStyle name="Milliers 7 3 2 8" xfId="12185" xr:uid="{29645AAB-C3A1-4D6B-A022-F1192E22F423}"/>
    <cellStyle name="Milliers 7 3 2 9" xfId="12186" xr:uid="{E490D0C8-E68D-4613-A854-7E2DF5619F22}"/>
    <cellStyle name="Milliers 7 3 3" xfId="12187" xr:uid="{A9DBFB89-83BB-4C7B-A30F-9DEDEACB75BC}"/>
    <cellStyle name="Milliers 7 3 3 2" xfId="12188" xr:uid="{546FF6B7-040F-4A62-9353-A96D2C6A0E96}"/>
    <cellStyle name="Milliers 7 3 3 2 2" xfId="12189" xr:uid="{E2D98140-6CAF-4A38-8B3A-0EEC1C296D4D}"/>
    <cellStyle name="Milliers 7 3 3 2 3" xfId="12190" xr:uid="{3F45B8E9-BC60-4268-99AB-4B60328E5350}"/>
    <cellStyle name="Milliers 7 3 3 3" xfId="12191" xr:uid="{B90EBDE7-010A-456D-AF84-7B2E56BD5A8F}"/>
    <cellStyle name="Milliers 7 3 3 3 2" xfId="12192" xr:uid="{7DBA0E78-FA34-41DE-927D-6C6B05810937}"/>
    <cellStyle name="Milliers 7 3 3 4" xfId="12193" xr:uid="{615479A8-C5FB-4D28-AF8E-D67A969F17D1}"/>
    <cellStyle name="Milliers 7 3 4" xfId="12194" xr:uid="{E7012732-AB0C-4DA9-BDC4-093604B58E18}"/>
    <cellStyle name="Milliers 7 3 4 2" xfId="12195" xr:uid="{86CC7AC2-9A49-4E1B-B93D-17282B7898B4}"/>
    <cellStyle name="Milliers 7 3 5" xfId="12196" xr:uid="{3BF3F2DD-9AB0-498E-BDF2-83A0A10D358C}"/>
    <cellStyle name="Milliers 7 3 5 2" xfId="12197" xr:uid="{19C855D8-EB7B-437A-BF41-3AC46B16A553}"/>
    <cellStyle name="Milliers 7 3 6" xfId="12198" xr:uid="{2210B5BD-790B-4AB8-ADEF-93485178DE68}"/>
    <cellStyle name="Milliers 7 3 7" xfId="12199" xr:uid="{995B5E31-4BFF-4A51-B7E5-794CD1206FAC}"/>
    <cellStyle name="Milliers 7 3 8" xfId="12200" xr:uid="{069810C6-D676-447A-AAC3-9F3107843A98}"/>
    <cellStyle name="Milliers 7 3 9" xfId="12201" xr:uid="{7504DD4A-8FD8-40BC-BDF2-18532B01D215}"/>
    <cellStyle name="Milliers 7 4" xfId="12202" xr:uid="{279B59E7-3C60-4072-B548-4722469FA1A8}"/>
    <cellStyle name="Milliers 7 4 10" xfId="12203" xr:uid="{4E63BC6D-53C7-4E8E-82BA-4FF008007451}"/>
    <cellStyle name="Milliers 7 4 2" xfId="12204" xr:uid="{155C886E-C17F-417A-B91B-673C224BF554}"/>
    <cellStyle name="Milliers 7 4 2 2" xfId="12205" xr:uid="{54B67FCD-D5BA-4B18-9172-9903EAB81FAB}"/>
    <cellStyle name="Milliers 7 4 2 2 2" xfId="12206" xr:uid="{FAB70AFB-A2F8-40CB-8522-30CDDF5C6847}"/>
    <cellStyle name="Milliers 7 4 2 3" xfId="12207" xr:uid="{0F44977D-B75F-486C-95D3-EABF3DC8D77E}"/>
    <cellStyle name="Milliers 7 4 3" xfId="12208" xr:uid="{ECAD7AFF-A403-41FD-8A10-1F105DAA78F4}"/>
    <cellStyle name="Milliers 7 4 3 2" xfId="12209" xr:uid="{7190888B-25BA-4892-9F75-3E1C540A51D1}"/>
    <cellStyle name="Milliers 7 4 3 3" xfId="12210" xr:uid="{68D14B54-DA5C-42CB-B9A7-E47C9F479995}"/>
    <cellStyle name="Milliers 7 4 3 3 2" xfId="12211" xr:uid="{FD1D33CF-CF26-4D2F-AB06-9D54852FA24A}"/>
    <cellStyle name="Milliers 7 4 4" xfId="12212" xr:uid="{7ACDB2A8-67C0-4839-B725-9E6DF654DF83}"/>
    <cellStyle name="Milliers 7 4 4 2" xfId="12213" xr:uid="{D7BA88AC-CD80-45EE-B246-FC7474FCC335}"/>
    <cellStyle name="Milliers 7 4 4 3" xfId="12214" xr:uid="{E1D38CDD-AEEF-486E-90FE-F9F63C9A1104}"/>
    <cellStyle name="Milliers 7 4 5" xfId="12215" xr:uid="{366F7302-C4FF-4ED4-B284-6DCCEF5CCBAC}"/>
    <cellStyle name="Milliers 7 4 5 2" xfId="12216" xr:uid="{EE3D3C9C-2BA8-4A74-A046-58DBE491DE6D}"/>
    <cellStyle name="Milliers 7 4 6" xfId="12217" xr:uid="{69B63792-6A4F-4596-8D0D-C60A2719B2F7}"/>
    <cellStyle name="Milliers 7 4 6 2" xfId="12218" xr:uid="{D10F02C6-A73A-4D56-921C-F477D2B1A560}"/>
    <cellStyle name="Milliers 7 4 7" xfId="12219" xr:uid="{608B5FDF-9D9B-42D3-A9B0-34FD93CFB4C6}"/>
    <cellStyle name="Milliers 7 4 8" xfId="12220" xr:uid="{1B6D91F5-C01C-4DF5-A70A-7EBFF6ECCC9C}"/>
    <cellStyle name="Milliers 7 4 9" xfId="12221" xr:uid="{27D169C6-D4FA-4401-9BF0-D23F991ACD42}"/>
    <cellStyle name="Milliers 7 5" xfId="12222" xr:uid="{5C1A2BF1-F232-4CEF-88D9-F7A24ADA3782}"/>
    <cellStyle name="Milliers 7 5 2" xfId="12223" xr:uid="{984669E7-8381-4647-BAD5-04DC77C55FEF}"/>
    <cellStyle name="Milliers 7 5 2 2" xfId="12224" xr:uid="{D1732487-68B2-4E76-99CC-B20580B48E78}"/>
    <cellStyle name="Milliers 7 6" xfId="12225" xr:uid="{53888AF2-E9C3-486D-8D7A-BFECCDE2124C}"/>
    <cellStyle name="Milliers 7 6 2" xfId="12226" xr:uid="{279C76F0-46FC-4EC7-BB45-FC28E69E2C3C}"/>
    <cellStyle name="Milliers 7 7" xfId="12227" xr:uid="{6AA95A60-9390-4622-9BD1-A25DFDBCECA9}"/>
    <cellStyle name="Milliers 7 7 2" xfId="12228" xr:uid="{2F146622-DAB3-4916-9F54-FEBC8F9D765F}"/>
    <cellStyle name="Milliers 7 7 2 2" xfId="12229" xr:uid="{B1168AD9-E08E-4518-BA77-A3D28F6AF2CA}"/>
    <cellStyle name="Milliers 7 7 2 3" xfId="12230" xr:uid="{5A9271DC-8F46-41CE-BDA0-F32CEA9F7E0D}"/>
    <cellStyle name="Milliers 7 7 3" xfId="12231" xr:uid="{C87E929E-A253-4306-9110-0E6CF537BD78}"/>
    <cellStyle name="Milliers 7 7 4" xfId="12232" xr:uid="{88C327F9-60EB-4C9C-8246-FCB19BB30C5A}"/>
    <cellStyle name="Milliers 7 8" xfId="12233" xr:uid="{6F302AFE-B493-4329-905E-F975120763F4}"/>
    <cellStyle name="Milliers 7 8 2" xfId="12234" xr:uid="{4DD326A8-501E-4FF2-8C67-0AA579C0547F}"/>
    <cellStyle name="Milliers 7 8 2 2" xfId="12235" xr:uid="{E091D318-E3B8-43AB-B41F-9753698948DE}"/>
    <cellStyle name="Milliers 7 8 3" xfId="12236" xr:uid="{9D118DAF-67CF-44C6-9282-E6A6DCD5BF10}"/>
    <cellStyle name="Milliers 7 9" xfId="12237" xr:uid="{5E2B6526-4FD5-4BF0-BEC6-8CE74E638261}"/>
    <cellStyle name="Milliers 8" xfId="2167" xr:uid="{B607B363-BB52-4997-80D2-76158D047A33}"/>
    <cellStyle name="Milliers 8 10" xfId="12239" xr:uid="{6ADDDDCF-0329-40D7-978F-2E10A95A592C}"/>
    <cellStyle name="Milliers 8 11" xfId="12240" xr:uid="{8B5A3B87-B970-46CC-8EF9-631702541BA3}"/>
    <cellStyle name="Milliers 8 12" xfId="12238" xr:uid="{725959E5-B46A-42D3-9AB7-6892292854F2}"/>
    <cellStyle name="Milliers 8 13" xfId="4111" xr:uid="{5D203575-C35A-412B-BB0A-2286F70040DA}"/>
    <cellStyle name="Milliers 8 2" xfId="3159" xr:uid="{4CB27019-0552-4592-9B99-0F7AD5FB68E4}"/>
    <cellStyle name="Milliers 8 2 2" xfId="12242" xr:uid="{77667503-FC27-447C-A933-237E13E3F957}"/>
    <cellStyle name="Milliers 8 2 2 2" xfId="12243" xr:uid="{1FD0E524-5274-4A51-8C9E-9503F026EE3F}"/>
    <cellStyle name="Milliers 8 2 2 3" xfId="12244" xr:uid="{3314C7A4-4E0E-4262-8929-5B780F83358B}"/>
    <cellStyle name="Milliers 8 2 2 4" xfId="12245" xr:uid="{5ED16D61-66AF-4FDC-919D-BF0253009E6D}"/>
    <cellStyle name="Milliers 8 2 3" xfId="12246" xr:uid="{232D978B-C2EC-4E0B-A393-E2B7E0BBFB32}"/>
    <cellStyle name="Milliers 8 2 3 2" xfId="12247" xr:uid="{50379855-AB49-480E-A0AD-50E7C558FEBB}"/>
    <cellStyle name="Milliers 8 2 3 3" xfId="12248" xr:uid="{783C818C-A682-4B89-BB45-134DCEC86FA0}"/>
    <cellStyle name="Milliers 8 2 4" xfId="12249" xr:uid="{8322463B-01FB-4E3E-980E-15224BB28AE8}"/>
    <cellStyle name="Milliers 8 2 5" xfId="12241" xr:uid="{F495EDDF-06C8-4F96-820A-60F99D00CA0A}"/>
    <cellStyle name="Milliers 8 3" xfId="12250" xr:uid="{A2C736FC-0747-45EB-85DC-C47D00660EEF}"/>
    <cellStyle name="Milliers 8 3 2" xfId="12251" xr:uid="{CBD9607E-A8E6-4F99-8C25-BDB5231094ED}"/>
    <cellStyle name="Milliers 8 3 2 2" xfId="12252" xr:uid="{7C78CEB0-D873-4C8F-B94A-57A734161733}"/>
    <cellStyle name="Milliers 8 3 3" xfId="12253" xr:uid="{AE8D01EC-7E29-4694-B8AD-F1BD5A8B2080}"/>
    <cellStyle name="Milliers 8 3 4" xfId="12254" xr:uid="{D6FDC16D-3F96-4172-84B1-00CB1FFD53FB}"/>
    <cellStyle name="Milliers 8 4" xfId="12255" xr:uid="{7753BCEF-16B1-47A5-B52F-A4A846424819}"/>
    <cellStyle name="Milliers 8 4 2" xfId="12256" xr:uid="{9C347A68-2C5A-4035-95A1-1027A80CCD87}"/>
    <cellStyle name="Milliers 8 4 3" xfId="12257" xr:uid="{967854A7-3757-44A7-A968-889227D45837}"/>
    <cellStyle name="Milliers 8 4 3 2" xfId="12258" xr:uid="{C6BAABA4-3437-4966-9920-6B0C49AE5AB1}"/>
    <cellStyle name="Milliers 8 4 4" xfId="12259" xr:uid="{86578D73-7B8F-4963-9F9B-9712A8A7A008}"/>
    <cellStyle name="Milliers 8 4 4 2" xfId="12260" xr:uid="{BEF7B182-1E84-4D48-BC52-9A8970CDB859}"/>
    <cellStyle name="Milliers 8 4 5" xfId="12261" xr:uid="{C4843DAF-AF35-4152-BA15-6CBA2F9BAFBC}"/>
    <cellStyle name="Milliers 8 4 5 2" xfId="12262" xr:uid="{D49B047F-468E-4743-B451-E402F20D0048}"/>
    <cellStyle name="Milliers 8 4 6" xfId="12263" xr:uid="{536CA1B4-ABA2-4DAF-9B9A-5F73E84A4021}"/>
    <cellStyle name="Milliers 8 5" xfId="12264" xr:uid="{D9338EC5-1FDF-43CA-94B7-020B7B90E080}"/>
    <cellStyle name="Milliers 8 5 2" xfId="12265" xr:uid="{FC28ED92-FD29-4126-9FB2-E581EFFB24D7}"/>
    <cellStyle name="Milliers 8 5 2 2" xfId="12266" xr:uid="{7ABE83BC-0C3A-493B-85AB-AC85F24F0596}"/>
    <cellStyle name="Milliers 8 5 2 3" xfId="12267" xr:uid="{8018FDE4-BD49-4CF7-8F83-30F0A7F08745}"/>
    <cellStyle name="Milliers 8 5 3" xfId="12268" xr:uid="{727FC05C-AC22-47A2-BC39-06D4F0B471EC}"/>
    <cellStyle name="Milliers 8 5 3 2" xfId="12269" xr:uid="{A7626D99-F3C1-4136-AB51-A143C4C733B1}"/>
    <cellStyle name="Milliers 8 5 4" xfId="12270" xr:uid="{8B0E9DEB-8FEB-4A20-8B01-B6018022D403}"/>
    <cellStyle name="Milliers 8 5 5" xfId="12271" xr:uid="{6C6947E6-016C-4B51-98AE-00CF78E18FE8}"/>
    <cellStyle name="Milliers 8 6" xfId="12272" xr:uid="{1DDCA891-1736-40C5-9436-76C4AC8D1642}"/>
    <cellStyle name="Milliers 8 6 2" xfId="12273" xr:uid="{6DF454F4-D60D-46E1-BB72-C9132961C8D6}"/>
    <cellStyle name="Milliers 8 6 2 2" xfId="12274" xr:uid="{3563C911-C3D2-429E-A452-F55CE790D577}"/>
    <cellStyle name="Milliers 8 6 2 3" xfId="12275" xr:uid="{1FBF3E65-3BCC-44D8-AC28-6938DB1D6831}"/>
    <cellStyle name="Milliers 8 6 3" xfId="12276" xr:uid="{30A399AE-7D41-418A-A05D-95B0C4901B85}"/>
    <cellStyle name="Milliers 8 6 3 2" xfId="12277" xr:uid="{8A4232F6-392B-40DC-8C2A-55447954DC59}"/>
    <cellStyle name="Milliers 8 6 4" xfId="12278" xr:uid="{CD392B7C-506E-4CFA-A543-5EB24E01DF7C}"/>
    <cellStyle name="Milliers 8 6 4 2" xfId="12279" xr:uid="{E7099A4B-1420-4A13-AC80-719630F090BE}"/>
    <cellStyle name="Milliers 8 6 5" xfId="12280" xr:uid="{6AEC624D-00B6-4815-B702-F80FC09B0300}"/>
    <cellStyle name="Milliers 8 6 6" xfId="12281" xr:uid="{F781B250-2A70-4C1C-B5EF-7547FB4F387E}"/>
    <cellStyle name="Milliers 8 7" xfId="12282" xr:uid="{3B0B014A-EDF8-46FB-9950-F6EA78FAA163}"/>
    <cellStyle name="Milliers 8 7 2" xfId="12283" xr:uid="{98298732-F19F-4794-8B85-1CFC77AE425D}"/>
    <cellStyle name="Milliers 8 7 3" xfId="12284" xr:uid="{9EE425BF-6005-4C3C-BC54-E016D3544C65}"/>
    <cellStyle name="Milliers 8 8" xfId="12285" xr:uid="{8F0106FE-BB5A-4C16-86F9-F2DEDEF41DB2}"/>
    <cellStyle name="Milliers 8 9" xfId="12286" xr:uid="{3298ECAD-9759-412D-AA01-833093527073}"/>
    <cellStyle name="Milliers 8 9 2" xfId="12287" xr:uid="{E1097485-7155-4657-B8C9-DFF95EE70FDB}"/>
    <cellStyle name="Milliers 9" xfId="2168" xr:uid="{CC17EE0D-F13B-4B79-AB82-EC1EB7E8D8B2}"/>
    <cellStyle name="Milliers 9 10" xfId="12289" xr:uid="{A52BBEB8-1B47-4A9A-8C5E-A631DC70BBF2}"/>
    <cellStyle name="Milliers 9 11" xfId="12290" xr:uid="{6D598178-84AE-4C15-9AB9-66F19159AF1B}"/>
    <cellStyle name="Milliers 9 12" xfId="12291" xr:uid="{A4D6C1A2-8D27-4854-B3F5-045AF017D77D}"/>
    <cellStyle name="Milliers 9 13" xfId="12292" xr:uid="{7517AE30-0159-4602-AEB4-CF1B5BD03FB9}"/>
    <cellStyle name="Milliers 9 14" xfId="12293" xr:uid="{58E9D678-3847-4A14-AB83-E28589689841}"/>
    <cellStyle name="Milliers 9 15" xfId="12288" xr:uid="{C205C6E3-6D25-4D9D-BF7B-2D7507FDF86B}"/>
    <cellStyle name="Milliers 9 2" xfId="3160" xr:uid="{B4AA7591-43F9-48B2-88ED-B8D224EECC59}"/>
    <cellStyle name="Milliers 9 2 10" xfId="12295" xr:uid="{CA110047-7F48-402C-80ED-61CA03444424}"/>
    <cellStyle name="Milliers 9 2 11" xfId="12296" xr:uid="{57FB56EE-A8B8-4B45-92CC-1F8A86CB4507}"/>
    <cellStyle name="Milliers 9 2 12" xfId="12294" xr:uid="{351170F2-922A-47E3-8EF1-8E8ADB534035}"/>
    <cellStyle name="Milliers 9 2 2" xfId="12297" xr:uid="{A4DF4F74-B726-4F1B-971F-4A041843C79B}"/>
    <cellStyle name="Milliers 9 2 2 2" xfId="12298" xr:uid="{3FBF1D8C-9997-47B3-A985-A0CFD42CD4A6}"/>
    <cellStyle name="Milliers 9 2 2 2 2" xfId="12299" xr:uid="{1EE52D58-5E74-4626-90AE-60ACE8579DAD}"/>
    <cellStyle name="Milliers 9 2 2 2 3" xfId="12300" xr:uid="{6613C2B5-66C5-4049-B81E-DBE702355B8D}"/>
    <cellStyle name="Milliers 9 2 2 2 3 2" xfId="12301" xr:uid="{597CC557-34A5-4112-A7A9-4D29793292F1}"/>
    <cellStyle name="Milliers 9 2 2 2 3 3" xfId="12302" xr:uid="{70B1D0D8-4E05-438A-B842-E81F0A99E3F0}"/>
    <cellStyle name="Milliers 9 2 2 2 4" xfId="12303" xr:uid="{691E0EBC-EA46-4159-893F-EEE02780B3B9}"/>
    <cellStyle name="Milliers 9 2 2 2 5" xfId="12304" xr:uid="{F0F0C813-3DDB-4CE7-A9D3-3F26E2D39514}"/>
    <cellStyle name="Milliers 9 2 2 3" xfId="12305" xr:uid="{7E278DC6-B32D-49BA-BB81-2359AA75A117}"/>
    <cellStyle name="Milliers 9 2 2 3 2" xfId="12306" xr:uid="{82484C4A-BFC3-41C7-88A7-D503182BF335}"/>
    <cellStyle name="Milliers 9 2 2 3 2 2" xfId="12307" xr:uid="{D9B6B332-1B33-476F-A797-385183C1580E}"/>
    <cellStyle name="Milliers 9 2 2 3 2 3" xfId="12308" xr:uid="{63477992-0600-416E-BB9A-603107E657EA}"/>
    <cellStyle name="Milliers 9 2 2 3 3" xfId="12309" xr:uid="{3C9DF87A-F964-4B76-9CC6-C6039A24F9A6}"/>
    <cellStyle name="Milliers 9 2 2 3 4" xfId="12310" xr:uid="{20EDF66F-BA47-4359-AE0E-1F7D0700F7A2}"/>
    <cellStyle name="Milliers 9 2 2 4" xfId="12311" xr:uid="{05FF7BAC-A99F-4329-95B7-3DD0593D809D}"/>
    <cellStyle name="Milliers 9 2 2 4 2" xfId="12312" xr:uid="{09AD7565-49A4-4B97-B415-D91F0FA07400}"/>
    <cellStyle name="Milliers 9 2 2 4 3" xfId="12313" xr:uid="{8AC2DCB4-4D0D-4FE7-960E-A15377444F82}"/>
    <cellStyle name="Milliers 9 2 2 5" xfId="12314" xr:uid="{3A17B6E6-3B26-4A53-A3FA-838D4F5CFEE6}"/>
    <cellStyle name="Milliers 9 2 2 5 2" xfId="12315" xr:uid="{73400936-019E-4958-9C93-A6D6AAB5B833}"/>
    <cellStyle name="Milliers 9 2 2 6" xfId="12316" xr:uid="{BA887BB2-B3BE-473C-B719-E3E247F6384C}"/>
    <cellStyle name="Milliers 9 2 2 7" xfId="12317" xr:uid="{4C45D79F-4A25-4833-960A-1AE9CE1CE2B6}"/>
    <cellStyle name="Milliers 9 2 2 8" xfId="12318" xr:uid="{F260DB78-2C81-4E9E-9A13-12668DB04D61}"/>
    <cellStyle name="Milliers 9 2 2 9" xfId="12319" xr:uid="{A8C93F62-FCB6-470D-9DB6-2D005CF17431}"/>
    <cellStyle name="Milliers 9 2 3" xfId="12320" xr:uid="{0C803016-203B-4245-9D70-2EC05E198E37}"/>
    <cellStyle name="Milliers 9 2 3 2" xfId="12321" xr:uid="{96F14191-99FA-4FD5-8D1A-554816AC5B56}"/>
    <cellStyle name="Milliers 9 2 3 3" xfId="12322" xr:uid="{412ED000-05BA-467C-A09B-B223C28F1669}"/>
    <cellStyle name="Milliers 9 2 3 3 2" xfId="12323" xr:uid="{8C8A1159-6FDF-4E88-8E72-620226DFD46E}"/>
    <cellStyle name="Milliers 9 2 3 3 3" xfId="12324" xr:uid="{037B0E26-8841-4907-9246-64273B4F4977}"/>
    <cellStyle name="Milliers 9 2 3 4" xfId="12325" xr:uid="{A6B0795A-F58C-4AE9-AFE6-CAC981AA04D4}"/>
    <cellStyle name="Milliers 9 2 3 5" xfId="12326" xr:uid="{6BFDB3D4-DF60-4BF0-AED7-A5A5C978A763}"/>
    <cellStyle name="Milliers 9 2 4" xfId="12327" xr:uid="{A186D960-3F61-43D5-B039-B24691727B76}"/>
    <cellStyle name="Milliers 9 2 4 2" xfId="12328" xr:uid="{7DEF6CC8-AE77-4C9D-8AED-59208F7412C4}"/>
    <cellStyle name="Milliers 9 2 4 2 2" xfId="12329" xr:uid="{D10FC658-1695-4234-86D1-61DB49C6AB63}"/>
    <cellStyle name="Milliers 9 2 4 2 3" xfId="12330" xr:uid="{A5F66A25-83F5-4CA3-BD9B-24CBFB155E41}"/>
    <cellStyle name="Milliers 9 2 4 3" xfId="12331" xr:uid="{128BA548-BAA3-4A6E-8F94-483C3FEBD72D}"/>
    <cellStyle name="Milliers 9 2 4 4" xfId="12332" xr:uid="{50663D74-32E6-4088-9149-5E0348B4CC4A}"/>
    <cellStyle name="Milliers 9 2 5" xfId="12333" xr:uid="{A457D7D9-7AAB-4712-9F7A-922ADF5431B1}"/>
    <cellStyle name="Milliers 9 2 5 2" xfId="12334" xr:uid="{FD0D9F8F-9984-471B-95E5-AC7030D620D4}"/>
    <cellStyle name="Milliers 9 2 5 3" xfId="12335" xr:uid="{6BB142EA-3AB1-4FC2-96A4-031A51F2B99D}"/>
    <cellStyle name="Milliers 9 2 6" xfId="12336" xr:uid="{8B2B6C5D-E7CF-42D0-BA69-130B0BD5CD86}"/>
    <cellStyle name="Milliers 9 2 6 2" xfId="12337" xr:uid="{6DACB766-60FC-454E-AE64-2728DAB78455}"/>
    <cellStyle name="Milliers 9 2 7" xfId="12338" xr:uid="{209C969E-D4A8-4E28-AB2F-0B6B5B88C0B1}"/>
    <cellStyle name="Milliers 9 2 8" xfId="12339" xr:uid="{C9EE620B-0E3C-49A8-95F3-B21232D9AA39}"/>
    <cellStyle name="Milliers 9 2 9" xfId="12340" xr:uid="{3AE265FB-E461-4613-931D-3A421B685BC4}"/>
    <cellStyle name="Milliers 9 3" xfId="12341" xr:uid="{64637F3B-44B5-4FE3-9F9B-1E9B879F9C4B}"/>
    <cellStyle name="Milliers 9 3 2" xfId="12342" xr:uid="{0FDB4AD5-D3D0-4A03-81A3-99C330FA3401}"/>
    <cellStyle name="Milliers 9 3 2 2" xfId="12343" xr:uid="{7739947E-2877-4A8A-A3DD-9AB469BC8925}"/>
    <cellStyle name="Milliers 9 3 2 3" xfId="12344" xr:uid="{1D80F4E3-8478-47EF-A6D5-95C0764C8508}"/>
    <cellStyle name="Milliers 9 3 2 3 2" xfId="12345" xr:uid="{21289EAB-1F23-4B6D-859B-BEE7A802CEA9}"/>
    <cellStyle name="Milliers 9 3 2 3 3" xfId="12346" xr:uid="{EFFC866E-F071-433C-BF2D-62D8A228648D}"/>
    <cellStyle name="Milliers 9 3 2 4" xfId="12347" xr:uid="{2FD7C1B3-4C6D-4160-93B1-06751E5204B5}"/>
    <cellStyle name="Milliers 9 3 2 5" xfId="12348" xr:uid="{B580C053-EDB8-4D2E-BE4C-5CFED514EE27}"/>
    <cellStyle name="Milliers 9 3 3" xfId="12349" xr:uid="{5A401537-B235-4235-818B-4468B54BF683}"/>
    <cellStyle name="Milliers 9 3 3 2" xfId="12350" xr:uid="{D836CB07-5316-4F59-890B-5532968AB1BF}"/>
    <cellStyle name="Milliers 9 3 3 2 2" xfId="12351" xr:uid="{41ABCEDC-96AE-4CDD-B31A-6B7B66A479D5}"/>
    <cellStyle name="Milliers 9 3 3 2 3" xfId="12352" xr:uid="{CA3FBFF3-DAE5-4CBD-A9FE-BDB69FF56E06}"/>
    <cellStyle name="Milliers 9 3 3 3" xfId="12353" xr:uid="{7C135B5B-8120-48CB-A247-D08159E2006E}"/>
    <cellStyle name="Milliers 9 3 3 4" xfId="12354" xr:uid="{6BFDC962-4C6D-443A-9815-63B2A5FBEE62}"/>
    <cellStyle name="Milliers 9 3 4" xfId="12355" xr:uid="{4C6A9FC6-744B-4FA6-A012-256D3918A73E}"/>
    <cellStyle name="Milliers 9 3 4 2" xfId="12356" xr:uid="{A011752F-5A80-4F3E-983B-CB39FB8620B6}"/>
    <cellStyle name="Milliers 9 3 4 3" xfId="12357" xr:uid="{0BD04ADE-0354-4E89-A788-F7F5020A20E3}"/>
    <cellStyle name="Milliers 9 3 5" xfId="12358" xr:uid="{2E0982BB-3E36-483E-B428-5CCA3C2982F1}"/>
    <cellStyle name="Milliers 9 3 5 2" xfId="12359" xr:uid="{327B9F40-41BE-4DA2-998D-AAF16BA85623}"/>
    <cellStyle name="Milliers 9 3 5 3" xfId="12360" xr:uid="{67A77ED2-F799-4AF6-804F-E178F25A39FE}"/>
    <cellStyle name="Milliers 9 3 6" xfId="12361" xr:uid="{53CB7502-132B-460C-B399-A22D22E13493}"/>
    <cellStyle name="Milliers 9 3 6 2" xfId="12362" xr:uid="{22A7CCE0-1900-4886-9F46-BB0BCC3F0760}"/>
    <cellStyle name="Milliers 9 3 6 3" xfId="12363" xr:uid="{4DA0630A-88F2-4D78-95DF-5EC76007105C}"/>
    <cellStyle name="Milliers 9 3 7" xfId="12364" xr:uid="{B40108D4-6625-4633-81D0-48C9E1ABB72E}"/>
    <cellStyle name="Milliers 9 3 8" xfId="12365" xr:uid="{F128752D-5C89-452D-82A6-E873511652A6}"/>
    <cellStyle name="Milliers 9 3 9" xfId="12366" xr:uid="{635C5828-ED8D-4926-97B1-58E2703B6B63}"/>
    <cellStyle name="Milliers 9 4" xfId="12367" xr:uid="{1B8592CE-9A05-4CCF-ADFB-F4410F5166D4}"/>
    <cellStyle name="Milliers 9 4 2" xfId="12368" xr:uid="{1EE5608F-4537-4027-B456-A1448E25F5AE}"/>
    <cellStyle name="Milliers 9 4 3" xfId="12369" xr:uid="{AC4FE189-A296-4B8B-AEF6-463B56D7B1C1}"/>
    <cellStyle name="Milliers 9 4 4" xfId="12370" xr:uid="{5826A7FB-9E71-4C7F-9447-E4795EA74427}"/>
    <cellStyle name="Milliers 9 5" xfId="12371" xr:uid="{7D640285-0381-491D-B9D5-833C98617AE1}"/>
    <cellStyle name="Milliers 9 5 2" xfId="12372" xr:uid="{60C4A159-35AF-4820-8AD7-C4A5615B6565}"/>
    <cellStyle name="Milliers 9 5 3" xfId="12373" xr:uid="{E2339BC1-E74D-4E32-A480-54D64555D8A9}"/>
    <cellStyle name="Milliers 9 5 4" xfId="12374" xr:uid="{9067D171-C58B-4788-B6B5-2EA655B647E0}"/>
    <cellStyle name="Milliers 9 6" xfId="12375" xr:uid="{F74B7ED4-C304-4237-AFF9-3C378C388073}"/>
    <cellStyle name="Milliers 9 6 2" xfId="12376" xr:uid="{AC283095-B8F1-495D-AB33-10E654F41EC6}"/>
    <cellStyle name="Milliers 9 6 3" xfId="12377" xr:uid="{619E793A-E4AD-4459-A85A-98219ABFA7B4}"/>
    <cellStyle name="Milliers 9 6 4" xfId="12378" xr:uid="{5F21AF21-85C0-438B-8ABB-13A72145A6B6}"/>
    <cellStyle name="Milliers 9 7" xfId="12379" xr:uid="{67237D95-3531-46B5-920D-31BFBD9C4AB0}"/>
    <cellStyle name="Milliers 9 8" xfId="12380" xr:uid="{E4E72436-A87C-43C2-87CE-D1B93739BD86}"/>
    <cellStyle name="Milliers 9 9" xfId="12381" xr:uid="{1933AB32-09A5-4C31-A4C9-4FD7F1F3C1DD}"/>
    <cellStyle name="mitP" xfId="12382" xr:uid="{91B5ACD1-57A6-40A6-B8B9-928813C0D56C}"/>
    <cellStyle name="Monétaire 2" xfId="2169" xr:uid="{B8244BAC-1943-4059-AD50-F43A23ACE504}"/>
    <cellStyle name="Monétaire 2 10" xfId="12383" xr:uid="{49EA5938-821C-4444-B084-0885A658C95D}"/>
    <cellStyle name="Monétaire 2 10 2" xfId="12384" xr:uid="{04207204-FF54-4799-9BAE-C2DDDBB101C7}"/>
    <cellStyle name="Monétaire 2 11" xfId="12385" xr:uid="{8B35DC7E-6E84-4CC6-A7FF-1FF08C4A02DC}"/>
    <cellStyle name="Monétaire 2 11 2" xfId="12386" xr:uid="{DC2B8DB9-AB93-467A-9D7A-B80FACB354AB}"/>
    <cellStyle name="Monétaire 2 12" xfId="12387" xr:uid="{D0BFED2D-15DA-4077-B73A-6BD46E74D671}"/>
    <cellStyle name="Monétaire 2 12 2" xfId="12388" xr:uid="{8EC9C027-6D07-447B-8A01-4CF51C847F87}"/>
    <cellStyle name="Monétaire 2 13" xfId="12389" xr:uid="{88110F3A-E65A-4A42-A572-3CC1F10E8B4C}"/>
    <cellStyle name="Monétaire 2 13 2" xfId="12390" xr:uid="{27E49D7F-C5D0-421D-8DA9-9ED8D159DFB1}"/>
    <cellStyle name="Monétaire 2 14" xfId="12391" xr:uid="{6AC5B84D-C4B9-4610-A7ED-93D140DA7403}"/>
    <cellStyle name="Monétaire 2 15" xfId="4014" xr:uid="{EDCE4C62-CF31-4CDB-B0BC-7BD3B84758A7}"/>
    <cellStyle name="Monétaire 2 2" xfId="3161" xr:uid="{DEBF4503-C90F-462C-959D-34E76A95DDFA}"/>
    <cellStyle name="Monétaire 2 2 2" xfId="12392" xr:uid="{6EF21709-EF86-458C-B0B6-38414C998110}"/>
    <cellStyle name="Monétaire 2 2 2 2" xfId="12393" xr:uid="{63948870-F38D-4B59-BAE0-A67D12523C02}"/>
    <cellStyle name="Monétaire 2 2 3" xfId="12394" xr:uid="{92AB6A63-6EA7-448D-A2AC-39FB726C0138}"/>
    <cellStyle name="Monétaire 2 2 4" xfId="4120" xr:uid="{B1BFA753-A4F4-4879-94AF-A3A235C70A02}"/>
    <cellStyle name="Monétaire 2 3" xfId="12395" xr:uid="{ECF1F1CB-246C-4367-A315-A1E6B792E442}"/>
    <cellStyle name="Monétaire 2 3 2" xfId="12396" xr:uid="{E9A2D3E5-B769-444E-8B13-4CD758F1CE42}"/>
    <cellStyle name="Monétaire 2 4" xfId="12397" xr:uid="{F0E91A27-7795-4171-9525-D03F67771AF7}"/>
    <cellStyle name="Monétaire 2 4 2" xfId="12398" xr:uid="{2F6EB14B-8252-4085-BC77-3798004962F0}"/>
    <cellStyle name="Monétaire 2 5" xfId="12399" xr:uid="{5EB874FF-3AE8-4BEE-A177-F39F0BD64779}"/>
    <cellStyle name="Monétaire 2 5 2" xfId="12400" xr:uid="{8E83D7AE-BE5E-4A43-A1B1-4D5EC6ADDB19}"/>
    <cellStyle name="Monétaire 2 6" xfId="12401" xr:uid="{60B82C58-1CF5-4366-9C47-DBCC9E617AFB}"/>
    <cellStyle name="Monétaire 2 6 2" xfId="12402" xr:uid="{400D18B6-2420-4131-8874-24E9B9DEB464}"/>
    <cellStyle name="Monétaire 2 7" xfId="12403" xr:uid="{6FE69C34-25AA-4C2F-8EF8-8C2528CF5F13}"/>
    <cellStyle name="Monétaire 2 7 2" xfId="12404" xr:uid="{562C63C0-CE46-43BE-98B1-4C5452ECD3AF}"/>
    <cellStyle name="Monétaire 2 8" xfId="12405" xr:uid="{14265395-538F-43AA-8FC1-4D6E4E780F35}"/>
    <cellStyle name="Monétaire 2 8 2" xfId="12406" xr:uid="{2B43F053-A6DC-4631-B93B-9114827797CE}"/>
    <cellStyle name="Monétaire 2 9" xfId="12407" xr:uid="{592E6242-6D07-4383-92F1-6543AFD6BAC0}"/>
    <cellStyle name="Monétaire 2 9 2" xfId="12408" xr:uid="{7073E9AF-26F4-4583-87D6-1B9726CE0FFA}"/>
    <cellStyle name="Monétaire 3" xfId="2170" xr:uid="{43C8852B-4AFD-455E-9C49-51ED87CCEA37}"/>
    <cellStyle name="Monétaire 3 10" xfId="12409" xr:uid="{9D01F697-EDC0-439E-939A-A45BE13D7047}"/>
    <cellStyle name="Monétaire 3 10 2" xfId="12410" xr:uid="{E3ECAFE7-C45F-4FD2-94ED-60767B8A51AF}"/>
    <cellStyle name="Monétaire 3 11" xfId="12411" xr:uid="{1CDB7923-296D-4BD0-9E6E-8C74DE8A4CB8}"/>
    <cellStyle name="Monétaire 3 11 2" xfId="12412" xr:uid="{EF03653A-00C5-40E5-BE08-51F873101FB1}"/>
    <cellStyle name="Monétaire 3 12" xfId="12413" xr:uid="{17413CC2-613C-47AF-A05D-0BE0CD159C96}"/>
    <cellStyle name="Monétaire 3 12 2" xfId="12414" xr:uid="{1ACFBA39-8A6C-453E-995C-98D14EC71AB8}"/>
    <cellStyle name="Monétaire 3 13" xfId="12415" xr:uid="{B9998BC2-1870-4124-9D9B-5DC4E981FA42}"/>
    <cellStyle name="Monétaire 3 13 2" xfId="12416" xr:uid="{4444790A-FC3F-4A01-8AF1-834F1245679C}"/>
    <cellStyle name="Monétaire 3 14" xfId="12417" xr:uid="{53A0149B-1627-4A63-B356-AEEC7BBD2D77}"/>
    <cellStyle name="Monétaire 3 15" xfId="4015" xr:uid="{DBD7A523-DA97-4F0F-B23A-18AC216E4F96}"/>
    <cellStyle name="Monétaire 3 2" xfId="3162" xr:uid="{77DF49AF-F2BA-4A93-A42B-0C55B01C9442}"/>
    <cellStyle name="Monétaire 3 2 2" xfId="12418" xr:uid="{00BDCE6F-FA03-45C4-8520-49F18721B03F}"/>
    <cellStyle name="Monétaire 3 2 2 2" xfId="12419" xr:uid="{3D580381-10C0-4A8B-9416-DE53BA9D30BD}"/>
    <cellStyle name="Monétaire 3 2 3" xfId="12420" xr:uid="{B0ABB452-3FE0-41AD-938E-09B9112970F7}"/>
    <cellStyle name="Monétaire 3 2 4" xfId="4121" xr:uid="{C3ECAC8C-37D3-4CF8-9994-B67AFA578409}"/>
    <cellStyle name="Monétaire 3 3" xfId="12421" xr:uid="{D4B15AF3-1F1A-421A-AE0D-9DE5895CEFE4}"/>
    <cellStyle name="Monétaire 3 3 2" xfId="12422" xr:uid="{78BC13EC-3412-4353-BA57-88C81128045A}"/>
    <cellStyle name="Monétaire 3 4" xfId="12423" xr:uid="{EE4F861E-0755-435D-A365-62238CF3F3CF}"/>
    <cellStyle name="Monétaire 3 4 2" xfId="12424" xr:uid="{986BE28C-9A86-49D9-9DBA-4C1448DB48FE}"/>
    <cellStyle name="Monétaire 3 5" xfId="12425" xr:uid="{2FA137E9-214E-4B2D-BE21-921B4D56166F}"/>
    <cellStyle name="Monétaire 3 5 2" xfId="12426" xr:uid="{0A9CC395-8631-4CBF-B5AC-3AC5FD09BF4A}"/>
    <cellStyle name="Monétaire 3 6" xfId="12427" xr:uid="{566B4DE3-0C0D-4842-863F-2F34E9698FE7}"/>
    <cellStyle name="Monétaire 3 6 2" xfId="12428" xr:uid="{879D9B0F-396B-4A8F-8EB8-E90E445DAEA0}"/>
    <cellStyle name="Monétaire 3 7" xfId="12429" xr:uid="{FD305FCA-0062-44EA-9808-2F4BD01F99B3}"/>
    <cellStyle name="Monétaire 3 7 2" xfId="12430" xr:uid="{C3A12BDA-29C2-4FE7-827A-28E1728E2B73}"/>
    <cellStyle name="Monétaire 3 8" xfId="12431" xr:uid="{474893A2-0DBE-41B7-B55C-92658E5109DE}"/>
    <cellStyle name="Monétaire 3 8 2" xfId="12432" xr:uid="{3A18454A-348C-4E4E-9E45-C82E82BD41E2}"/>
    <cellStyle name="Monétaire 3 9" xfId="12433" xr:uid="{9549FED1-461F-4DDC-892E-D90362BC0CE2}"/>
    <cellStyle name="Monétaire 3 9 2" xfId="12434" xr:uid="{2F937425-71D2-43F4-B2B6-4BB966BD29FC}"/>
    <cellStyle name="Monétaire 4" xfId="4016" xr:uid="{0233ED74-8380-4752-B6BB-20F5F8D346D0}"/>
    <cellStyle name="Monétaire 4 10" xfId="12435" xr:uid="{0CF4B39E-7730-403D-9289-19ACAF22C079}"/>
    <cellStyle name="Monétaire 4 10 2" xfId="12436" xr:uid="{D651A84D-05C9-4D5F-B737-209DED05F39B}"/>
    <cellStyle name="Monétaire 4 11" xfId="12437" xr:uid="{F8F1C2C9-C8EC-490D-9746-E455B5C136C0}"/>
    <cellStyle name="Monétaire 4 11 2" xfId="12438" xr:uid="{E22B8769-E7C4-4CD5-8103-BEBD904055EA}"/>
    <cellStyle name="Monétaire 4 12" xfId="12439" xr:uid="{E55CF3B6-ED9F-4245-93A8-8A5C1363C2CB}"/>
    <cellStyle name="Monétaire 4 12 2" xfId="12440" xr:uid="{F327FFD8-952D-4BAA-B2DF-02390766AC17}"/>
    <cellStyle name="Monétaire 4 13" xfId="12441" xr:uid="{CDC90615-FA5A-4E89-8F75-048936463A0C}"/>
    <cellStyle name="Monétaire 4 13 2" xfId="12442" xr:uid="{51BC081F-1A17-4BC2-A402-F48BDF38667C}"/>
    <cellStyle name="Monétaire 4 14" xfId="12443" xr:uid="{B23A7A61-3BA4-4AA7-880E-5CE7A6146873}"/>
    <cellStyle name="Monétaire 4 2" xfId="4122" xr:uid="{E5422540-D7D2-4DFD-B4AF-60A0E7311E7F}"/>
    <cellStyle name="Monétaire 4 2 2" xfId="12444" xr:uid="{416B8F35-2F2B-461B-AAF0-D1ABFD16F678}"/>
    <cellStyle name="Monétaire 4 2 2 2" xfId="12445" xr:uid="{8FBE378C-868F-4BCB-95E6-8F9B500F7952}"/>
    <cellStyle name="Monétaire 4 2 3" xfId="12446" xr:uid="{03267D5D-DB30-464F-AA4D-020ECD0CA14D}"/>
    <cellStyle name="Monétaire 4 3" xfId="12447" xr:uid="{F1E8B01F-0196-4688-82F3-77C9D60938B9}"/>
    <cellStyle name="Monétaire 4 3 2" xfId="12448" xr:uid="{85BF25DA-9648-4560-8410-23D3FCB97CCA}"/>
    <cellStyle name="Monétaire 4 4" xfId="12449" xr:uid="{9B844213-DF52-4120-B4B4-B51AA5D74A95}"/>
    <cellStyle name="Monétaire 4 4 2" xfId="12450" xr:uid="{C74CAC63-B142-47E3-A10D-79306818937E}"/>
    <cellStyle name="Monétaire 4 5" xfId="12451" xr:uid="{9648B559-D4C4-46FA-ADA9-C38DBBDD4ACD}"/>
    <cellStyle name="Monétaire 4 5 2" xfId="12452" xr:uid="{AF5E5FED-E1EB-49A2-89C9-C8707DA32C19}"/>
    <cellStyle name="Monétaire 4 6" xfId="12453" xr:uid="{4ACBC783-DD5A-43C6-A477-23248641992D}"/>
    <cellStyle name="Monétaire 4 6 2" xfId="12454" xr:uid="{498D7E7E-C7AC-4FB4-ADBB-9B5B93DA2F29}"/>
    <cellStyle name="Monétaire 4 7" xfId="12455" xr:uid="{07CE1361-BC47-4D7C-93DD-747AE258A3B4}"/>
    <cellStyle name="Monétaire 4 7 2" xfId="12456" xr:uid="{DDF11582-BE5C-42E8-ABAF-E528F42922B2}"/>
    <cellStyle name="Monétaire 4 8" xfId="12457" xr:uid="{80DA69E7-AE2D-4BDC-B10F-309BD602AD59}"/>
    <cellStyle name="Monétaire 4 8 2" xfId="12458" xr:uid="{58D24254-05AF-46C3-B641-F4D1B85F427F}"/>
    <cellStyle name="Monétaire 4 9" xfId="12459" xr:uid="{E69CA562-B02D-4B1D-91CC-DDDA4970E491}"/>
    <cellStyle name="Monétaire 4 9 2" xfId="12460" xr:uid="{F6A3009D-F1F3-4F2A-BD5D-33E3DDD4DE61}"/>
    <cellStyle name="Monétaire 5" xfId="4017" xr:uid="{C4B7EA5E-C904-442C-96BB-77117D7CDA7C}"/>
    <cellStyle name="Monétaire 5 10" xfId="12461" xr:uid="{521ACAAD-C23C-4D0D-A023-0622757D8237}"/>
    <cellStyle name="Monétaire 5 10 2" xfId="12462" xr:uid="{F5EB2907-363D-49C1-976B-378A3834051B}"/>
    <cellStyle name="Monétaire 5 11" xfId="12463" xr:uid="{FA21CEBE-2110-4CCA-B090-2ABD636D83F7}"/>
    <cellStyle name="Monétaire 5 11 2" xfId="12464" xr:uid="{BDA06896-0EAC-499B-9DD5-0B07B3734473}"/>
    <cellStyle name="Monétaire 5 12" xfId="12465" xr:uid="{8A653158-5B4B-4F65-B811-2B8EF1FD074A}"/>
    <cellStyle name="Monétaire 5 12 2" xfId="12466" xr:uid="{9752D7D4-1434-4DED-B836-158AFA3FACF1}"/>
    <cellStyle name="Monétaire 5 13" xfId="12467" xr:uid="{7CAE2397-85CA-4489-929B-84ABA8163D12}"/>
    <cellStyle name="Monétaire 5 13 2" xfId="12468" xr:uid="{5EA61D10-D558-4261-8650-183B02FF2320}"/>
    <cellStyle name="Monétaire 5 14" xfId="12469" xr:uid="{A7B817E5-76C3-4BA6-AB90-38DC67DA1414}"/>
    <cellStyle name="Monétaire 5 2" xfId="4123" xr:uid="{CFC6DB83-6F61-41C0-AB95-A85163E7DDCC}"/>
    <cellStyle name="Monétaire 5 2 2" xfId="12470" xr:uid="{CEEB8B3A-4FCF-4E38-9B14-56B11D8C5977}"/>
    <cellStyle name="Monétaire 5 2 2 2" xfId="12471" xr:uid="{EE3069B2-29FB-4E6B-82EC-68117B70C97C}"/>
    <cellStyle name="Monétaire 5 2 3" xfId="12472" xr:uid="{7CED91A3-3677-4E96-98B7-F9142022266E}"/>
    <cellStyle name="Monétaire 5 3" xfId="12473" xr:uid="{81656A46-8ED2-47F1-B92E-A106CBF313C4}"/>
    <cellStyle name="Monétaire 5 3 2" xfId="12474" xr:uid="{ADD5D867-2B84-47E6-8781-1B82D77A0DE9}"/>
    <cellStyle name="Monétaire 5 4" xfId="12475" xr:uid="{B0B38ACA-9763-4B4C-8BC1-CBB1B40636DA}"/>
    <cellStyle name="Monétaire 5 4 2" xfId="12476" xr:uid="{9BE46111-B9F5-40C4-A1A8-2DB869B04127}"/>
    <cellStyle name="Monétaire 5 5" xfId="12477" xr:uid="{65E4D3BB-76AF-4FA0-B617-A82235C99CDD}"/>
    <cellStyle name="Monétaire 5 5 2" xfId="12478" xr:uid="{D9998B16-6529-4EEA-A515-7CC4189301D0}"/>
    <cellStyle name="Monétaire 5 6" xfId="12479" xr:uid="{8867858E-6BC4-4C96-A5D8-A382345C8256}"/>
    <cellStyle name="Monétaire 5 6 2" xfId="12480" xr:uid="{A97C6F9C-66B9-40BD-82C2-1192F16EAC21}"/>
    <cellStyle name="Monétaire 5 7" xfId="12481" xr:uid="{BB65720D-814C-461D-9CE5-CDE56192CEB6}"/>
    <cellStyle name="Monétaire 5 7 2" xfId="12482" xr:uid="{9D76F75A-0BD9-4528-8083-E60F1CAA06EA}"/>
    <cellStyle name="Monétaire 5 8" xfId="12483" xr:uid="{BF4CD07B-043D-4544-8DB7-04F02B9BC1A2}"/>
    <cellStyle name="Monétaire 5 8 2" xfId="12484" xr:uid="{16936D4F-9717-4132-B111-F7E060A63B13}"/>
    <cellStyle name="Monétaire 5 9" xfId="12485" xr:uid="{14A48FE1-31EC-42E6-857A-9694D478A947}"/>
    <cellStyle name="Monétaire 5 9 2" xfId="12486" xr:uid="{37B9F545-E0BE-4350-9146-D70FA5AD2EB9}"/>
    <cellStyle name="Monétaire 6" xfId="4018" xr:uid="{ACB6E91F-5CDD-41A5-B906-36FB5C3764D8}"/>
    <cellStyle name="Monétaire 6 10" xfId="12487" xr:uid="{C4112910-A646-4607-8A4D-68682BF5377E}"/>
    <cellStyle name="Monétaire 6 10 2" xfId="12488" xr:uid="{0783F749-6F0B-4700-A007-D156AFD943DF}"/>
    <cellStyle name="Monétaire 6 11" xfId="12489" xr:uid="{D7D50D2F-7597-40C9-98CA-AF4EED0C8D2B}"/>
    <cellStyle name="Monétaire 6 11 2" xfId="12490" xr:uid="{8D1C4116-C3DE-4294-8C49-C0B5FC1D6813}"/>
    <cellStyle name="Monétaire 6 12" xfId="12491" xr:uid="{3B2BB303-F530-461D-8EDC-8A0ED0070948}"/>
    <cellStyle name="Monétaire 6 12 2" xfId="12492" xr:uid="{3BAF95EE-6FE9-41F7-940B-1209986B9A81}"/>
    <cellStyle name="Monétaire 6 13" xfId="12493" xr:uid="{DCB3259C-F58F-400D-891C-52BBE44BED1C}"/>
    <cellStyle name="Monétaire 6 13 2" xfId="12494" xr:uid="{A08F9CAE-4EC6-49FB-9A57-4F4A8557F9EB}"/>
    <cellStyle name="Monétaire 6 14" xfId="12495" xr:uid="{DCCBA125-B58B-422D-894D-3F10D0E309CF}"/>
    <cellStyle name="Monétaire 6 2" xfId="4124" xr:uid="{E7F87B01-4F8B-4151-AED9-B45133ED5070}"/>
    <cellStyle name="Monétaire 6 2 2" xfId="12496" xr:uid="{93E8711B-4217-473A-9853-1500BAED7848}"/>
    <cellStyle name="Monétaire 6 2 2 2" xfId="12497" xr:uid="{6E40CEC6-4059-4A81-B7DB-FC98C608CF6B}"/>
    <cellStyle name="Monétaire 6 2 3" xfId="12498" xr:uid="{F86B97F9-9956-4560-9C85-FE4B2A5107CC}"/>
    <cellStyle name="Monétaire 6 3" xfId="12499" xr:uid="{3E6C4DF2-D1B9-47B7-8E43-5B102BE56DA0}"/>
    <cellStyle name="Monétaire 6 3 2" xfId="12500" xr:uid="{D67C2513-70C0-437C-A310-6E2FF1EAB06B}"/>
    <cellStyle name="Monétaire 6 4" xfId="12501" xr:uid="{B6EE5830-7296-4D67-AEAE-5CB8C42CC1D7}"/>
    <cellStyle name="Monétaire 6 4 2" xfId="12502" xr:uid="{339A22B6-ABC8-4410-9C5A-40A79F8649F8}"/>
    <cellStyle name="Monétaire 6 5" xfId="12503" xr:uid="{51D43738-144B-4CEE-97E7-B337701C25DE}"/>
    <cellStyle name="Monétaire 6 5 2" xfId="12504" xr:uid="{167C6422-CCA2-491A-82FA-84CB4F84BA68}"/>
    <cellStyle name="Monétaire 6 6" xfId="12505" xr:uid="{1B2B21F8-A760-45D1-9C83-CD92FFD9DC7B}"/>
    <cellStyle name="Monétaire 6 6 2" xfId="12506" xr:uid="{A373FA73-04E1-41B1-BEC3-A83E36FD1258}"/>
    <cellStyle name="Monétaire 6 7" xfId="12507" xr:uid="{5F68C6FB-F94A-4A1C-8267-67F4A620023B}"/>
    <cellStyle name="Monétaire 6 7 2" xfId="12508" xr:uid="{1E2456F8-5BBD-4908-8C9D-40941B6C7E2E}"/>
    <cellStyle name="Monétaire 6 8" xfId="12509" xr:uid="{A469E683-BDDD-423E-873C-0DA97B2350EE}"/>
    <cellStyle name="Monétaire 6 8 2" xfId="12510" xr:uid="{53271DE3-5188-4587-92DA-3E225268B999}"/>
    <cellStyle name="Monétaire 6 9" xfId="12511" xr:uid="{633CB03D-B012-40DF-83CC-74DF152A5666}"/>
    <cellStyle name="Monétaire 6 9 2" xfId="12512" xr:uid="{1B8EB68F-BFE9-48B0-BC36-2FA91621E5BC}"/>
    <cellStyle name="Monétaire0" xfId="2171" xr:uid="{A3A0D1D6-FA9D-4595-8588-3D618B5D6D89}"/>
    <cellStyle name="Monétaire0 10" xfId="12513" xr:uid="{34795657-7FB9-43F4-A623-CF1159440E45}"/>
    <cellStyle name="Monétaire0 10 2" xfId="12514" xr:uid="{1E9A833F-177E-4BED-9C06-5CB0CE47BAAD}"/>
    <cellStyle name="Monétaire0 10 3" xfId="12515" xr:uid="{CB161373-A84B-4991-9ABF-35459D1C17E4}"/>
    <cellStyle name="Monétaire0 11" xfId="12516" xr:uid="{E4FAFC81-75EE-4D20-B84C-B67DEB1D094A}"/>
    <cellStyle name="Monétaire0 11 2" xfId="12517" xr:uid="{B14A0A37-92DE-4C77-A16F-C85B160D73D6}"/>
    <cellStyle name="Monétaire0 12" xfId="12518" xr:uid="{BBDF8003-594B-4A72-98E9-13B7F8E04973}"/>
    <cellStyle name="Monétaire0 12 2" xfId="12519" xr:uid="{CEAED513-4833-4612-BB9C-34CC5CA4C61E}"/>
    <cellStyle name="Monétaire0 13" xfId="12520" xr:uid="{3E425DDA-6CBE-4243-A6DC-48F2CD238D9A}"/>
    <cellStyle name="Monétaire0 13 2" xfId="12521" xr:uid="{C8539545-3184-40A0-9EA1-13186E4C944F}"/>
    <cellStyle name="Monétaire0 14" xfId="12522" xr:uid="{AE361C64-63F2-4817-81DC-6271858B7D1E}"/>
    <cellStyle name="Monétaire0 14 2" xfId="12523" xr:uid="{5966B1EE-CE35-47D4-913D-1940A4C0374D}"/>
    <cellStyle name="Monétaire0 15" xfId="12524" xr:uid="{38A67C1A-6DC3-4A81-B50E-B8A65EEC295B}"/>
    <cellStyle name="Monétaire0 15 2" xfId="12525" xr:uid="{987430C2-CE65-4C33-BE2C-54E89D25B01A}"/>
    <cellStyle name="Monétaire0 15 2 2" xfId="12526" xr:uid="{5867DC6C-D62A-4F35-A867-4A627A28E793}"/>
    <cellStyle name="Monétaire0 16" xfId="12527" xr:uid="{D17FED96-AE86-42E0-AE45-6CED7ACA5F5F}"/>
    <cellStyle name="Monétaire0 16 2" xfId="12528" xr:uid="{98F500BA-0528-4D12-895A-1A0F6476BC8D}"/>
    <cellStyle name="Monétaire0 16 2 2" xfId="12529" xr:uid="{CA211538-AB6E-4E5C-9FFD-C2CC27E2212F}"/>
    <cellStyle name="Monétaire0 16 3" xfId="12530" xr:uid="{5CBC7EBB-D29F-4F13-B03C-E36BA0865BA5}"/>
    <cellStyle name="Monétaire0 17" xfId="12531" xr:uid="{9AF1A433-6744-4EC3-90B6-FDA75AD6A246}"/>
    <cellStyle name="Monétaire0 17 2" xfId="12532" xr:uid="{D7290F6E-AF9F-4399-B70E-DD5C9A1D7776}"/>
    <cellStyle name="Monétaire0 17 2 2" xfId="12533" xr:uid="{6F8274E4-229C-40A9-8F4E-1555F0001509}"/>
    <cellStyle name="Monétaire0 17 3" xfId="12534" xr:uid="{4F72861D-7410-444A-8665-09033FC59F92}"/>
    <cellStyle name="Monétaire0 18" xfId="12535" xr:uid="{B7724300-88BC-4F15-B0E9-686EF92635A8}"/>
    <cellStyle name="Monétaire0 18 2" xfId="12536" xr:uid="{6A33B269-D4B2-4196-A72E-5A3B55E2816A}"/>
    <cellStyle name="Monétaire0 18 2 2" xfId="12537" xr:uid="{A9F42DA8-7DB5-47F1-9721-E20CC70A429E}"/>
    <cellStyle name="Monétaire0 18 3" xfId="12538" xr:uid="{9460ABE9-BEAF-4422-92F0-DE78B8ACDD4C}"/>
    <cellStyle name="Monétaire0 19" xfId="12539" xr:uid="{0CF74F65-72F5-4028-BB06-3D277A0CBF8B}"/>
    <cellStyle name="Monétaire0 19 2" xfId="12540" xr:uid="{F283AE49-55DD-49A1-A64E-CFF3293DAC61}"/>
    <cellStyle name="Monétaire0 19 2 2" xfId="12541" xr:uid="{3F1A77A8-0A4B-4DBE-8DA8-6AA4869A98D1}"/>
    <cellStyle name="Monétaire0 19 3" xfId="12542" xr:uid="{F84A3530-69D3-45F1-9C04-68D06877D5F4}"/>
    <cellStyle name="Monétaire0 2" xfId="2172" xr:uid="{63838EE8-3F49-4CD1-A692-1A5F22473682}"/>
    <cellStyle name="Monétaire0 2 10" xfId="12544" xr:uid="{CC746185-F29A-455D-8B21-F48823EB595D}"/>
    <cellStyle name="Monétaire0 2 11" xfId="12543" xr:uid="{1474FCF9-6927-4489-94B1-902FBBEB2FC9}"/>
    <cellStyle name="Monétaire0 2 2" xfId="3164" xr:uid="{8BE27DAF-D69A-4A0B-9280-D20D58DB3425}"/>
    <cellStyle name="Monétaire0 2 2 2" xfId="12546" xr:uid="{3AEE23C7-AFE7-4E02-9D2E-F4F96FA57FDB}"/>
    <cellStyle name="Monétaire0 2 2 3" xfId="12545" xr:uid="{C1D3CA6D-19FB-4050-B88B-33FC0BD92C0D}"/>
    <cellStyle name="Monétaire0 2 3" xfId="12547" xr:uid="{842A3687-D809-49AD-8A61-2B4854C03AD0}"/>
    <cellStyle name="Monétaire0 2 3 2" xfId="12548" xr:uid="{30651676-C707-4DE1-A00B-B5BD9F4CA57D}"/>
    <cellStyle name="Monétaire0 2 4" xfId="12549" xr:uid="{5DD223E9-7BB7-43D6-96CB-56D138D311E4}"/>
    <cellStyle name="Monétaire0 2 4 2" xfId="12550" xr:uid="{42CF5257-7E86-4C4A-8A73-1F6C60FDBFA6}"/>
    <cellStyle name="Monétaire0 2 5" xfId="12551" xr:uid="{A0AA3C14-431C-42B2-BE48-8F4F04EB5B06}"/>
    <cellStyle name="Monétaire0 2 5 2" xfId="12552" xr:uid="{7C46828F-0C14-49CA-97F2-780C4E5D1C21}"/>
    <cellStyle name="Monétaire0 2 6" xfId="12553" xr:uid="{7C9467A4-1275-4AF2-A136-F139C31F0922}"/>
    <cellStyle name="Monétaire0 2 6 2" xfId="12554" xr:uid="{D89E14B6-C432-4A01-A49D-1E8C36187A50}"/>
    <cellStyle name="Monétaire0 2 7" xfId="12555" xr:uid="{E0B55290-C391-4909-92D6-B87D2DB99560}"/>
    <cellStyle name="Monétaire0 2 7 2" xfId="12556" xr:uid="{87CB3C42-C829-4121-81AF-F775E35B7278}"/>
    <cellStyle name="Monétaire0 2 8" xfId="12557" xr:uid="{8EE3F04F-92DE-4F92-86FC-EA22DDEF34BD}"/>
    <cellStyle name="Monétaire0 2 8 2" xfId="12558" xr:uid="{842EB704-0938-4C4E-9AFA-EFE2F9C7E2D3}"/>
    <cellStyle name="Monétaire0 2 9" xfId="12559" xr:uid="{10003F7E-0B96-47B2-84C3-1E6C1B8711A0}"/>
    <cellStyle name="Monétaire0 2 9 2" xfId="12560" xr:uid="{47B11D16-D0FC-4009-8853-260D55D8AFB9}"/>
    <cellStyle name="Monétaire0 20" xfId="12561" xr:uid="{ECC5BB99-4EC3-4119-B86F-7F7E4E070C58}"/>
    <cellStyle name="Monétaire0 20 2" xfId="12562" xr:uid="{299C00B7-F569-4F9F-95EF-D82EE7BDEDFD}"/>
    <cellStyle name="Monétaire0 20 2 2" xfId="12563" xr:uid="{1D83466B-E399-4C8D-8B5A-A2D2F4E80A53}"/>
    <cellStyle name="Monétaire0 20 3" xfId="12564" xr:uid="{70F183D6-BB4A-4264-BD1E-036A1F212F23}"/>
    <cellStyle name="Monétaire0 21" xfId="12565" xr:uid="{132B9357-9CDA-47F1-945C-9E484B1D9571}"/>
    <cellStyle name="Monétaire0 21 2" xfId="12566" xr:uid="{E3766C57-EDCC-4256-8115-2766FFE9B660}"/>
    <cellStyle name="Monétaire0 21 2 2" xfId="12567" xr:uid="{96D747C6-4A83-454B-A98A-E1F7BC396321}"/>
    <cellStyle name="Monétaire0 21 3" xfId="12568" xr:uid="{BF45A1C2-C4AB-494D-882E-09290888F2EF}"/>
    <cellStyle name="Monétaire0 22" xfId="12569" xr:uid="{B80E5081-1C06-4D00-9596-01F6958489B2}"/>
    <cellStyle name="Monétaire0 22 2" xfId="12570" xr:uid="{197E9D65-EA96-40E0-AFAF-45B3BFF0654C}"/>
    <cellStyle name="Monétaire0 22 2 2" xfId="12571" xr:uid="{02F0BC88-95A0-4EAB-B194-CC5B5FA7CE79}"/>
    <cellStyle name="Monétaire0 22 3" xfId="12572" xr:uid="{5FC39B75-859B-4C21-B238-B37E29045D35}"/>
    <cellStyle name="Monétaire0 23" xfId="12573" xr:uid="{EBD5E603-84DC-4D72-B30F-EB1DDD6E1794}"/>
    <cellStyle name="Monétaire0 23 2" xfId="12574" xr:uid="{C2A61154-8019-4525-8D1B-29904E5B5BF5}"/>
    <cellStyle name="Monétaire0 23 2 2" xfId="12575" xr:uid="{AC9EDA20-FE90-4787-AC6D-9A0D04BC1EA3}"/>
    <cellStyle name="Monétaire0 23 3" xfId="12576" xr:uid="{871832BB-9C3A-47DA-8B78-EC8E7A7B7D79}"/>
    <cellStyle name="Monétaire0 24" xfId="12577" xr:uid="{44E3577B-403A-48E4-A688-44422FF49328}"/>
    <cellStyle name="Monétaire0 24 2" xfId="12578" xr:uid="{58F2C175-9FE3-40A5-94C9-CCA09654F1B7}"/>
    <cellStyle name="Monétaire0 24 2 2" xfId="12579" xr:uid="{12C7EBF5-CD84-4ACD-9A64-81588BE5F85F}"/>
    <cellStyle name="Monétaire0 24 3" xfId="12580" xr:uid="{B4454CA9-4043-4DAA-B2AF-AB92E53E7B79}"/>
    <cellStyle name="Monétaire0 25" xfId="12581" xr:uid="{A597F108-0A6C-4F1D-B3C5-1C575AD7820B}"/>
    <cellStyle name="Monétaire0 25 2" xfId="12582" xr:uid="{1E5E5866-0A0D-4FE7-B7C0-A04C30BB824E}"/>
    <cellStyle name="Monétaire0 25 2 2" xfId="12583" xr:uid="{12F64179-ACD3-43BA-A8CF-F66A65B9D4B9}"/>
    <cellStyle name="Monétaire0 25 3" xfId="12584" xr:uid="{E7DE5C22-2679-4E62-9C28-7C603EA3EF6D}"/>
    <cellStyle name="Monétaire0 26" xfId="12585" xr:uid="{EDCA6F39-8048-4259-9755-7756573725EE}"/>
    <cellStyle name="Monétaire0 26 2" xfId="12586" xr:uid="{6E6C9A4E-F2C4-45F4-BC81-D63BA332C0CF}"/>
    <cellStyle name="Monétaire0 26 2 2" xfId="12587" xr:uid="{B4C74CDD-6367-4213-ACBD-C7B73B274B73}"/>
    <cellStyle name="Monétaire0 26 3" xfId="12588" xr:uid="{9F434B7B-02B6-4943-BE6F-BC2C7F30B7BF}"/>
    <cellStyle name="Monétaire0 27" xfId="12589" xr:uid="{5EDDD049-5DA4-43E1-8138-14685C681AAF}"/>
    <cellStyle name="Monétaire0 27 2" xfId="12590" xr:uid="{13F2B047-6211-4255-93DA-7AF53C55F219}"/>
    <cellStyle name="Monétaire0 27 2 2" xfId="12591" xr:uid="{AC6D93F4-4B07-4D99-B4EE-4BE877D39580}"/>
    <cellStyle name="Monétaire0 27 3" xfId="12592" xr:uid="{7479309B-2DD3-4760-848B-4B24CD943DDF}"/>
    <cellStyle name="Monétaire0 28" xfId="12593" xr:uid="{EDEC2509-1F5F-4373-A942-504683D1B03F}"/>
    <cellStyle name="Monétaire0 28 2" xfId="12594" xr:uid="{A8CE996D-4A6D-4712-A630-448303C621CA}"/>
    <cellStyle name="Monétaire0 28 2 2" xfId="12595" xr:uid="{4DFDE369-C01A-431A-BD6C-1CAA02AF304D}"/>
    <cellStyle name="Monétaire0 28 3" xfId="12596" xr:uid="{72AF799C-B977-4E14-8608-B8681258323A}"/>
    <cellStyle name="Monétaire0 29" xfId="12597" xr:uid="{BB33328A-72D7-4CE4-B369-13439EBAFEE1}"/>
    <cellStyle name="Monétaire0 29 2" xfId="12598" xr:uid="{752099A2-BA84-4E71-A652-69DAF902C1DF}"/>
    <cellStyle name="Monétaire0 29 2 2" xfId="12599" xr:uid="{44F1B0D6-46D1-4FF0-9067-2681407DD755}"/>
    <cellStyle name="Monétaire0 29 3" xfId="12600" xr:uid="{7025D468-5982-45EB-ADEE-7DE91FCCC573}"/>
    <cellStyle name="Monétaire0 3" xfId="3163" xr:uid="{7386165A-BE94-4352-8568-892A333FE033}"/>
    <cellStyle name="Monétaire0 3 2" xfId="12602" xr:uid="{085FA791-877C-4B57-88A9-65287BCB1F31}"/>
    <cellStyle name="Monétaire0 3 2 2" xfId="12603" xr:uid="{B8FE164E-5389-49C6-A71C-B503C0AFE97C}"/>
    <cellStyle name="Monétaire0 3 3" xfId="12604" xr:uid="{E6324CA1-E26F-4E70-99B3-AD68E776EB0F}"/>
    <cellStyle name="Monétaire0 3 3 2" xfId="12605" xr:uid="{930A6FEF-8678-4E86-BE96-7A39EECAF149}"/>
    <cellStyle name="Monétaire0 3 3 3" xfId="12606" xr:uid="{FD012449-FA77-4A01-A679-43E4375B97A7}"/>
    <cellStyle name="Monétaire0 3 4" xfId="12601" xr:uid="{A4CF882F-9612-43C0-8499-309E52B3A95C}"/>
    <cellStyle name="Monétaire0 30" xfId="12607" xr:uid="{81F7DE03-133D-440E-A105-AF5C16EB3563}"/>
    <cellStyle name="Monétaire0 30 2" xfId="12608" xr:uid="{D6F21AED-2610-469F-8EF6-EBF11E30E7CE}"/>
    <cellStyle name="Monétaire0 30 2 2" xfId="12609" xr:uid="{84E048E8-608D-4C9F-9C62-436467DCF7BA}"/>
    <cellStyle name="Monétaire0 30 3" xfId="12610" xr:uid="{78B9C27F-A69D-41F9-9DE5-7CA52A2DEC17}"/>
    <cellStyle name="Monétaire0 31" xfId="12611" xr:uid="{E6D42DA0-5A44-4B5B-81E4-DCB90276F773}"/>
    <cellStyle name="Monétaire0 31 2" xfId="12612" xr:uid="{2D33E91E-9913-4EA3-9218-33EBBF817C5D}"/>
    <cellStyle name="Monétaire0 31 2 2" xfId="12613" xr:uid="{DE1BEB85-892C-408B-B46A-6096F3D4351A}"/>
    <cellStyle name="Monétaire0 31 3" xfId="12614" xr:uid="{C9AE56D0-BE9D-4E70-99D0-044359A79BF6}"/>
    <cellStyle name="Monétaire0 32" xfId="12615" xr:uid="{10B22DA3-68FF-4B1D-97B3-902BF9C00B4A}"/>
    <cellStyle name="Monétaire0 32 2" xfId="12616" xr:uid="{88CA3370-5865-4CF8-8E43-75FED93083B7}"/>
    <cellStyle name="Monétaire0 32 2 2" xfId="12617" xr:uid="{83D2BFE4-6412-4D3C-8E63-8DCE6E0D29A1}"/>
    <cellStyle name="Monétaire0 32 3" xfId="12618" xr:uid="{6529EE09-D2A4-460B-9E96-4A51770776EF}"/>
    <cellStyle name="Monétaire0 33" xfId="12619" xr:uid="{F7081783-E007-4AC6-B9DA-48148246F931}"/>
    <cellStyle name="Monétaire0 33 2" xfId="12620" xr:uid="{52C0AF2B-E9C8-4F02-AB19-62EE64D64635}"/>
    <cellStyle name="Monétaire0 33 2 2" xfId="12621" xr:uid="{22DECDF0-715C-4DE4-8A90-17823C732E85}"/>
    <cellStyle name="Monétaire0 33 3" xfId="12622" xr:uid="{693D1FF5-887B-4657-BE94-21CEC3E8CD05}"/>
    <cellStyle name="Monétaire0 34" xfId="12623" xr:uid="{E52C6E52-B7A4-4CD1-BA20-51A9CCA5C437}"/>
    <cellStyle name="Monétaire0 34 2" xfId="12624" xr:uid="{544B5A7F-4375-4F57-A062-71BA54C3FF32}"/>
    <cellStyle name="Monétaire0 34 2 2" xfId="12625" xr:uid="{044ABED4-D86D-4E14-9282-D78EC128AF12}"/>
    <cellStyle name="Monétaire0 34 3" xfId="12626" xr:uid="{5EBBFD28-A172-423E-849A-BE48640E34F9}"/>
    <cellStyle name="Monétaire0 35" xfId="12627" xr:uid="{5C2ECEB4-0B3F-46D9-BCC4-BCEC55317A77}"/>
    <cellStyle name="Monétaire0 35 2" xfId="12628" xr:uid="{3EE50694-0622-4EC6-A411-AEBFB6E0F303}"/>
    <cellStyle name="Monétaire0 35 2 2" xfId="12629" xr:uid="{145F09E8-665D-408C-A3B0-0F931EFD9DC4}"/>
    <cellStyle name="Monétaire0 35 3" xfId="12630" xr:uid="{5BC2C466-9179-4030-B3B3-3A6B8226CE42}"/>
    <cellStyle name="Monétaire0 36" xfId="12631" xr:uid="{06A832C0-22EF-43E3-8D6E-C4C25E6CE201}"/>
    <cellStyle name="Monétaire0 36 2" xfId="12632" xr:uid="{2F1C8AB5-9937-42FA-AB5C-846EE831F176}"/>
    <cellStyle name="Monétaire0 36 2 2" xfId="12633" xr:uid="{4A85FBC4-8C4D-485D-9265-C634212711B5}"/>
    <cellStyle name="Monétaire0 36 3" xfId="12634" xr:uid="{C6A50549-865C-47EB-AE76-5D53BDADD1A1}"/>
    <cellStyle name="Monétaire0 37" xfId="12635" xr:uid="{2D78FCF8-A709-4422-84E6-97BA5DD94FCD}"/>
    <cellStyle name="Monétaire0 37 2" xfId="12636" xr:uid="{741DFBBE-FE45-44BF-8892-2333ACD50661}"/>
    <cellStyle name="Monétaire0 37 2 2" xfId="12637" xr:uid="{E3B47328-16C2-47C5-A656-10A2FDB26BA9}"/>
    <cellStyle name="Monétaire0 37 3" xfId="12638" xr:uid="{E37E4CE2-5226-4EF1-A4B1-B002CF539D58}"/>
    <cellStyle name="Monétaire0 38" xfId="12639" xr:uid="{C52506B0-D3E4-41B6-8E15-28E83FAE67B7}"/>
    <cellStyle name="Monétaire0 38 2" xfId="12640" xr:uid="{7ED85848-68B7-470F-A2F5-168D91DAE44B}"/>
    <cellStyle name="Monétaire0 38 2 2" xfId="12641" xr:uid="{1FBB9DD6-8FCD-4359-9E00-EC504907A860}"/>
    <cellStyle name="Monétaire0 38 3" xfId="12642" xr:uid="{E8609F57-8D52-41D6-A07E-8F7890501B56}"/>
    <cellStyle name="Monétaire0 39" xfId="12643" xr:uid="{4C66131D-596B-4994-B4EE-330CB54AC11A}"/>
    <cellStyle name="Monétaire0 39 2" xfId="12644" xr:uid="{6802FEC3-ED13-4B56-AAE4-D839CD9109CD}"/>
    <cellStyle name="Monétaire0 39 2 2" xfId="12645" xr:uid="{A71CB850-0832-4770-B1F9-3D92AF854EF8}"/>
    <cellStyle name="Monétaire0 39 3" xfId="12646" xr:uid="{103E8EBD-5820-445D-A0F3-3BA1CC7B2BD7}"/>
    <cellStyle name="Monétaire0 4" xfId="12647" xr:uid="{3DA54C6B-A33F-476C-B672-330212E64024}"/>
    <cellStyle name="Monétaire0 4 2" xfId="12648" xr:uid="{AA247345-C22E-4486-B642-317095A34B52}"/>
    <cellStyle name="Monétaire0 4 2 2" xfId="12649" xr:uid="{F8B7D4DB-48F0-4EA1-B23F-716AD3786EA5}"/>
    <cellStyle name="Monétaire0 4 3" xfId="12650" xr:uid="{EE7712B8-4A75-4E6F-B5E3-3D46473BF3C4}"/>
    <cellStyle name="Monétaire0 4 3 2" xfId="12651" xr:uid="{1381BEC8-3080-4570-BD2B-5C2C17BD7CFC}"/>
    <cellStyle name="Monétaire0 4 3 3" xfId="12652" xr:uid="{A343B986-9FD4-4F72-A03E-4A2DC41E5133}"/>
    <cellStyle name="Monétaire0 40" xfId="12653" xr:uid="{CA5DC980-286A-43EA-BFCB-1D6DB05753CF}"/>
    <cellStyle name="Monétaire0 40 2" xfId="12654" xr:uid="{9B935EF1-B53F-437E-A35A-D5807C640D1D}"/>
    <cellStyle name="Monétaire0 40 2 2" xfId="12655" xr:uid="{EBA27DD1-C3F7-4980-AB39-80CB547378B8}"/>
    <cellStyle name="Monétaire0 40 3" xfId="12656" xr:uid="{948CAB0B-7678-499C-9E05-88195C32F7CB}"/>
    <cellStyle name="Monétaire0 41" xfId="12657" xr:uid="{F62D2836-869C-4E02-AFEA-FC90B431AA4C}"/>
    <cellStyle name="Monétaire0 41 2" xfId="12658" xr:uid="{5C625C68-B744-473A-8B1E-35035707CB1F}"/>
    <cellStyle name="Monétaire0 41 2 2" xfId="12659" xr:uid="{51377144-741D-489A-A261-AB797981F9D6}"/>
    <cellStyle name="Monétaire0 41 3" xfId="12660" xr:uid="{20B11546-AFB2-4923-BA6C-6FD094C48E49}"/>
    <cellStyle name="Monétaire0 42" xfId="12661" xr:uid="{BADA45DD-08F1-4FE7-9756-76EFADA48A32}"/>
    <cellStyle name="Monétaire0 42 2" xfId="12662" xr:uid="{CB63903E-C0D7-471C-90BE-DDAC6B15B67B}"/>
    <cellStyle name="Monétaire0 42 2 2" xfId="12663" xr:uid="{41281722-2E73-47E8-9522-DF9DBB048C57}"/>
    <cellStyle name="Monétaire0 42 3" xfId="12664" xr:uid="{3524F1D5-E778-4AF5-B312-527522995DE9}"/>
    <cellStyle name="Monétaire0 43" xfId="12665" xr:uid="{8783CE8E-AFD9-4346-8D0A-94F26BF0D9D8}"/>
    <cellStyle name="Monétaire0 43 2" xfId="12666" xr:uid="{7FAA80DC-08EA-47AB-9F91-F26A2848B50F}"/>
    <cellStyle name="Monétaire0 43 2 2" xfId="12667" xr:uid="{B2FCF88D-53B7-4F84-8B1B-48873737E03C}"/>
    <cellStyle name="Monétaire0 43 3" xfId="12668" xr:uid="{CBFE0DB5-6264-4D0F-80AF-D84556E0F626}"/>
    <cellStyle name="Monétaire0 44" xfId="12669" xr:uid="{05722554-898F-4CA3-AE6E-0261C5C60F66}"/>
    <cellStyle name="Monétaire0 44 2" xfId="12670" xr:uid="{3DC4DD0B-E184-4FA4-80D6-DE433D7490B4}"/>
    <cellStyle name="Monétaire0 44 2 2" xfId="12671" xr:uid="{E6C4A960-B762-405A-AA4F-1CAB62750B5B}"/>
    <cellStyle name="Monétaire0 44 3" xfId="12672" xr:uid="{D6896663-E14D-4CF0-A2AA-2DD1779AD2A0}"/>
    <cellStyle name="Monétaire0 45" xfId="12673" xr:uid="{2F49A67C-13F8-41A3-BC39-78C5631AF1C6}"/>
    <cellStyle name="Monétaire0 45 2" xfId="12674" xr:uid="{8E322DDE-BC95-4E63-BEE8-124DFB36422D}"/>
    <cellStyle name="Monétaire0 45 2 2" xfId="12675" xr:uid="{B3B8F79F-C6F7-4595-AF3D-C181366877E7}"/>
    <cellStyle name="Monétaire0 45 3" xfId="12676" xr:uid="{AD3CACAE-DE00-48C6-9890-8429BBD4BA6E}"/>
    <cellStyle name="Monétaire0 46" xfId="12677" xr:uid="{BA750DBC-4A9A-49BD-9261-9E75D354193D}"/>
    <cellStyle name="Monétaire0 46 2" xfId="12678" xr:uid="{7B6B571C-2F02-4858-A7D8-305C78334B26}"/>
    <cellStyle name="Monétaire0 46 2 2" xfId="12679" xr:uid="{862E7E99-6568-4714-A707-933EF92B4E99}"/>
    <cellStyle name="Monétaire0 46 3" xfId="12680" xr:uid="{E311C5DC-6DB6-4A4A-93DE-922046E5755C}"/>
    <cellStyle name="Monétaire0 47" xfId="12681" xr:uid="{2B1F455A-A1D6-4FB5-9FB4-16D3CFDCD054}"/>
    <cellStyle name="Monétaire0 47 2" xfId="12682" xr:uid="{91174DBF-70EF-4092-8418-490FD69D4AF9}"/>
    <cellStyle name="Monétaire0 47 2 2" xfId="12683" xr:uid="{AE9342D7-571B-465C-8744-6AA0E5486C28}"/>
    <cellStyle name="Monétaire0 47 3" xfId="12684" xr:uid="{3E102160-2100-4E07-9867-5FA17EFE185B}"/>
    <cellStyle name="Monétaire0 48" xfId="12685" xr:uid="{86C89A9E-21EA-4BE0-9FA0-6D83EB4D8DB0}"/>
    <cellStyle name="Monétaire0 48 2" xfId="12686" xr:uid="{75C5A821-C1A3-4A01-AE37-20F5A4605AFB}"/>
    <cellStyle name="Monétaire0 48 2 2" xfId="12687" xr:uid="{057CE0C6-93EB-4CE8-8CE9-0D65D72286EC}"/>
    <cellStyle name="Monétaire0 48 3" xfId="12688" xr:uid="{82240D80-5A7C-43F8-931D-3B2E595004D6}"/>
    <cellStyle name="Monétaire0 49" xfId="12689" xr:uid="{F5E06C80-A739-4C93-B7DA-9EBAD49F2BCC}"/>
    <cellStyle name="Monétaire0 49 2" xfId="12690" xr:uid="{75DB2FA6-88C1-403C-B222-59184245C742}"/>
    <cellStyle name="Monétaire0 49 2 2" xfId="12691" xr:uid="{0E319DFA-2F43-4C03-9E99-1395D1AE0E1A}"/>
    <cellStyle name="Monétaire0 49 3" xfId="12692" xr:uid="{9960A2A2-4D8C-4348-B8F7-D74ED2414A6C}"/>
    <cellStyle name="Monétaire0 5" xfId="12693" xr:uid="{A3E5D30A-5AC7-458A-ACBF-7F45C68D246C}"/>
    <cellStyle name="Monétaire0 5 2" xfId="12694" xr:uid="{610DED0C-046D-4910-A241-4F0647C8BCC4}"/>
    <cellStyle name="Monétaire0 5 2 2" xfId="12695" xr:uid="{9902C3B4-19BC-437D-A9FE-89AA3319124E}"/>
    <cellStyle name="Monétaire0 5 3" xfId="12696" xr:uid="{3A10DEEB-8508-49F0-AD9F-317BA76FBBA1}"/>
    <cellStyle name="Monétaire0 5 3 2" xfId="12697" xr:uid="{DB14BB02-A1BE-4B90-9FBC-CC1C0F6C13BC}"/>
    <cellStyle name="Monétaire0 5 3 3" xfId="12698" xr:uid="{5247206A-1BDD-4F34-A30A-002463C0C1FA}"/>
    <cellStyle name="Monétaire0 50" xfId="12699" xr:uid="{E4064F51-27AC-4BD9-AB25-A99A02882E90}"/>
    <cellStyle name="Monétaire0 50 2" xfId="12700" xr:uid="{9CB522B5-69D6-4AA7-986E-7D22689D5C5B}"/>
    <cellStyle name="Monétaire0 50 2 2" xfId="12701" xr:uid="{CF37E694-1AEE-40DD-9B78-51CFBF2EF13A}"/>
    <cellStyle name="Monétaire0 50 3" xfId="12702" xr:uid="{049533A1-4A10-47BA-A777-727FD6E3E5C8}"/>
    <cellStyle name="Monétaire0 51" xfId="12703" xr:uid="{6F50F5AF-D972-422C-8A6B-244A4505C02E}"/>
    <cellStyle name="Monétaire0 51 2" xfId="12704" xr:uid="{6952B431-35CB-40BE-8E57-1614B763B66C}"/>
    <cellStyle name="Monétaire0 51 2 2" xfId="12705" xr:uid="{DC64D4B7-A076-4E53-8BF3-ACEE97A80CFE}"/>
    <cellStyle name="Monétaire0 51 3" xfId="12706" xr:uid="{F0B9E4AC-5FF4-4B11-AED1-928F12C72407}"/>
    <cellStyle name="Monétaire0 52" xfId="12707" xr:uid="{C1FCB681-41C6-45CC-AF86-218FAEFB5561}"/>
    <cellStyle name="Monétaire0 52 2" xfId="12708" xr:uid="{970AFCF7-BFCF-44BC-8F3C-EBC7B7241D71}"/>
    <cellStyle name="Monétaire0 52 2 2" xfId="12709" xr:uid="{EC4C2993-C761-4C07-A3D6-E4B7604C1B2F}"/>
    <cellStyle name="Monétaire0 52 3" xfId="12710" xr:uid="{C993E3F3-D216-49C7-98AA-B3DA246AFD52}"/>
    <cellStyle name="Monétaire0 53" xfId="12711" xr:uid="{055072D0-BCF6-46BE-9B6E-81B75F8E08D1}"/>
    <cellStyle name="Monétaire0 53 2" xfId="12712" xr:uid="{30715735-D811-4C7C-BAF4-CEDFE5B966E5}"/>
    <cellStyle name="Monétaire0 53 2 2" xfId="12713" xr:uid="{04FB0784-68BE-4C97-922E-DE0BFE460D00}"/>
    <cellStyle name="Monétaire0 53 3" xfId="12714" xr:uid="{C91C1B88-DB2C-4770-BDAE-8E696686F510}"/>
    <cellStyle name="Monétaire0 54" xfId="12715" xr:uid="{164F656D-5839-4D3A-A1CB-F5FB5A6EC21A}"/>
    <cellStyle name="Monétaire0 54 2" xfId="12716" xr:uid="{D25AFA30-BDF3-48F1-AF3F-465F18FE64EB}"/>
    <cellStyle name="Monétaire0 54 2 2" xfId="12717" xr:uid="{D87BF614-2CC1-47FA-8FE1-03E4E630FC03}"/>
    <cellStyle name="Monétaire0 54 3" xfId="12718" xr:uid="{AF30E6F7-516E-4E9F-B44F-D75A1CC586F6}"/>
    <cellStyle name="Monétaire0 55" xfId="12719" xr:uid="{405ECCAD-7C27-4BD6-8018-5AA08B63C498}"/>
    <cellStyle name="Monétaire0 55 2" xfId="12720" xr:uid="{3DAEBAC4-3EEC-4D04-A3E6-AD17BEFCA905}"/>
    <cellStyle name="Monétaire0 55 2 2" xfId="12721" xr:uid="{0D43931A-8E68-41A4-813F-E99D000893C9}"/>
    <cellStyle name="Monétaire0 55 3" xfId="12722" xr:uid="{98E2C835-F32D-492A-AD8F-32170319620F}"/>
    <cellStyle name="Monétaire0 56" xfId="12723" xr:uid="{B4C1F484-916F-45F4-BFE2-36DF3BB9C9B7}"/>
    <cellStyle name="Monétaire0 56 2" xfId="12724" xr:uid="{5054BD1A-92DF-49B1-86BB-08150822ED34}"/>
    <cellStyle name="Monétaire0 56 2 2" xfId="12725" xr:uid="{ADF1457B-A2D6-4202-97A4-6BAF1DEBD153}"/>
    <cellStyle name="Monétaire0 56 3" xfId="12726" xr:uid="{20CB7A4B-3374-45A8-9CC0-2DCAEE47B006}"/>
    <cellStyle name="Monétaire0 57" xfId="12727" xr:uid="{3CAED27B-B0CE-4C08-B365-7E62243BF7E7}"/>
    <cellStyle name="Monétaire0 57 2" xfId="12728" xr:uid="{59193735-55EE-4C12-A221-1B38FDA42B74}"/>
    <cellStyle name="Monétaire0 57 2 2" xfId="12729" xr:uid="{341DFA13-4E66-471C-9DFD-E0B291A577BF}"/>
    <cellStyle name="Monétaire0 57 3" xfId="12730" xr:uid="{873986B0-D8AC-4F5F-B614-8D6746CC7710}"/>
    <cellStyle name="Monétaire0 58" xfId="12731" xr:uid="{0BCD2CE2-9694-437D-ACDC-83A27918A082}"/>
    <cellStyle name="Monétaire0 58 2" xfId="12732" xr:uid="{844417C3-AB57-4B8E-8301-58B3E6DB158C}"/>
    <cellStyle name="Monétaire0 58 2 2" xfId="12733" xr:uid="{2D9BAD22-8D7F-45C5-883E-727459485EB7}"/>
    <cellStyle name="Monétaire0 58 3" xfId="12734" xr:uid="{8CCD6E20-1A7B-48EB-9CC2-AF20EBD4441F}"/>
    <cellStyle name="Monétaire0 59" xfId="12735" xr:uid="{3EAB193F-FF68-4990-9978-A9D0124750A6}"/>
    <cellStyle name="Monétaire0 59 2" xfId="12736" xr:uid="{AC26DC36-F48B-4529-8E33-D2DCFD221690}"/>
    <cellStyle name="Monétaire0 59 2 2" xfId="12737" xr:uid="{EA3BCE11-E64D-4D4F-A09D-C0D079E71F4D}"/>
    <cellStyle name="Monétaire0 59 3" xfId="12738" xr:uid="{B4E69F88-1122-4137-A5A4-25063467FE3E}"/>
    <cellStyle name="Monétaire0 6" xfId="12739" xr:uid="{6E4A4360-8035-432B-BB8F-78EADC452E94}"/>
    <cellStyle name="Monétaire0 6 2" xfId="12740" xr:uid="{E388F5BE-9A08-4A5E-A803-6ED89140850F}"/>
    <cellStyle name="Monétaire0 6 2 2" xfId="12741" xr:uid="{5847F239-97C7-4DBF-A145-07497078C862}"/>
    <cellStyle name="Monétaire0 6 3" xfId="12742" xr:uid="{99DA7E30-DE57-48C5-AD1F-104D423721DB}"/>
    <cellStyle name="Monétaire0 6 3 2" xfId="12743" xr:uid="{B3E17C53-2170-45EF-9E3B-DB7725B9649F}"/>
    <cellStyle name="Monétaire0 6 3 3" xfId="12744" xr:uid="{BE08CC41-2815-4DC9-B279-AA8767DFA0CB}"/>
    <cellStyle name="Monétaire0 60" xfId="12745" xr:uid="{E808D0C7-157C-4D0B-B1F4-982D1EBEC148}"/>
    <cellStyle name="Monétaire0 60 2" xfId="12746" xr:uid="{C1F38436-49F0-4976-A4F4-7C6AE4837E34}"/>
    <cellStyle name="Monétaire0 60 2 2" xfId="12747" xr:uid="{3B79A852-ADBD-40AD-A19E-64B5A6965EAE}"/>
    <cellStyle name="Monétaire0 60 3" xfId="12748" xr:uid="{536D6415-A655-40B3-B2B6-0E2F68E5D56F}"/>
    <cellStyle name="Monétaire0 61" xfId="12749" xr:uid="{64E709AC-488B-4D76-9911-C8914547DF3B}"/>
    <cellStyle name="Monétaire0 61 2" xfId="12750" xr:uid="{7CA9FADD-53C0-4DA3-9F90-8B6DF5CA1966}"/>
    <cellStyle name="Monétaire0 61 2 2" xfId="12751" xr:uid="{2D58B6DD-3D99-462C-A4FD-A9138D706962}"/>
    <cellStyle name="Monétaire0 61 3" xfId="12752" xr:uid="{A2F03F22-8A3B-4EB1-A46C-134B614DB820}"/>
    <cellStyle name="Monétaire0 62" xfId="12753" xr:uid="{74D47336-4D69-4682-B8C9-747B295B004C}"/>
    <cellStyle name="Monétaire0 62 2" xfId="12754" xr:uid="{D6817469-4AC0-44BB-93FD-70ABB354751B}"/>
    <cellStyle name="Monétaire0 62 2 2" xfId="12755" xr:uid="{5FD487BD-7CC1-4290-9384-8FDE565C9767}"/>
    <cellStyle name="Monétaire0 62 3" xfId="12756" xr:uid="{63E6A27B-29FC-42E3-B275-3A9E9D62ADBD}"/>
    <cellStyle name="Monétaire0 63" xfId="12757" xr:uid="{62D0D2DA-051E-43EE-8469-C2F9C1723C4E}"/>
    <cellStyle name="Monétaire0 63 2" xfId="12758" xr:uid="{7F72B2DB-2EED-41BC-BA8D-000733465F59}"/>
    <cellStyle name="Monétaire0 63 2 2" xfId="12759" xr:uid="{AFAA29B9-739D-490F-89E9-BA6A6BE33A4B}"/>
    <cellStyle name="Monétaire0 63 3" xfId="12760" xr:uid="{9266A507-A571-45E2-BEE4-6A2CBA88F6A3}"/>
    <cellStyle name="Monétaire0 64" xfId="12761" xr:uid="{A12558B7-4EEF-4ED0-B1D2-BBAEF4FAFC77}"/>
    <cellStyle name="Monétaire0 64 2" xfId="12762" xr:uid="{BFBB002C-0658-44BE-8430-CE9DF4DB7484}"/>
    <cellStyle name="Monétaire0 64 2 2" xfId="12763" xr:uid="{D6D40B5E-986D-49E0-9BB0-2F59C6E53652}"/>
    <cellStyle name="Monétaire0 64 3" xfId="12764" xr:uid="{DBBC6955-53BE-4EDE-8F96-FFB0A2873144}"/>
    <cellStyle name="Monétaire0 65" xfId="12765" xr:uid="{123FFA50-2B73-4A2D-9428-91952D7679B5}"/>
    <cellStyle name="Monétaire0 65 2" xfId="12766" xr:uid="{3C279EE5-FEE4-40AF-A5EC-6E2E6608171E}"/>
    <cellStyle name="Monétaire0 65 2 2" xfId="12767" xr:uid="{1499EEC3-AC31-4565-A79A-428F358D3785}"/>
    <cellStyle name="Monétaire0 65 3" xfId="12768" xr:uid="{EAFEC2B9-135C-4C6A-BBDD-191246737A05}"/>
    <cellStyle name="Monétaire0 66" xfId="4019" xr:uid="{22C16A13-8F30-4536-9E41-9ECF88192107}"/>
    <cellStyle name="Monétaire0 7" xfId="12769" xr:uid="{1A109514-A4F3-4C0E-8A5E-7B4DE750FC2E}"/>
    <cellStyle name="Monétaire0 7 2" xfId="12770" xr:uid="{FBCBD4FF-761B-466A-A992-E9478E0316AF}"/>
    <cellStyle name="Monétaire0 7 2 2" xfId="12771" xr:uid="{E8788125-53CD-4B24-8409-4A58DDDEB5EF}"/>
    <cellStyle name="Monétaire0 7 3" xfId="12772" xr:uid="{E0EB29C1-4504-45E8-BB0B-191C2C2D62E8}"/>
    <cellStyle name="Monétaire0 7 3 2" xfId="12773" xr:uid="{9D8D70AB-49F8-41F1-8637-C0977968A0A0}"/>
    <cellStyle name="Monétaire0 7 3 3" xfId="12774" xr:uid="{7A660B9A-70AF-4256-918C-F147C25B0D06}"/>
    <cellStyle name="Monétaire0 8" xfId="12775" xr:uid="{39910D2D-9D26-49BF-90FF-94E3596D8E65}"/>
    <cellStyle name="Monétaire0 8 2" xfId="12776" xr:uid="{30DA4499-E2CE-4688-BC00-CF3407AFB980}"/>
    <cellStyle name="Monétaire0 8 2 2" xfId="12777" xr:uid="{479110B3-D371-45D5-9DFE-1B39809459A3}"/>
    <cellStyle name="Monétaire0 8 3" xfId="12778" xr:uid="{9EC11D98-E683-4658-8FEE-015A8BEF7F09}"/>
    <cellStyle name="Monétaire0 8 3 2" xfId="12779" xr:uid="{4EE14D4F-B483-4947-9392-F5DE1669E9E4}"/>
    <cellStyle name="Monétaire0 8 3 3" xfId="12780" xr:uid="{D85B8D4F-AFC9-473F-8F27-2CC499A60C59}"/>
    <cellStyle name="Monétaire0 9" xfId="12781" xr:uid="{E85CF250-CEAB-4780-B700-0A371F9DF092}"/>
    <cellStyle name="Monétaire0 9 2" xfId="12782" xr:uid="{F3AAF7AE-12A6-46FD-816C-45831FBD7EF1}"/>
    <cellStyle name="Monétaire0 9 2 2" xfId="12783" xr:uid="{066B987C-7BA7-4F69-A91B-CF599EA02E16}"/>
    <cellStyle name="Monétaire0 9 3" xfId="12784" xr:uid="{239FE946-DB4A-4F70-8DEC-9F54C79AE8B5}"/>
    <cellStyle name="Monétaire0 9 3 2" xfId="12785" xr:uid="{9A6EA8DD-C562-4CB9-9725-C25BD7C2DB5F}"/>
    <cellStyle name="Monétaire0 9 3 3" xfId="12786" xr:uid="{8F46E3C6-0BC8-406D-9266-919948D70186}"/>
    <cellStyle name="N?rmal_la?oux_larou?" xfId="2174" xr:uid="{55C7ECD5-408F-4F41-A685-81F833328CAA}"/>
    <cellStyle name="Nagłówek 1" xfId="12787" xr:uid="{01798606-FA77-4AB7-84CA-307574FE1732}"/>
    <cellStyle name="Nagłówek 1 2" xfId="12788" xr:uid="{318CEBAC-DF89-4EDC-B07C-EC44FA2779FF}"/>
    <cellStyle name="Nagłówek 2" xfId="12789" xr:uid="{B73CEB26-11E4-46A6-92B7-C1488CA71E20}"/>
    <cellStyle name="Nagłówek 2 2" xfId="12790" xr:uid="{9F5CFD9A-3FAD-47A7-9D3E-31EF66ECB111}"/>
    <cellStyle name="Nagłówek 3" xfId="12791" xr:uid="{53D6FCC2-48D8-4F72-BBAB-0ED0E90B72F0}"/>
    <cellStyle name="Nagłówek 3 2" xfId="12792" xr:uid="{BF2402A9-5545-4583-82F3-7E078FABD621}"/>
    <cellStyle name="Nagłówek 4" xfId="12793" xr:uid="{CC96D0DA-BCB5-4BF8-BD12-28C2D0CE52DE}"/>
    <cellStyle name="Nagłówek 4 2" xfId="12794" xr:uid="{25FC6D9D-F3FA-4427-B14B-F1579E034F9E}"/>
    <cellStyle name="Navadno_CRFReport-template" xfId="12795" xr:uid="{1ADBCB61-24A9-472C-B217-C78A4076FE9C}"/>
    <cellStyle name="Neutral" xfId="2175" xr:uid="{7E98DCBE-FCB7-4545-A883-94F4431C4E2B}"/>
    <cellStyle name="Neutral 1" xfId="1096" xr:uid="{00000000-0005-0000-0000-00004C040000}"/>
    <cellStyle name="Neutral 1 2" xfId="1097" xr:uid="{00000000-0005-0000-0000-00004D040000}"/>
    <cellStyle name="Neutral 16" xfId="1098" xr:uid="{00000000-0005-0000-0000-00004E040000}"/>
    <cellStyle name="Neutral 2" xfId="1099" xr:uid="{00000000-0005-0000-0000-00004F040000}"/>
    <cellStyle name="Neutral 2 2" xfId="1100" xr:uid="{00000000-0005-0000-0000-000050040000}"/>
    <cellStyle name="Neutral 2 2 2" xfId="12799" xr:uid="{C0E4CA2F-47E4-4326-AE17-539C81BDE00A}"/>
    <cellStyle name="Neutral 2 2 3" xfId="12798" xr:uid="{C04EB5FB-6A35-4215-AD0E-CA4712108B40}"/>
    <cellStyle name="Neutral 2 3" xfId="12797" xr:uid="{F720A7A1-118A-4673-BBC5-F46492B4D8E6}"/>
    <cellStyle name="Neutral 2 4" xfId="3165" xr:uid="{2CCB48C8-2A8C-476A-B4DB-8D5E6A5681A4}"/>
    <cellStyle name="Neutral 3" xfId="1101" xr:uid="{00000000-0005-0000-0000-000051040000}"/>
    <cellStyle name="Neutral 3 2" xfId="1102" xr:uid="{00000000-0005-0000-0000-000052040000}"/>
    <cellStyle name="Neutral 3 2 2" xfId="12802" xr:uid="{1D52FAE2-2298-450F-83C4-A049484A2D74}"/>
    <cellStyle name="Neutral 3 2 3" xfId="12801" xr:uid="{E5C16EE2-CBD5-4C5F-ABD7-5D288F49B94B}"/>
    <cellStyle name="Neutral 3 3" xfId="12800" xr:uid="{322C0DAD-9AC8-4E99-822C-2B08917CA329}"/>
    <cellStyle name="Neutral 3 4" xfId="3819" xr:uid="{9FA80835-90B5-4F3E-8897-8A7C42306B1A}"/>
    <cellStyle name="Neutral 4" xfId="12803" xr:uid="{37413073-22FF-40E8-A76F-48AC00585DA2}"/>
    <cellStyle name="Neutral 4 2" xfId="12804" xr:uid="{B4189601-A2F6-45A1-92B1-8F5E4D410B68}"/>
    <cellStyle name="Neutral 5" xfId="12805" xr:uid="{2C578D28-6C3D-49EB-92D5-032F3488B90D}"/>
    <cellStyle name="Neutral 5 2" xfId="12806" xr:uid="{DFAA7D61-25C4-4921-87C5-F0152DEFEC2C}"/>
    <cellStyle name="Neutral 6" xfId="12807" xr:uid="{D44AA335-2457-4D61-9FB2-A915E9AED5AC}"/>
    <cellStyle name="Neutral 6 2" xfId="12808" xr:uid="{4C300FF4-8333-4C03-85CE-5B716279FADD}"/>
    <cellStyle name="Neutral 7" xfId="12796" xr:uid="{A852917A-9CB7-4E04-8BB5-FBED244511D5}"/>
    <cellStyle name="Neutrale" xfId="2176" xr:uid="{77FBA416-B65E-4C22-B0C2-B8ECF0E6956D}"/>
    <cellStyle name="Neutrale 2" xfId="3166" xr:uid="{C21D63EC-7B58-4F67-A149-E5276E3721E7}"/>
    <cellStyle name="Neutralne" xfId="12809" xr:uid="{FD99E5C5-749C-4856-ADE1-B9D411DD0A47}"/>
    <cellStyle name="Neutralne 2" xfId="12810" xr:uid="{8AC8364D-A401-49CA-A043-7DCEA81520CA}"/>
    <cellStyle name="Neutre 10" xfId="12811" xr:uid="{D708D871-B9A1-4DE2-B655-8518D0EF93BF}"/>
    <cellStyle name="Neutre 10 2" xfId="12812" xr:uid="{CD30C0CA-3E71-4438-81DD-71E038E73EEC}"/>
    <cellStyle name="Neutre 10 2 2" xfId="12813" xr:uid="{03852EA3-3CFA-49FD-9B3A-9114562E98AC}"/>
    <cellStyle name="Neutre 10 2 3" xfId="12814" xr:uid="{6DCF630A-93FD-4F6B-B6B9-3E4F147F9E60}"/>
    <cellStyle name="Neutre 11" xfId="12815" xr:uid="{CD2E8937-32F3-4A85-856E-9214F543BA4A}"/>
    <cellStyle name="Neutre 11 2" xfId="12816" xr:uid="{3E6C0F22-01C2-4111-AB5C-1CBA5168CDAB}"/>
    <cellStyle name="Neutre 11 2 2" xfId="12817" xr:uid="{F847AC0E-598F-4DBB-A896-2B9903166752}"/>
    <cellStyle name="Neutre 11 2 3" xfId="12818" xr:uid="{9E95CDF7-BD8B-45D2-B810-9EE4DFAB9DA9}"/>
    <cellStyle name="Neutre 11 2 4" xfId="12819" xr:uid="{2104D5B5-4F89-4D19-8B51-EDBF27B19598}"/>
    <cellStyle name="Neutre 11 3" xfId="12820" xr:uid="{E5AB495A-CCD6-41CE-A38F-7545B4233207}"/>
    <cellStyle name="Neutre 11 3 2" xfId="12821" xr:uid="{2BE681C8-7916-451E-BD4D-E80038E385B1}"/>
    <cellStyle name="Neutre 11 4" xfId="12822" xr:uid="{3039FB73-1666-43A2-AB36-46061B7804FC}"/>
    <cellStyle name="Neutre 11 4 2" xfId="12823" xr:uid="{A897332F-B6F4-4C2E-8C0E-88307E45ACE5}"/>
    <cellStyle name="Neutre 11 5" xfId="12824" xr:uid="{59123831-27BE-4BAF-805E-CF86CB6BE571}"/>
    <cellStyle name="Neutre 11 6" xfId="12825" xr:uid="{B4BDE11F-E04B-4CD1-8C25-202F775086E6}"/>
    <cellStyle name="Neutre 12" xfId="12826" xr:uid="{AC3AB60B-29FE-4EDC-9D76-C1742AD91774}"/>
    <cellStyle name="Neutre 12 2" xfId="12827" xr:uid="{C55A910F-B15E-4EBE-92F6-EA5B6D5AB111}"/>
    <cellStyle name="Neutre 12 2 2" xfId="12828" xr:uid="{074AE056-03B1-4F1F-8AAD-0790F3070BA9}"/>
    <cellStyle name="Neutre 12 3" xfId="12829" xr:uid="{ED4BFF8F-F07E-4C5C-84B9-B70A84699BD3}"/>
    <cellStyle name="Neutre 12 3 2" xfId="12830" xr:uid="{553F0F84-B0E3-4F77-A689-674B846E85CE}"/>
    <cellStyle name="Neutre 12 4" xfId="12831" xr:uid="{97B0FDB6-E0D7-4C77-874F-C10C13100A45}"/>
    <cellStyle name="Neutre 12 5" xfId="12832" xr:uid="{0644E56B-3951-43A6-B3BE-15F0B15DE4B1}"/>
    <cellStyle name="Neutre 13" xfId="12833" xr:uid="{2F11A70C-9EFA-4E28-90F5-4FF4FFECB9ED}"/>
    <cellStyle name="Neutre 13 2" xfId="12834" xr:uid="{B6BA65ED-8DBC-484B-81A8-2886E9D18561}"/>
    <cellStyle name="Neutre 14" xfId="12835" xr:uid="{082005E9-B917-401A-998B-9CE27C63841E}"/>
    <cellStyle name="Neutre 14 2" xfId="12836" xr:uid="{D1671EDE-3FF1-4AB6-B658-3C58628035D7}"/>
    <cellStyle name="Neutre 15" xfId="12837" xr:uid="{E13F01D7-7B17-410C-A0A2-DA2188BF8933}"/>
    <cellStyle name="Neutre 15 2" xfId="12838" xr:uid="{FB33484B-45E5-4BB8-85AF-EE7CD16647DA}"/>
    <cellStyle name="Neutre 16" xfId="12839" xr:uid="{FB100EE5-63C4-40F9-A764-A8E4740FBAA3}"/>
    <cellStyle name="Neutre 16 2" xfId="12840" xr:uid="{16F8EC98-1A79-4B5F-ACA9-C1835237D136}"/>
    <cellStyle name="Neutre 2" xfId="2177" xr:uid="{680F2F7D-EC65-46A4-A90E-43C69DB81A1E}"/>
    <cellStyle name="Neutre 2 2" xfId="3167" xr:uid="{0D9ECB59-DD94-4A94-820D-8DDCF69B8051}"/>
    <cellStyle name="Neutre 2 2 2" xfId="12842" xr:uid="{44326C17-99C3-41D8-9D0E-F97456056316}"/>
    <cellStyle name="Neutre 2 2 3" xfId="12841" xr:uid="{9F721329-C3A6-4A42-BF3C-DC87C48ACD88}"/>
    <cellStyle name="Neutre 2 3" xfId="12843" xr:uid="{786EED77-F6A1-43D1-88DA-CFB0D5386443}"/>
    <cellStyle name="Neutre 2 3 2" xfId="12844" xr:uid="{0F425A6D-B429-4CC2-98EE-D2E5C709DC64}"/>
    <cellStyle name="Neutre 2 3 2 2" xfId="12845" xr:uid="{31FF079C-1FE9-4B60-BF6C-09D552261379}"/>
    <cellStyle name="Neutre 2 3 3" xfId="12846" xr:uid="{A090B557-4A7C-453B-A83C-AAD4C555E48E}"/>
    <cellStyle name="Neutre 2 3 3 2" xfId="12847" xr:uid="{73464E62-E2F3-40DA-88D2-2319224EA93A}"/>
    <cellStyle name="Neutre 2 4" xfId="12848" xr:uid="{99BE3F30-5671-4454-8781-09617B19B096}"/>
    <cellStyle name="Neutre 2 4 2" xfId="12849" xr:uid="{8BCDEA69-188C-4882-A189-6BC44E1D6D96}"/>
    <cellStyle name="Neutre 2 4 3" xfId="12850" xr:uid="{C22EF0DA-92C9-4809-B219-A9003E3F7591}"/>
    <cellStyle name="Neutre 2 5" xfId="12851" xr:uid="{14A7E289-1CAE-4AF5-9927-DAE7E7DC841A}"/>
    <cellStyle name="Neutre 2 5 2" xfId="12852" xr:uid="{034B6D6C-B362-4A79-8286-E9BF4C77C9CE}"/>
    <cellStyle name="Neutre 2 5 3" xfId="12853" xr:uid="{99856C8E-27C9-4254-B8FA-051981553AFB}"/>
    <cellStyle name="Neutre 2 6" xfId="12854" xr:uid="{5988C996-AB65-49D6-82D8-C59D81D882E5}"/>
    <cellStyle name="Neutre 2 7" xfId="12855" xr:uid="{5975A679-EAA9-41EE-B31C-66FAB7DE6538}"/>
    <cellStyle name="Neutre 2 8" xfId="4020" xr:uid="{3496C1C4-2FDC-4245-9012-591A5D176083}"/>
    <cellStyle name="Neutre 3" xfId="12856" xr:uid="{A8550D5D-FC12-4AAC-822C-6EE8EFCEF2E2}"/>
    <cellStyle name="Neutre 3 2" xfId="12857" xr:uid="{8512E09D-5B67-420C-ABDE-5D71A20551C8}"/>
    <cellStyle name="Neutre 3 2 2" xfId="12858" xr:uid="{CD53032D-E064-4834-9B29-253E3312BE51}"/>
    <cellStyle name="Neutre 3 3" xfId="12859" xr:uid="{1B04E471-5CA8-4AAC-8EBF-D025935AE22F}"/>
    <cellStyle name="Neutre 3 3 2" xfId="12860" xr:uid="{4CF811F0-575B-44EB-9482-B876F9F775C7}"/>
    <cellStyle name="Neutre 3 3 3" xfId="12861" xr:uid="{228E9E8B-809B-48A1-99B8-B820D8E1FEB5}"/>
    <cellStyle name="Neutre 3 4" xfId="12862" xr:uid="{28104723-DA9B-4244-AB9F-D2733D711B6A}"/>
    <cellStyle name="Neutre 3 5" xfId="12863" xr:uid="{D83AF831-7CBC-4123-90CA-79905B380743}"/>
    <cellStyle name="Neutre 3 6" xfId="12864" xr:uid="{58A398CD-4069-4A05-87B5-E93F9CC18F5F}"/>
    <cellStyle name="Neutre 3 7" xfId="12865" xr:uid="{DB368646-8111-4893-B24D-54B9A7E36475}"/>
    <cellStyle name="Neutre 4" xfId="12866" xr:uid="{68791DB7-0FE8-4F4E-A151-8582B62295FA}"/>
    <cellStyle name="Neutre 4 2" xfId="12867" xr:uid="{89625379-4ED0-42A8-A7BA-909D38BA6E56}"/>
    <cellStyle name="Neutre 4 2 2" xfId="12868" xr:uid="{E9931DFF-4B5E-45F9-AFC4-A1DCA736D728}"/>
    <cellStyle name="Neutre 4 3" xfId="12869" xr:uid="{1CE71767-C914-42F4-B559-EAD2E7AB6E3F}"/>
    <cellStyle name="Neutre 4 3 2" xfId="12870" xr:uid="{0DBB899C-CF9C-43FA-AF5E-04DA0B1F3FDC}"/>
    <cellStyle name="Neutre 4 4" xfId="12871" xr:uid="{B901D5EC-767D-4FE7-9A54-C2A3D7609755}"/>
    <cellStyle name="Neutre 5" xfId="12872" xr:uid="{0D7FAE95-6131-414E-9F11-6D102638B92F}"/>
    <cellStyle name="Neutre 5 2" xfId="12873" xr:uid="{FC5009EA-A4D1-4DC0-9A94-DC37761BB28A}"/>
    <cellStyle name="Neutre 5 2 2" xfId="12874" xr:uid="{8462609E-9362-4FF5-B96E-EB60D0967B2A}"/>
    <cellStyle name="Neutre 5 3" xfId="12875" xr:uid="{544C7A80-401D-45BE-9C71-05B593D81C28}"/>
    <cellStyle name="Neutre 6" xfId="12876" xr:uid="{841506C1-F69E-4166-99A2-480C02C9CFB3}"/>
    <cellStyle name="Neutre 6 2" xfId="12877" xr:uid="{BAD39493-FFEC-419B-97DC-2B339E1B8B05}"/>
    <cellStyle name="Neutre 6 2 2" xfId="12878" xr:uid="{379CA513-1C2B-4384-8BAB-0441CBF05D9F}"/>
    <cellStyle name="Neutre 6 3" xfId="12879" xr:uid="{EE610C6C-9D07-4A65-B77C-1D58F085B96F}"/>
    <cellStyle name="Neutre 6 3 2" xfId="12880" xr:uid="{07F43181-2083-4504-9C66-61A7C1218BB2}"/>
    <cellStyle name="Neutre 6 3 3" xfId="12881" xr:uid="{D6EBB1BD-CA4B-462B-959B-4374E17896F3}"/>
    <cellStyle name="Neutre 6 4" xfId="12882" xr:uid="{6BFF5777-628E-4475-B174-49FA3421155E}"/>
    <cellStyle name="Neutre 7" xfId="12883" xr:uid="{95903ABC-4010-4518-B152-26F62C4A5F37}"/>
    <cellStyle name="Neutre 7 2" xfId="12884" xr:uid="{9AE1E9E1-D82B-4BAB-BC88-2B056727FAAA}"/>
    <cellStyle name="Neutre 7 2 2" xfId="12885" xr:uid="{0CFDEEAF-9D01-423E-B750-B004FCF8A18F}"/>
    <cellStyle name="Neutre 7 2 3" xfId="12886" xr:uid="{64D04553-1C5D-4A82-8101-75BCBF678A7D}"/>
    <cellStyle name="Neutre 7 3" xfId="12887" xr:uid="{E46D7C91-200C-48AC-A5F3-C1B5D04E6BFF}"/>
    <cellStyle name="Neutre 8" xfId="12888" xr:uid="{B8D82F15-79F2-4CB7-99EC-E0493DD2DF86}"/>
    <cellStyle name="Neutre 8 2" xfId="12889" xr:uid="{726770C2-9E02-4A66-8475-F3B05E427F66}"/>
    <cellStyle name="Neutre 8 2 2" xfId="12890" xr:uid="{3C2C0655-F292-4AFE-9ABF-42244F49A10E}"/>
    <cellStyle name="Neutre 8 2 3" xfId="12891" xr:uid="{8BDF79FD-A94B-4A2E-B805-A24AD043B4F3}"/>
    <cellStyle name="Neutre 9" xfId="12892" xr:uid="{901CC8DD-A735-4672-8786-A884FA94207A}"/>
    <cellStyle name="Neutre 9 2" xfId="12893" xr:uid="{5A73DE78-CA86-48B8-9354-FE8B789AD2F4}"/>
    <cellStyle name="Neutre 9 2 2" xfId="12894" xr:uid="{A84255DE-0857-4DC4-A9F0-F3873C103277}"/>
    <cellStyle name="Neutre 9 2 3" xfId="12895" xr:uid="{F84DBAFE-9FF1-4B7D-B05F-8F40A909C7B2}"/>
    <cellStyle name="Neutro" xfId="12896" xr:uid="{D18B6B8E-9473-4576-A43D-50890100696E}"/>
    <cellStyle name="Neutro 2" xfId="12897" xr:uid="{3E309EB0-E6B2-46FE-8E11-B8251BDA9C12}"/>
    <cellStyle name="new format" xfId="12898" xr:uid="{99DA2EE9-9FA7-4612-8562-5FD666DC8FA7}"/>
    <cellStyle name="new format 2" xfId="12899" xr:uid="{EB48E75E-B6BB-4205-8113-5699CB2D20FF}"/>
    <cellStyle name="No-definido" xfId="12900" xr:uid="{6C490E0E-74F7-4925-AE87-9F176358F41D}"/>
    <cellStyle name="No-definido 2" xfId="12901" xr:uid="{F7CBCBAB-982E-4232-8BF6-7D4990614436}"/>
    <cellStyle name="Non défini" xfId="12902" xr:uid="{44642810-13BA-452F-8B01-48AB0F27CAC1}"/>
    <cellStyle name="Non défini 2" xfId="12903" xr:uid="{F0177FB2-15B5-4DD0-8A62-483776F6A5A2}"/>
    <cellStyle name="Norma?_On Hol?" xfId="2178" xr:uid="{40A57112-C165-4718-B3B6-BE9D7D9B9380}"/>
    <cellStyle name="Normaᷬ_On Holᷤ" xfId="2179" xr:uid="{580850C4-F1FD-4985-B5BB-348B78DAD5C9}"/>
    <cellStyle name="Normaali 2" xfId="1103" xr:uid="{00000000-0005-0000-0000-000053040000}"/>
    <cellStyle name="Normaali 2 2" xfId="1104" xr:uid="{00000000-0005-0000-0000-000054040000}"/>
    <cellStyle name="Normaali 2 2 2" xfId="1105" xr:uid="{00000000-0005-0000-0000-000055040000}"/>
    <cellStyle name="Normaali 2 2 3" xfId="12905" xr:uid="{D819108A-702D-4430-A29A-ED8271544D47}"/>
    <cellStyle name="Normaali 2 3" xfId="1106" xr:uid="{00000000-0005-0000-0000-000056040000}"/>
    <cellStyle name="Normaali 2 4" xfId="12904" xr:uid="{81EC6F73-797B-41F8-BB0F-DDEDD9945E0F}"/>
    <cellStyle name="Normaali_CRFReport-template" xfId="12906" xr:uid="{BD4C764F-068F-44CF-AD43-4D2F2B37E8C9}"/>
    <cellStyle name="Normaallaad_CRFReport-template" xfId="12907" xr:uid="{A45AAD7E-2824-4CF1-9AA0-A5D2BDF915BE}"/>
    <cellStyle name="Normal" xfId="0" builtinId="0"/>
    <cellStyle name="Normal - Style1" xfId="2180" xr:uid="{D531AA9E-06C0-4BE0-9AA7-229BB0642647}"/>
    <cellStyle name="Normal - Style1 2" xfId="3168" xr:uid="{08A275E3-7A3F-42BE-BFEF-7DA93AF946F4}"/>
    <cellStyle name="Normal 10" xfId="1107" xr:uid="{00000000-0005-0000-0000-000058040000}"/>
    <cellStyle name="Normal 10 10" xfId="12908" xr:uid="{3F6F3F8B-8C70-49EC-9166-557D4C33013C}"/>
    <cellStyle name="Normal 10 10 2" xfId="12909" xr:uid="{3A76D8E9-3591-4C31-8508-9F91E8663851}"/>
    <cellStyle name="Normal 10 10 2 2" xfId="12910" xr:uid="{BE403556-DEB3-4031-9A3E-8522AA4EEE19}"/>
    <cellStyle name="Normal 10 10 2 2 2" xfId="12911" xr:uid="{8B947978-FF22-4450-ABA5-23459E2F0364}"/>
    <cellStyle name="Normal 10 10 2 2 2 2" xfId="12912" xr:uid="{F1EEA680-4E91-4E63-BF66-B7B8228783DB}"/>
    <cellStyle name="Normal 10 10 2 2 3" xfId="12913" xr:uid="{8B88A97E-2C3E-494A-BB62-55190DB36181}"/>
    <cellStyle name="Normal 10 10 2 2 4" xfId="12914" xr:uid="{0E21E7C6-C26F-40B0-BF6C-907EB645B121}"/>
    <cellStyle name="Normal 10 10 2 3" xfId="12915" xr:uid="{F3810E7F-B49F-4236-A162-36CEABCAF04A}"/>
    <cellStyle name="Normal 10 10 2 3 2" xfId="12916" xr:uid="{710E8058-1BB8-459F-93C6-DD6FD8AE24E6}"/>
    <cellStyle name="Normal 10 10 2 3 3" xfId="12917" xr:uid="{A07EA695-B870-44B5-AB4E-0A7C77FBB0F1}"/>
    <cellStyle name="Normal 10 10 2 4" xfId="12918" xr:uid="{FFA4DB48-FE67-4A6D-AB5B-451CA13CF606}"/>
    <cellStyle name="Normal 10 10 2 5" xfId="12919" xr:uid="{558612C4-B368-4E6D-9BCB-1FDA06AB24CB}"/>
    <cellStyle name="Normal 10 11" xfId="12920" xr:uid="{6B25ACA7-69B8-449D-9A0E-6F9AE7291EC9}"/>
    <cellStyle name="Normal 10 11 2" xfId="12921" xr:uid="{25451EA3-39F2-4085-BEC3-67AA4C615D25}"/>
    <cellStyle name="Normal 10 11 2 2" xfId="12922" xr:uid="{E7021F15-CD62-4773-9C09-EE4290DFE242}"/>
    <cellStyle name="Normal 10 11 2 2 2" xfId="12923" xr:uid="{960D9D51-4A7C-48FF-A4BB-869353698800}"/>
    <cellStyle name="Normal 10 11 2 2 2 2" xfId="12924" xr:uid="{4DCD75C6-0E16-4EBF-86C3-9E948F87F84A}"/>
    <cellStyle name="Normal 10 11 2 2 3" xfId="12925" xr:uid="{A2F361FD-A595-4108-861B-425BCA4EF9D8}"/>
    <cellStyle name="Normal 10 11 2 2 4" xfId="12926" xr:uid="{82503C8F-02C9-46E2-BC11-37CB83DA1C0A}"/>
    <cellStyle name="Normal 10 11 2 3" xfId="12927" xr:uid="{3948DAA8-F505-4D63-81D3-D7872651C3C3}"/>
    <cellStyle name="Normal 10 11 2 3 2" xfId="12928" xr:uid="{58C23668-A2E9-4A0E-8C07-F711BEFE3DD4}"/>
    <cellStyle name="Normal 10 11 2 4" xfId="12929" xr:uid="{31887304-621C-4068-A6AC-16FEAD82A0FC}"/>
    <cellStyle name="Normal 10 11 2 5" xfId="12930" xr:uid="{8737E953-B21F-4D75-9855-50A54A0632B8}"/>
    <cellStyle name="Normal 10 12" xfId="12931" xr:uid="{D5684521-EC72-4AE2-AB90-7DE697BF3223}"/>
    <cellStyle name="Normal 10 12 2" xfId="12932" xr:uid="{309316DE-6735-41A6-8535-80EA0584E6EF}"/>
    <cellStyle name="Normal 10 12 2 2" xfId="12933" xr:uid="{F186725C-8DC1-459E-82FE-E79B769151C5}"/>
    <cellStyle name="Normal 10 12 2 2 2" xfId="12934" xr:uid="{749E7EB1-02B6-41DE-B147-81ED6A0A1514}"/>
    <cellStyle name="Normal 10 12 2 2 2 2" xfId="12935" xr:uid="{E5EF075F-D9D5-44F5-A730-34771772FC5A}"/>
    <cellStyle name="Normal 10 12 2 2 3" xfId="12936" xr:uid="{EEA518F3-D305-4003-B811-72D57C14EAEE}"/>
    <cellStyle name="Normal 10 12 2 2 4" xfId="12937" xr:uid="{85EA86CF-C428-44D5-AD8E-C04A4D05A9A1}"/>
    <cellStyle name="Normal 10 12 2 3" xfId="12938" xr:uid="{019A784F-A6D8-474B-BFD9-45BF42879FB2}"/>
    <cellStyle name="Normal 10 12 2 3 2" xfId="12939" xr:uid="{99A4B9A7-6E24-46CD-9696-24ED5794BE41}"/>
    <cellStyle name="Normal 10 12 2 4" xfId="12940" xr:uid="{A95980D8-7F2E-4FAF-8FB1-8C10EC2D6207}"/>
    <cellStyle name="Normal 10 12 2 5" xfId="12941" xr:uid="{5FB9E314-96BA-4796-AA02-C23BAC287969}"/>
    <cellStyle name="Normal 10 13" xfId="12942" xr:uid="{3DF1DF27-27B1-4612-8867-EBDF4FF62CDD}"/>
    <cellStyle name="Normal 10 13 2" xfId="12943" xr:uid="{BB7F5080-6FA1-422B-9512-21379FAF09A4}"/>
    <cellStyle name="Normal 10 13 2 2" xfId="12944" xr:uid="{D61449B9-8232-4326-ABBA-40AFD6506903}"/>
    <cellStyle name="Normal 10 13 2 2 2" xfId="12945" xr:uid="{51086DBE-8FCE-4CA1-81D1-87EA28765CA7}"/>
    <cellStyle name="Normal 10 13 2 2 2 2" xfId="12946" xr:uid="{F52F1EDD-90CF-424C-9057-9D911DB68181}"/>
    <cellStyle name="Normal 10 13 2 2 3" xfId="12947" xr:uid="{D349D16A-FDF0-4CB6-938D-282DF4B2C75E}"/>
    <cellStyle name="Normal 10 13 2 2 4" xfId="12948" xr:uid="{C76D94E1-AEA3-4DBA-86B2-A6EE9C7C1DD1}"/>
    <cellStyle name="Normal 10 13 2 3" xfId="12949" xr:uid="{30F1C180-146D-4ADE-9E1C-13B3C85F1F34}"/>
    <cellStyle name="Normal 10 13 2 3 2" xfId="12950" xr:uid="{AAADFF4D-1297-4C1E-B4CC-59C97A92CBD9}"/>
    <cellStyle name="Normal 10 13 2 4" xfId="12951" xr:uid="{1254D1D2-F202-4213-8529-9E694B20FB5F}"/>
    <cellStyle name="Normal 10 13 2 5" xfId="12952" xr:uid="{B6535E0A-B264-4D11-B911-B32F1F9D7E3E}"/>
    <cellStyle name="Normal 10 14" xfId="12953" xr:uid="{1E951D67-BA53-4D15-8E0D-9426DE04C754}"/>
    <cellStyle name="Normal 10 14 2" xfId="12954" xr:uid="{E97C39AF-B943-4A54-9845-6EA58F2B5B51}"/>
    <cellStyle name="Normal 10 14 2 2" xfId="12955" xr:uid="{6D11F96C-7413-4DF5-B86D-52A20E20D220}"/>
    <cellStyle name="Normal 10 14 2 2 2" xfId="12956" xr:uid="{4516CC10-0176-4651-B68C-6B6017D996A7}"/>
    <cellStyle name="Normal 10 14 2 3" xfId="12957" xr:uid="{0E5F502F-4142-4BA9-A244-8CE1443E5ACD}"/>
    <cellStyle name="Normal 10 14 2 4" xfId="12958" xr:uid="{36A19099-293A-4294-AE11-7D4EC300BB7E}"/>
    <cellStyle name="Normal 10 14 2 5" xfId="12959" xr:uid="{E71BB273-0760-4920-B033-10B3A5C097DF}"/>
    <cellStyle name="Normal 10 14 3" xfId="12960" xr:uid="{296C4F16-5604-4112-9464-535381BEDFA7}"/>
    <cellStyle name="Normal 10 14 3 2" xfId="12961" xr:uid="{A1D2D9EE-FE4E-45C0-9593-A6A0FAD871C1}"/>
    <cellStyle name="Normal 10 14 3 2 2" xfId="12962" xr:uid="{558432B5-1ED7-43DB-B4D6-796909C2A23C}"/>
    <cellStyle name="Normal 10 14 3 3" xfId="12963" xr:uid="{86F4D02A-0B61-45FA-BFB0-83FFCB611031}"/>
    <cellStyle name="Normal 10 14 3 4" xfId="12964" xr:uid="{6C6703C9-40D1-4FE9-89F9-E59678108EC7}"/>
    <cellStyle name="Normal 10 14 3 5" xfId="12965" xr:uid="{8DEDD892-9120-43E6-BA4A-C1AC51E5AD5F}"/>
    <cellStyle name="Normal 10 14 4" xfId="12966" xr:uid="{CD272AF5-2DB0-4C62-81B0-F88AD1B086A5}"/>
    <cellStyle name="Normal 10 14 4 2" xfId="12967" xr:uid="{B9056EB1-6DD7-43D6-80B8-6F788C7F8E50}"/>
    <cellStyle name="Normal 10 14 4 3" xfId="12968" xr:uid="{4AEBC68F-DFA8-43B0-A2F1-A6BDE2611388}"/>
    <cellStyle name="Normal 10 14 5" xfId="12969" xr:uid="{41BC3EF5-EC6C-47A3-8582-6D295388229A}"/>
    <cellStyle name="Normal 10 14 6" xfId="12970" xr:uid="{5EF14195-6280-430E-AA5F-A68A5D762D7B}"/>
    <cellStyle name="Normal 10 14 7" xfId="12971" xr:uid="{82A7BA36-C5F8-4A23-93CC-408CA2A28207}"/>
    <cellStyle name="Normal 10 15" xfId="12972" xr:uid="{400F7784-B6A3-4903-9A6D-D7B25AFA62D9}"/>
    <cellStyle name="Normal 10 15 2" xfId="12973" xr:uid="{9E1C46ED-97E3-4B1F-AA52-E49D1DCD1A75}"/>
    <cellStyle name="Normal 10 15 2 2" xfId="12974" xr:uid="{08543376-51E5-4752-9EF8-5FF325153835}"/>
    <cellStyle name="Normal 10 15 2 2 2" xfId="12975" xr:uid="{C2BDDBDF-7BC0-495A-A42F-7260CBFFE738}"/>
    <cellStyle name="Normal 10 15 2 3" xfId="12976" xr:uid="{0E14DD1B-4E04-45F8-A97C-F9CDF4614252}"/>
    <cellStyle name="Normal 10 15 2 4" xfId="12977" xr:uid="{A2255BB5-B8E5-424A-9390-0322CEE14D73}"/>
    <cellStyle name="Normal 10 15 2 5" xfId="12978" xr:uid="{40FA43C3-F63A-4986-B4D3-105130B32736}"/>
    <cellStyle name="Normal 10 15 3" xfId="12979" xr:uid="{5D3901B8-439F-4CC2-9A6E-E6F76269C871}"/>
    <cellStyle name="Normal 10 15 3 2" xfId="12980" xr:uid="{10284531-A2FD-46FE-9A04-4E6C113169BE}"/>
    <cellStyle name="Normal 10 15 3 2 2" xfId="12981" xr:uid="{697B0194-1BA2-4D1A-9EC9-369F9A9B5982}"/>
    <cellStyle name="Normal 10 15 3 3" xfId="12982" xr:uid="{39BD16DB-E3CE-4B2D-A9A7-8D9EA5CF0C3B}"/>
    <cellStyle name="Normal 10 15 3 4" xfId="12983" xr:uid="{1E40DC49-A0AB-4C2A-917C-1653692A1B9D}"/>
    <cellStyle name="Normal 10 15 3 5" xfId="12984" xr:uid="{CE4B91BA-D2C5-4FBE-9C08-E248597E41D1}"/>
    <cellStyle name="Normal 10 15 4" xfId="12985" xr:uid="{623B0138-C09F-4410-80C1-27FD24A8E073}"/>
    <cellStyle name="Normal 10 15 4 2" xfId="12986" xr:uid="{4A4E1AE4-321E-4911-88EF-1B2E4D034C34}"/>
    <cellStyle name="Normal 10 15 4 3" xfId="12987" xr:uid="{72D029EB-C28D-45C2-B51D-FBEBE98F2DFA}"/>
    <cellStyle name="Normal 10 15 5" xfId="12988" xr:uid="{54F5AF7E-0F56-430E-AAA9-3552B6B0D5F0}"/>
    <cellStyle name="Normal 10 15 6" xfId="12989" xr:uid="{EE9F3D57-1460-4475-8B1A-A25A9A1D6CA9}"/>
    <cellStyle name="Normal 10 15 7" xfId="12990" xr:uid="{F02F7085-71BF-4DC6-B685-BEC7BBDC91D9}"/>
    <cellStyle name="Normal 10 16" xfId="12991" xr:uid="{FE8EAFDF-EB87-4FD2-9788-9FC3B29C2FB2}"/>
    <cellStyle name="Normal 10 16 2" xfId="12992" xr:uid="{87725B5A-1336-4526-BE60-C2CDD7619BA8}"/>
    <cellStyle name="Normal 10 16 2 2" xfId="12993" xr:uid="{540BD2FF-2D00-4C3D-A324-5EDF9E32A2DD}"/>
    <cellStyle name="Normal 10 16 2 2 2" xfId="12994" xr:uid="{AE2265AE-F716-471D-B2EC-DC70E843FBD0}"/>
    <cellStyle name="Normal 10 16 2 3" xfId="12995" xr:uid="{A832478B-9D87-4EB4-9FD9-68E3CB761405}"/>
    <cellStyle name="Normal 10 16 2 4" xfId="12996" xr:uid="{B13063E7-1693-4686-A24D-D349592B6AC3}"/>
    <cellStyle name="Normal 10 16 2 5" xfId="12997" xr:uid="{5BA0EA83-F3B4-4548-9EF8-1D2FF60AAE77}"/>
    <cellStyle name="Normal 10 16 3" xfId="12998" xr:uid="{993E3FFF-237A-44A0-916E-3487AABF9F64}"/>
    <cellStyle name="Normal 10 16 3 2" xfId="12999" xr:uid="{32FDDC48-3EBD-470B-94C7-344C1DB225E7}"/>
    <cellStyle name="Normal 10 16 3 2 2" xfId="13000" xr:uid="{ECD8BD65-9561-4244-B300-62B76A857553}"/>
    <cellStyle name="Normal 10 16 3 3" xfId="13001" xr:uid="{4912DAE9-8235-4CEE-B1C9-B5EB41A9F6AE}"/>
    <cellStyle name="Normal 10 16 3 4" xfId="13002" xr:uid="{C0B8C376-DFAE-488E-9F99-185F7D59DB38}"/>
    <cellStyle name="Normal 10 16 3 5" xfId="13003" xr:uid="{BF8C7CF7-BC8B-4758-97BB-E57B81150838}"/>
    <cellStyle name="Normal 10 16 4" xfId="13004" xr:uid="{2C063648-9BC3-4448-9E0F-594F4016A813}"/>
    <cellStyle name="Normal 10 16 4 2" xfId="13005" xr:uid="{8B643C78-1390-4F3D-AC8C-B4D7BF59999E}"/>
    <cellStyle name="Normal 10 16 4 3" xfId="13006" xr:uid="{772D5A32-0FDB-49C7-B013-FF181E76A31F}"/>
    <cellStyle name="Normal 10 16 5" xfId="13007" xr:uid="{78763879-0E94-45F1-AAAF-F7254C5DC02B}"/>
    <cellStyle name="Normal 10 16 6" xfId="13008" xr:uid="{B227A83D-5387-4D1D-B821-3BF70547EED5}"/>
    <cellStyle name="Normal 10 16 7" xfId="13009" xr:uid="{3EEF1A63-1955-4ACB-A155-D8DD17CDB8EB}"/>
    <cellStyle name="Normal 10 17" xfId="13010" xr:uid="{78025B29-42F9-4E4B-AF86-BE633B763534}"/>
    <cellStyle name="Normal 10 17 2" xfId="13011" xr:uid="{23DE50D1-C2EE-4313-8B23-F6A662B67469}"/>
    <cellStyle name="Normal 10 17 2 2" xfId="13012" xr:uid="{D6F2BE44-903C-41A1-B7F7-7479E981ACF3}"/>
    <cellStyle name="Normal 10 17 2 2 2" xfId="13013" xr:uid="{C7ECE78B-2A38-4C58-AAF5-4B72A51038AA}"/>
    <cellStyle name="Normal 10 17 2 3" xfId="13014" xr:uid="{80824B56-1CC8-4BAB-AB4A-4367763B4251}"/>
    <cellStyle name="Normal 10 17 2 4" xfId="13015" xr:uid="{676D8AD6-BD03-405C-82D3-66F3D15A073E}"/>
    <cellStyle name="Normal 10 17 2 5" xfId="13016" xr:uid="{E69B3B08-462B-400A-BDF3-8F401FC31D81}"/>
    <cellStyle name="Normal 10 17 3" xfId="13017" xr:uid="{27B6F406-D061-4761-84B5-62EF5236F920}"/>
    <cellStyle name="Normal 10 17 3 2" xfId="13018" xr:uid="{1C50C190-EB5A-4ADB-B244-331EED8F6451}"/>
    <cellStyle name="Normal 10 17 3 2 2" xfId="13019" xr:uid="{DA63D97F-B158-4D74-B924-5A448EBF8C3F}"/>
    <cellStyle name="Normal 10 17 3 3" xfId="13020" xr:uid="{552D8575-33A4-4160-958F-60740E3FB99F}"/>
    <cellStyle name="Normal 10 17 3 4" xfId="13021" xr:uid="{4A14F424-8279-4F09-AC40-33576A057BCF}"/>
    <cellStyle name="Normal 10 17 3 5" xfId="13022" xr:uid="{CFAEB402-AD92-464C-A67E-CD07ACBF999E}"/>
    <cellStyle name="Normal 10 17 4" xfId="13023" xr:uid="{A4E21FEB-754C-4F9C-8F5B-D62EA26403B6}"/>
    <cellStyle name="Normal 10 17 4 2" xfId="13024" xr:uid="{6D481830-CFF7-4816-A6D1-D368C233ACAB}"/>
    <cellStyle name="Normal 10 17 4 3" xfId="13025" xr:uid="{C3359DA0-D644-4693-8F43-1CB9EFD40E27}"/>
    <cellStyle name="Normal 10 17 5" xfId="13026" xr:uid="{CE1CD6CA-1345-4C46-8675-3D8B37E9A57D}"/>
    <cellStyle name="Normal 10 17 6" xfId="13027" xr:uid="{E736D8C7-4636-41AF-BCA6-C903E1EF5A21}"/>
    <cellStyle name="Normal 10 17 7" xfId="13028" xr:uid="{846205FD-FC6E-4724-AB68-46077C076C2B}"/>
    <cellStyle name="Normal 10 18" xfId="13029" xr:uid="{E1E7F450-1EFE-4142-A064-C79999ADCA97}"/>
    <cellStyle name="Normal 10 18 2" xfId="13030" xr:uid="{413C5857-2352-4F5A-A7B2-F681CE51139D}"/>
    <cellStyle name="Normal 10 18 2 2" xfId="13031" xr:uid="{1B325811-26CD-4660-BBA5-815AA9F5F09C}"/>
    <cellStyle name="Normal 10 18 2 2 2" xfId="13032" xr:uid="{5F8F1113-8A79-4E42-AB5D-000A66BAA53B}"/>
    <cellStyle name="Normal 10 18 2 3" xfId="13033" xr:uid="{763E5A44-5973-4B5A-A9BD-3868514E09EF}"/>
    <cellStyle name="Normal 10 18 2 4" xfId="13034" xr:uid="{FF0BB029-6E55-4BCA-9118-E7B59E2D1C38}"/>
    <cellStyle name="Normal 10 18 2 5" xfId="13035" xr:uid="{15D7A516-21D8-48D0-9285-15BE7A80A049}"/>
    <cellStyle name="Normal 10 18 3" xfId="13036" xr:uid="{4BF6053F-6F7C-4858-983C-B306891E3533}"/>
    <cellStyle name="Normal 10 18 3 2" xfId="13037" xr:uid="{0FA4C38C-40CF-4CA6-A18C-19A49F96ED4E}"/>
    <cellStyle name="Normal 10 18 3 2 2" xfId="13038" xr:uid="{265BC89F-DF99-4191-A337-591C2C867E18}"/>
    <cellStyle name="Normal 10 18 3 3" xfId="13039" xr:uid="{3A470CAD-2690-41B6-9F0C-9CC90240CC9F}"/>
    <cellStyle name="Normal 10 18 3 4" xfId="13040" xr:uid="{381AEF37-EBA0-4591-896E-C2FD83138934}"/>
    <cellStyle name="Normal 10 18 3 5" xfId="13041" xr:uid="{146D2B31-5FA4-4BC6-B7C7-6A72F6B57820}"/>
    <cellStyle name="Normal 10 18 4" xfId="13042" xr:uid="{B54F0713-3984-44CB-8E80-47826F72FC76}"/>
    <cellStyle name="Normal 10 18 4 2" xfId="13043" xr:uid="{F48C26E6-AB7A-4B38-A717-BF2F0F023E79}"/>
    <cellStyle name="Normal 10 18 4 3" xfId="13044" xr:uid="{84A5BC02-2469-4AF3-B2AF-D65F920E4541}"/>
    <cellStyle name="Normal 10 18 5" xfId="13045" xr:uid="{8485E051-3A56-4A36-B144-67E376E0908C}"/>
    <cellStyle name="Normal 10 18 6" xfId="13046" xr:uid="{86250536-6CCC-4DF0-B6FE-3C541A4FB261}"/>
    <cellStyle name="Normal 10 18 7" xfId="13047" xr:uid="{9AF3B2AC-26FC-47BF-A27F-E8D88AA5973D}"/>
    <cellStyle name="Normal 10 19" xfId="13048" xr:uid="{43718E0A-FB62-41B7-A36D-2AE3CFC6B77A}"/>
    <cellStyle name="Normal 10 2" xfId="1108" xr:uid="{00000000-0005-0000-0000-000059040000}"/>
    <cellStyle name="Normal 10 2 10" xfId="13049" xr:uid="{4A05B209-B8D2-4291-A7BF-8B3813ABA8A5}"/>
    <cellStyle name="Normal 10 2 10 2" xfId="13050" xr:uid="{CCE0F59D-A328-443A-AFCF-DD13D38FB836}"/>
    <cellStyle name="Normal 10 2 10 2 2" xfId="13051" xr:uid="{5693CA2D-51EC-4BF1-ACAB-BE54C48A7DFC}"/>
    <cellStyle name="Normal 10 2 10 2 2 2" xfId="13052" xr:uid="{0E125D15-5A6A-4F92-803A-B078E8FE2AA2}"/>
    <cellStyle name="Normal 10 2 10 2 2 2 2" xfId="13053" xr:uid="{622E4061-7D74-4B92-909B-BB0C0E955C3F}"/>
    <cellStyle name="Normal 10 2 10 2 2 3" xfId="13054" xr:uid="{87B3243C-E033-4662-8C0C-3BA493903482}"/>
    <cellStyle name="Normal 10 2 10 2 2 4" xfId="13055" xr:uid="{902BD451-9378-434A-85D4-DCFB969F205C}"/>
    <cellStyle name="Normal 10 2 10 2 3" xfId="13056" xr:uid="{D51FAC8F-8270-468C-B418-430C7977B8A2}"/>
    <cellStyle name="Normal 10 2 10 2 3 2" xfId="13057" xr:uid="{3072A0A0-F2BA-439A-97B7-FF1AA8A339E6}"/>
    <cellStyle name="Normal 10 2 10 2 4" xfId="13058" xr:uid="{CD638C91-2F35-4D1A-85F0-B3685BB6BDAE}"/>
    <cellStyle name="Normal 10 2 10 2 5" xfId="13059" xr:uid="{B72A1282-2C53-438C-B87D-DF981ECA7D26}"/>
    <cellStyle name="Normal 10 2 11" xfId="13060" xr:uid="{D4BA8D75-765B-499F-BC26-234251F72CF6}"/>
    <cellStyle name="Normal 10 2 11 2" xfId="13061" xr:uid="{DDD75152-9317-459D-AE0C-59F07E8DAC6E}"/>
    <cellStyle name="Normal 10 2 11 2 2" xfId="13062" xr:uid="{7E3BCBA0-D530-4063-81FE-77D739730D9B}"/>
    <cellStyle name="Normal 10 2 11 2 2 2" xfId="13063" xr:uid="{A2F2B2B3-2411-425F-AA41-EFDF2B38ACC5}"/>
    <cellStyle name="Normal 10 2 11 2 2 2 2" xfId="13064" xr:uid="{93B792B7-C590-49E8-AA4A-CFBB7D0B48B4}"/>
    <cellStyle name="Normal 10 2 11 2 2 3" xfId="13065" xr:uid="{355DEB6B-28EB-4A78-9691-139B2BEEEB67}"/>
    <cellStyle name="Normal 10 2 11 2 2 4" xfId="13066" xr:uid="{0E60E71C-D494-46E4-9C05-7C44ECF6C430}"/>
    <cellStyle name="Normal 10 2 11 2 3" xfId="13067" xr:uid="{223CA423-9939-4819-B530-71ADA748AFC1}"/>
    <cellStyle name="Normal 10 2 11 2 3 2" xfId="13068" xr:uid="{874788C4-1C96-4D97-B7CF-E2F1418D7478}"/>
    <cellStyle name="Normal 10 2 11 2 4" xfId="13069" xr:uid="{AB33964A-3620-48DC-B605-27121018DCA4}"/>
    <cellStyle name="Normal 10 2 11 2 5" xfId="13070" xr:uid="{0BEDBF47-BCEA-46C5-98AA-2F198285B0CC}"/>
    <cellStyle name="Normal 10 2 12" xfId="13071" xr:uid="{DB3AF72A-3079-451A-91E5-CC5130239F72}"/>
    <cellStyle name="Normal 10 2 12 2" xfId="13072" xr:uid="{CCF6E683-2D5E-4743-8528-818D25146F86}"/>
    <cellStyle name="Normal 10 2 12 2 2" xfId="13073" xr:uid="{0D75AAD6-55E3-4C8C-8F3C-F98C912204A9}"/>
    <cellStyle name="Normal 10 2 12 2 2 2" xfId="13074" xr:uid="{D1DE66B1-C1B4-4354-BE80-6C6D153D2A4F}"/>
    <cellStyle name="Normal 10 2 12 2 2 2 2" xfId="13075" xr:uid="{EFAEB8CE-98B8-4FEC-871A-3A6EEB435702}"/>
    <cellStyle name="Normal 10 2 12 2 2 3" xfId="13076" xr:uid="{A3855262-D47A-4564-A49A-A7543A39D266}"/>
    <cellStyle name="Normal 10 2 12 2 2 4" xfId="13077" xr:uid="{53BEF12A-A0EB-4729-898A-603803F8D119}"/>
    <cellStyle name="Normal 10 2 12 2 3" xfId="13078" xr:uid="{28112079-5687-4003-B70C-FE819B4D4B8C}"/>
    <cellStyle name="Normal 10 2 12 2 3 2" xfId="13079" xr:uid="{D9902CE6-D8C0-489A-9FAD-E85739C6CF74}"/>
    <cellStyle name="Normal 10 2 12 2 4" xfId="13080" xr:uid="{DC039F1C-16EC-474C-8181-2FD5764C4F2C}"/>
    <cellStyle name="Normal 10 2 12 2 5" xfId="13081" xr:uid="{F41193D5-9517-4C8B-9848-7EC26F65D7D9}"/>
    <cellStyle name="Normal 10 2 13" xfId="13082" xr:uid="{D62E008B-FF40-4C85-80A8-AB1ADF817F23}"/>
    <cellStyle name="Normal 10 2 13 2" xfId="13083" xr:uid="{4EF6340A-B697-4256-AE75-2BD4D76F0E66}"/>
    <cellStyle name="Normal 10 2 13 2 2" xfId="13084" xr:uid="{76878125-E865-41F9-B5C0-92ADB68307A7}"/>
    <cellStyle name="Normal 10 2 13 2 2 2" xfId="13085" xr:uid="{0D63A432-5EA6-4657-8CC3-4F23EB174980}"/>
    <cellStyle name="Normal 10 2 13 2 3" xfId="13086" xr:uid="{3DCD13B9-D9B3-49A6-8B5C-FBAD5DC18EFD}"/>
    <cellStyle name="Normal 10 2 13 2 4" xfId="13087" xr:uid="{05A41DD5-A0EF-4BC9-A098-88B69F71D376}"/>
    <cellStyle name="Normal 10 2 13 2 5" xfId="13088" xr:uid="{4F162723-58FC-4A02-9C7A-CA461576EC07}"/>
    <cellStyle name="Normal 10 2 13 3" xfId="13089" xr:uid="{42E61D5B-3071-466D-864A-D0EAF1B0E63D}"/>
    <cellStyle name="Normal 10 2 13 3 2" xfId="13090" xr:uid="{9AE7EDE8-04F3-4FBC-BA90-382ADBED86E7}"/>
    <cellStyle name="Normal 10 2 13 3 2 2" xfId="13091" xr:uid="{790CF311-1658-4436-B498-60207ACF1B3D}"/>
    <cellStyle name="Normal 10 2 13 3 3" xfId="13092" xr:uid="{EAABAAD5-E221-41D6-94CA-134779B8A002}"/>
    <cellStyle name="Normal 10 2 13 3 4" xfId="13093" xr:uid="{73D63A27-FE8E-434D-8581-21E1A4E5D307}"/>
    <cellStyle name="Normal 10 2 13 3 5" xfId="13094" xr:uid="{4E59948D-5A14-4313-BAA6-4B22EC6F9150}"/>
    <cellStyle name="Normal 10 2 13 4" xfId="13095" xr:uid="{D5C6E2FF-3CCB-48F8-B4BE-6B807BACD17C}"/>
    <cellStyle name="Normal 10 2 13 4 2" xfId="13096" xr:uid="{6C461977-6D6D-468F-9781-87153FDE64E9}"/>
    <cellStyle name="Normal 10 2 13 4 3" xfId="13097" xr:uid="{FB3862C6-4BD2-4504-8786-C35041D0B72D}"/>
    <cellStyle name="Normal 10 2 13 5" xfId="13098" xr:uid="{7855347A-D6F2-4880-889D-68AD01B61397}"/>
    <cellStyle name="Normal 10 2 13 6" xfId="13099" xr:uid="{974E817A-8353-4698-AF4F-E752C9A06E1F}"/>
    <cellStyle name="Normal 10 2 13 7" xfId="13100" xr:uid="{AEA17093-3189-4A36-AE44-D0439073796F}"/>
    <cellStyle name="Normal 10 2 14" xfId="13101" xr:uid="{B3FC117C-F4A8-4E2F-8DBA-9D6E6255E41D}"/>
    <cellStyle name="Normal 10 2 14 2" xfId="13102" xr:uid="{16B90B11-9E34-4857-8672-BE6CF448B24B}"/>
    <cellStyle name="Normal 10 2 14 2 2" xfId="13103" xr:uid="{1821B3F6-81FC-4CF5-9EEE-4874D5C01D8F}"/>
    <cellStyle name="Normal 10 2 14 2 2 2" xfId="13104" xr:uid="{D933029F-B4ED-4D09-A4F1-7B43F57BCEF3}"/>
    <cellStyle name="Normal 10 2 14 2 3" xfId="13105" xr:uid="{DCDEAEEE-58A7-4F56-B974-EDB2D3E92831}"/>
    <cellStyle name="Normal 10 2 14 2 4" xfId="13106" xr:uid="{548D151C-E950-431B-904B-371C10C8F75D}"/>
    <cellStyle name="Normal 10 2 14 2 5" xfId="13107" xr:uid="{629B5F6E-6ADE-4E0D-AA76-3F3C2415C95A}"/>
    <cellStyle name="Normal 10 2 14 3" xfId="13108" xr:uid="{1F688139-9CA2-45BE-A55A-8FD3AAF4BA24}"/>
    <cellStyle name="Normal 10 2 14 3 2" xfId="13109" xr:uid="{13551FDD-9C84-4A1B-91D0-EFC6BEA72D28}"/>
    <cellStyle name="Normal 10 2 14 3 2 2" xfId="13110" xr:uid="{B79E0FB1-A92B-4656-9D29-AC5BE7E1CBAD}"/>
    <cellStyle name="Normal 10 2 14 3 3" xfId="13111" xr:uid="{40557963-2D8B-411F-A943-19077163D5AA}"/>
    <cellStyle name="Normal 10 2 14 3 4" xfId="13112" xr:uid="{B32FCB2A-1798-4FA8-9752-26077AD0E9D7}"/>
    <cellStyle name="Normal 10 2 14 3 5" xfId="13113" xr:uid="{AD767676-7BAF-4E78-9EB0-15C8ABBFD7AB}"/>
    <cellStyle name="Normal 10 2 14 4" xfId="13114" xr:uid="{D2EF8779-8884-4C2F-B119-D8C2B438B7B7}"/>
    <cellStyle name="Normal 10 2 14 4 2" xfId="13115" xr:uid="{39F4ACE5-ED8F-491A-81BD-28F8D1BA374A}"/>
    <cellStyle name="Normal 10 2 14 4 3" xfId="13116" xr:uid="{73E80936-93AF-447A-A080-31555DC5231D}"/>
    <cellStyle name="Normal 10 2 14 5" xfId="13117" xr:uid="{9FF4A81A-8458-400E-8E09-F90ECBC646F1}"/>
    <cellStyle name="Normal 10 2 14 6" xfId="13118" xr:uid="{395342CF-C4D4-4F5A-9C32-8BC06D5B095F}"/>
    <cellStyle name="Normal 10 2 14 7" xfId="13119" xr:uid="{029481A8-BFB9-4890-AECE-144C9999F17D}"/>
    <cellStyle name="Normal 10 2 15" xfId="13120" xr:uid="{010BD95C-6148-4F8D-8795-C1CB03840A3A}"/>
    <cellStyle name="Normal 10 2 15 2" xfId="13121" xr:uid="{71F13BF2-91B1-43E6-87FB-4B409D225767}"/>
    <cellStyle name="Normal 10 2 15 2 2" xfId="13122" xr:uid="{DA3858FD-FB06-4B9F-9A7B-5B31CB34E46C}"/>
    <cellStyle name="Normal 10 2 15 2 2 2" xfId="13123" xr:uid="{5D4C7C21-F55F-429C-AB5B-134897C0DE75}"/>
    <cellStyle name="Normal 10 2 15 2 3" xfId="13124" xr:uid="{44F5D6B6-F530-4BF5-BBEB-5C7F0066EDAE}"/>
    <cellStyle name="Normal 10 2 15 2 4" xfId="13125" xr:uid="{C9782C0E-5356-4068-8993-A83F136A76F5}"/>
    <cellStyle name="Normal 10 2 15 2 5" xfId="13126" xr:uid="{EFF537CF-B8C1-4C3C-A7CE-AF26EAFE8D21}"/>
    <cellStyle name="Normal 10 2 15 3" xfId="13127" xr:uid="{A5CAC9AE-D3F0-4AF6-83E8-35643FC3A00B}"/>
    <cellStyle name="Normal 10 2 15 3 2" xfId="13128" xr:uid="{CE0D2F16-15A6-4BB0-91F9-ADA031755130}"/>
    <cellStyle name="Normal 10 2 15 3 2 2" xfId="13129" xr:uid="{94806F42-DF1A-447A-AE68-1EC9E95EEC7B}"/>
    <cellStyle name="Normal 10 2 15 3 3" xfId="13130" xr:uid="{AE6AE9CB-1CE4-40E8-A866-129032B19620}"/>
    <cellStyle name="Normal 10 2 15 3 4" xfId="13131" xr:uid="{1EE1F325-F099-4B08-98D2-F5E205B76BAC}"/>
    <cellStyle name="Normal 10 2 15 3 5" xfId="13132" xr:uid="{F2B86E1D-98A7-4A06-BC7B-71825991C445}"/>
    <cellStyle name="Normal 10 2 15 4" xfId="13133" xr:uid="{AB965013-AC6B-494F-8D1D-1162152676B4}"/>
    <cellStyle name="Normal 10 2 15 4 2" xfId="13134" xr:uid="{1BD20CE1-C456-426E-B3E4-191C692EDBB7}"/>
    <cellStyle name="Normal 10 2 15 4 3" xfId="13135" xr:uid="{FA87050C-5F83-4E88-8638-169CDBB7B39B}"/>
    <cellStyle name="Normal 10 2 15 5" xfId="13136" xr:uid="{2EFBFEDA-73B3-403F-83D0-D82474CF5CF5}"/>
    <cellStyle name="Normal 10 2 15 6" xfId="13137" xr:uid="{F42DFBE0-8364-43E7-B323-ACD6A0D46A9E}"/>
    <cellStyle name="Normal 10 2 15 7" xfId="13138" xr:uid="{8689F1B8-A5A6-4DA7-978A-96E9380874E8}"/>
    <cellStyle name="Normal 10 2 16" xfId="13139" xr:uid="{30C546AF-7E52-443A-8BED-B63EE960254C}"/>
    <cellStyle name="Normal 10 2 16 2" xfId="13140" xr:uid="{3231A170-E97E-469B-8618-ED9C9A174247}"/>
    <cellStyle name="Normal 10 2 16 2 2" xfId="13141" xr:uid="{6A2CBFD4-0148-4626-9131-1C6E5A250E3F}"/>
    <cellStyle name="Normal 10 2 16 2 2 2" xfId="13142" xr:uid="{52318C0E-0158-4454-9B8E-F6C8FB1CCA45}"/>
    <cellStyle name="Normal 10 2 16 2 3" xfId="13143" xr:uid="{FB9A8DA3-8607-4C00-A852-B740E41ABA10}"/>
    <cellStyle name="Normal 10 2 16 2 4" xfId="13144" xr:uid="{6DE097DB-5611-45CD-BB5A-2823C6FB8BCD}"/>
    <cellStyle name="Normal 10 2 16 2 5" xfId="13145" xr:uid="{52CF4211-B9EE-41AC-A60A-9CC2A266B096}"/>
    <cellStyle name="Normal 10 2 16 3" xfId="13146" xr:uid="{BC109EA4-D4E9-449C-B3EC-8606FC475872}"/>
    <cellStyle name="Normal 10 2 16 3 2" xfId="13147" xr:uid="{2594A2C4-4FA7-419E-910C-AA39A5CE75A4}"/>
    <cellStyle name="Normal 10 2 16 3 2 2" xfId="13148" xr:uid="{E77F4948-A065-422B-99A6-775A4E39A348}"/>
    <cellStyle name="Normal 10 2 16 3 3" xfId="13149" xr:uid="{F28C7E22-DD91-4364-958C-C2A1CD1087B5}"/>
    <cellStyle name="Normal 10 2 16 3 4" xfId="13150" xr:uid="{22620576-AF85-4E08-8831-EE05668B7276}"/>
    <cellStyle name="Normal 10 2 16 3 5" xfId="13151" xr:uid="{20C11066-B839-4D74-9CD6-71FA82FFD35F}"/>
    <cellStyle name="Normal 10 2 16 4" xfId="13152" xr:uid="{949353BC-7A1F-4EB7-8972-2E8152E6D653}"/>
    <cellStyle name="Normal 10 2 16 4 2" xfId="13153" xr:uid="{694C45DC-1263-4571-8EC6-5240768BE1BE}"/>
    <cellStyle name="Normal 10 2 16 4 3" xfId="13154" xr:uid="{1101D8E1-48C8-4328-ABDB-A30A7349C567}"/>
    <cellStyle name="Normal 10 2 16 5" xfId="13155" xr:uid="{661ED337-F940-46F0-AB36-A76C28D1029A}"/>
    <cellStyle name="Normal 10 2 16 6" xfId="13156" xr:uid="{06F950CF-5921-4733-B342-5661E71B3316}"/>
    <cellStyle name="Normal 10 2 16 7" xfId="13157" xr:uid="{AEF66313-CEFC-4130-91C6-D723D4E8BAC6}"/>
    <cellStyle name="Normal 10 2 17" xfId="13158" xr:uid="{15EDAF61-3BA5-4AE2-A753-2A9787AF8792}"/>
    <cellStyle name="Normal 10 2 17 2" xfId="13159" xr:uid="{9C19E90E-A05B-43F6-B8EC-2DCE6A837F58}"/>
    <cellStyle name="Normal 10 2 17 2 2" xfId="13160" xr:uid="{28527B2B-9D41-45A0-A9BB-33A0F0A47383}"/>
    <cellStyle name="Normal 10 2 17 2 2 2" xfId="13161" xr:uid="{3FC49975-3222-4451-991F-1108DCB3AFDF}"/>
    <cellStyle name="Normal 10 2 17 2 3" xfId="13162" xr:uid="{CB4C2F20-0A86-4743-B195-F88B892AB591}"/>
    <cellStyle name="Normal 10 2 17 2 4" xfId="13163" xr:uid="{8A52A16E-03CE-4231-B2E7-98C44D43BBE6}"/>
    <cellStyle name="Normal 10 2 17 2 5" xfId="13164" xr:uid="{752641CC-5821-4127-9A6C-48F83660CB26}"/>
    <cellStyle name="Normal 10 2 17 3" xfId="13165" xr:uid="{B1085EE8-490E-49E7-BC79-027451F12A28}"/>
    <cellStyle name="Normal 10 2 17 3 2" xfId="13166" xr:uid="{8EAEC83B-B8B3-4149-8F6E-48A0ED371AC6}"/>
    <cellStyle name="Normal 10 2 17 3 2 2" xfId="13167" xr:uid="{81477947-524B-484E-BA4A-5AA921532B81}"/>
    <cellStyle name="Normal 10 2 17 3 3" xfId="13168" xr:uid="{3E2C2B5E-7C1E-45A6-A12C-10E53BD79575}"/>
    <cellStyle name="Normal 10 2 17 3 4" xfId="13169" xr:uid="{9F4F6160-8BAD-4B73-8909-ECA329E2D2C0}"/>
    <cellStyle name="Normal 10 2 17 3 5" xfId="13170" xr:uid="{B9F47582-C545-434B-97F0-B6E2B65BEEE0}"/>
    <cellStyle name="Normal 10 2 17 4" xfId="13171" xr:uid="{C00BED60-218B-408B-99C3-23FCFE06CAD7}"/>
    <cellStyle name="Normal 10 2 17 4 2" xfId="13172" xr:uid="{58D983C9-53DA-4871-B619-B670B7A42E4A}"/>
    <cellStyle name="Normal 10 2 17 4 3" xfId="13173" xr:uid="{789E70B5-34C8-47AC-99C0-4031AF9BBF22}"/>
    <cellStyle name="Normal 10 2 17 5" xfId="13174" xr:uid="{45AFFF52-ABF3-415D-8BE3-5E18F7A98C35}"/>
    <cellStyle name="Normal 10 2 17 6" xfId="13175" xr:uid="{EB24B6D3-31F1-4F20-915D-FB73F5829B6B}"/>
    <cellStyle name="Normal 10 2 17 7" xfId="13176" xr:uid="{FFD82AC1-40F6-46D1-951E-45DAC7875511}"/>
    <cellStyle name="Normal 10 2 18" xfId="13177" xr:uid="{CF8F405A-D479-4B2D-97B8-31BDB513CFE9}"/>
    <cellStyle name="Normal 10 2 19" xfId="4022" xr:uid="{17D5B659-BC8A-45A3-B1B2-59AE42A1A39E}"/>
    <cellStyle name="Normal 10 2 2" xfId="1109" xr:uid="{00000000-0005-0000-0000-00005A040000}"/>
    <cellStyle name="Normal 10 2 2 10" xfId="13179" xr:uid="{49916FC1-3CBF-4692-B461-85949F1A2F3B}"/>
    <cellStyle name="Normal 10 2 2 10 2" xfId="13180" xr:uid="{D5D9C15E-3C92-48E9-8329-58511415869D}"/>
    <cellStyle name="Normal 10 2 2 10 2 2" xfId="13181" xr:uid="{5B46996E-90D8-4E4F-BF97-6C41086CEAAB}"/>
    <cellStyle name="Normal 10 2 2 10 2 2 2" xfId="13182" xr:uid="{909BF8E9-E10B-4E85-B345-854076AA2B96}"/>
    <cellStyle name="Normal 10 2 2 10 2 3" xfId="13183" xr:uid="{AFA73B05-E6FC-40F9-854D-47D0A198734B}"/>
    <cellStyle name="Normal 10 2 2 10 2 4" xfId="13184" xr:uid="{3C582F9A-6484-4DF7-9DAD-7AA726648970}"/>
    <cellStyle name="Normal 10 2 2 10 2 5" xfId="13185" xr:uid="{5EF1C8E4-E0D9-463A-B515-DB38D80B2F36}"/>
    <cellStyle name="Normal 10 2 2 10 3" xfId="13186" xr:uid="{AF0AE7B3-3C72-40D9-92D1-DEE7427FCE94}"/>
    <cellStyle name="Normal 10 2 2 10 3 2" xfId="13187" xr:uid="{3237852D-8491-4185-A6A1-A763A87B879C}"/>
    <cellStyle name="Normal 10 2 2 10 3 2 2" xfId="13188" xr:uid="{02581AEA-4F07-4C62-9D27-6E46C82D6A00}"/>
    <cellStyle name="Normal 10 2 2 10 3 3" xfId="13189" xr:uid="{4027C84F-1927-4B3F-9A2E-E5AF144C7827}"/>
    <cellStyle name="Normal 10 2 2 10 3 4" xfId="13190" xr:uid="{AF45FC49-27C8-4D9A-AD0B-78D00C8A8956}"/>
    <cellStyle name="Normal 10 2 2 10 3 5" xfId="13191" xr:uid="{89CA5D28-0998-4B0C-9CC3-44929D1DC85F}"/>
    <cellStyle name="Normal 10 2 2 10 4" xfId="13192" xr:uid="{E23E6818-64B9-4CF0-BDF1-D5D102079975}"/>
    <cellStyle name="Normal 10 2 2 10 4 2" xfId="13193" xr:uid="{CC75B359-687D-4F01-802B-D2D84B45A1C4}"/>
    <cellStyle name="Normal 10 2 2 10 4 3" xfId="13194" xr:uid="{764D2D73-3640-4ED0-BA1C-A652A38C6D63}"/>
    <cellStyle name="Normal 10 2 2 10 5" xfId="13195" xr:uid="{6269EA6D-2082-48F7-BD9B-854E45F90E49}"/>
    <cellStyle name="Normal 10 2 2 10 6" xfId="13196" xr:uid="{35F84CF0-9218-4FD4-9A53-5BB686DB585D}"/>
    <cellStyle name="Normal 10 2 2 10 7" xfId="13197" xr:uid="{3D57441B-8B11-4D59-B054-84F79BEC7C13}"/>
    <cellStyle name="Normal 10 2 2 11" xfId="13198" xr:uid="{CDB0A1C2-B7F2-4D0D-9FE3-9040B9E0E7F7}"/>
    <cellStyle name="Normal 10 2 2 11 2" xfId="13199" xr:uid="{997AE051-8E0B-423E-ACA9-F65F6E5A056A}"/>
    <cellStyle name="Normal 10 2 2 11 2 2" xfId="13200" xr:uid="{E74443B8-10D9-4FC9-8DB7-F22D30048638}"/>
    <cellStyle name="Normal 10 2 2 11 2 2 2" xfId="13201" xr:uid="{E0DC9C54-A5B2-4CFE-8FA1-3E5682C71EB9}"/>
    <cellStyle name="Normal 10 2 2 11 2 3" xfId="13202" xr:uid="{737ECE46-0D26-4CE9-A0C9-CC86AC9E3905}"/>
    <cellStyle name="Normal 10 2 2 11 2 4" xfId="13203" xr:uid="{1225C52C-2828-4A84-B8B5-5D4F1C42A0A3}"/>
    <cellStyle name="Normal 10 2 2 11 2 5" xfId="13204" xr:uid="{A8E5F68A-1106-48BA-92D4-592F768D7F04}"/>
    <cellStyle name="Normal 10 2 2 11 3" xfId="13205" xr:uid="{5933FABC-1BCE-47C8-AC11-31CF9EFF5DB8}"/>
    <cellStyle name="Normal 10 2 2 11 3 2" xfId="13206" xr:uid="{61610CA4-56B1-4433-B2B1-C298DD555E0C}"/>
    <cellStyle name="Normal 10 2 2 11 3 2 2" xfId="13207" xr:uid="{DFE3A850-288B-49C8-8709-A3BC18E36805}"/>
    <cellStyle name="Normal 10 2 2 11 3 3" xfId="13208" xr:uid="{555F7BDF-A0B9-4CF5-970D-FCCF2AD8160F}"/>
    <cellStyle name="Normal 10 2 2 11 3 4" xfId="13209" xr:uid="{4ADF3FC2-D6F0-493F-963E-125D954E855F}"/>
    <cellStyle name="Normal 10 2 2 11 3 5" xfId="13210" xr:uid="{4291565E-F5BC-437E-9DE8-EF5C4696FF54}"/>
    <cellStyle name="Normal 10 2 2 11 4" xfId="13211" xr:uid="{DC9159C8-FA67-4B80-AEFA-4241CA922D4C}"/>
    <cellStyle name="Normal 10 2 2 11 4 2" xfId="13212" xr:uid="{97CAE410-FC34-4D60-B299-B4A39A7A3E52}"/>
    <cellStyle name="Normal 10 2 2 11 4 3" xfId="13213" xr:uid="{23CBF35B-155A-416A-8CD9-31A4EBEED2DF}"/>
    <cellStyle name="Normal 10 2 2 11 5" xfId="13214" xr:uid="{78CE0A0E-E9C2-47D5-84D7-B212018A9C45}"/>
    <cellStyle name="Normal 10 2 2 11 6" xfId="13215" xr:uid="{C2A161F0-682E-4E14-B22D-415A1864CC9D}"/>
    <cellStyle name="Normal 10 2 2 11 7" xfId="13216" xr:uid="{D3A06C5C-CC07-4D4D-A37E-A3D66C50B5FB}"/>
    <cellStyle name="Normal 10 2 2 12" xfId="13217" xr:uid="{5C29813A-1989-44D0-9C36-640A01DDC804}"/>
    <cellStyle name="Normal 10 2 2 12 2" xfId="13218" xr:uid="{C7FF639A-0F44-4C13-BE8A-94968CDB1D62}"/>
    <cellStyle name="Normal 10 2 2 13" xfId="13219" xr:uid="{DE22D54C-20FE-45B9-931F-92E368172D4D}"/>
    <cellStyle name="Normal 10 2 2 14" xfId="13178" xr:uid="{407B2252-64A4-447E-B38C-6772C4AD67FE}"/>
    <cellStyle name="Normal 10 2 2 2" xfId="13220" xr:uid="{6ECEF576-B3FA-409C-BBF2-DF554F72C6FD}"/>
    <cellStyle name="Normal 10 2 2 2 2" xfId="13221" xr:uid="{C019E268-693D-455E-ACCC-948194149F39}"/>
    <cellStyle name="Normal 10 2 2 2 2 10" xfId="13222" xr:uid="{911D8AD6-44A9-4DB3-978F-D5FA924E5689}"/>
    <cellStyle name="Normal 10 2 2 2 2 10 2" xfId="13223" xr:uid="{0B2C9062-EE57-4D33-8957-769DC695A45A}"/>
    <cellStyle name="Normal 10 2 2 2 2 10 2 2" xfId="13224" xr:uid="{302A05F6-2558-4DB0-9130-88AD6BB8D8EE}"/>
    <cellStyle name="Normal 10 2 2 2 2 10 3" xfId="13225" xr:uid="{3618F45B-BF79-49F9-99DA-EF1605942B14}"/>
    <cellStyle name="Normal 10 2 2 2 2 10 4" xfId="13226" xr:uid="{603CB402-17C9-4829-A7B8-CCB9F4C2B594}"/>
    <cellStyle name="Normal 10 2 2 2 2 10 5" xfId="13227" xr:uid="{05CF811E-0177-492C-A121-2A31CC7D4747}"/>
    <cellStyle name="Normal 10 2 2 2 2 11" xfId="13228" xr:uid="{5BFA92CE-91F9-49A4-B859-C3EAFEAA9068}"/>
    <cellStyle name="Normal 10 2 2 2 2 11 2" xfId="13229" xr:uid="{742FAB0B-3CB6-436C-88B2-ADF52D959C99}"/>
    <cellStyle name="Normal 10 2 2 2 2 11 3" xfId="13230" xr:uid="{988ACD97-60A9-423F-BE49-C8A8C0875463}"/>
    <cellStyle name="Normal 10 2 2 2 2 12" xfId="13231" xr:uid="{8ADB6181-3F36-4185-99D8-4F70D8EC3119}"/>
    <cellStyle name="Normal 10 2 2 2 2 13" xfId="13232" xr:uid="{CE8B2903-B365-4911-BE77-C459D6970C49}"/>
    <cellStyle name="Normal 10 2 2 2 2 14" xfId="13233" xr:uid="{7A4A7291-C91C-43F0-8A0A-2DE9051CECA8}"/>
    <cellStyle name="Normal 10 2 2 2 2 2" xfId="13234" xr:uid="{41AF440E-BF5A-486A-B65D-43F0C6CA7252}"/>
    <cellStyle name="Normal 10 2 2 2 2 2 2" xfId="13235" xr:uid="{59DA7DFF-94DB-4700-B1EA-C3049E37D9DB}"/>
    <cellStyle name="Normal 10 2 2 2 2 2 2 2" xfId="13236" xr:uid="{890505E4-1578-46E6-ACE1-9A6846697F7A}"/>
    <cellStyle name="Normal 10 2 2 2 2 2 2 2 2" xfId="13237" xr:uid="{E3D58A96-B3F0-430B-825E-BD0E934B1B54}"/>
    <cellStyle name="Normal 10 2 2 2 2 2 2 2 2 2" xfId="13238" xr:uid="{0A5CBB9A-54F6-4FD6-B3D4-6D70110B6169}"/>
    <cellStyle name="Normal 10 2 2 2 2 2 2 2 3" xfId="13239" xr:uid="{1392DDA0-F33F-4B31-B469-989F9CCB5FEA}"/>
    <cellStyle name="Normal 10 2 2 2 2 2 2 2 4" xfId="13240" xr:uid="{524A7FDA-58A3-4208-A05C-4612B15F3AAA}"/>
    <cellStyle name="Normal 10 2 2 2 2 2 2 3" xfId="13241" xr:uid="{BD12BC11-6EAF-4842-A471-1C9EEAC4CAC7}"/>
    <cellStyle name="Normal 10 2 2 2 2 2 2 3 2" xfId="13242" xr:uid="{7CE9E4C0-7252-4E80-9E11-D19AB6888818}"/>
    <cellStyle name="Normal 10 2 2 2 2 2 2 4" xfId="13243" xr:uid="{0A94847C-004A-4552-AA61-BD24DFFD6440}"/>
    <cellStyle name="Normal 10 2 2 2 2 2 2 5" xfId="13244" xr:uid="{D6FD5F17-B1D0-4B3E-BA44-137E3307E532}"/>
    <cellStyle name="Normal 10 2 2 2 2 3" xfId="13245" xr:uid="{8C411E14-54D5-48EE-80B0-99BA2BC70A00}"/>
    <cellStyle name="Normal 10 2 2 2 2 3 2" xfId="13246" xr:uid="{031F0D9C-95B3-444A-82E8-D7192DA70FC7}"/>
    <cellStyle name="Normal 10 2 2 2 2 3 2 2" xfId="13247" xr:uid="{4C300402-D915-4F1B-B02B-0972766D5D52}"/>
    <cellStyle name="Normal 10 2 2 2 2 3 2 2 2" xfId="13248" xr:uid="{D0E7A81F-4573-49EE-BAEA-7641EB8757ED}"/>
    <cellStyle name="Normal 10 2 2 2 2 3 2 2 2 2" xfId="13249" xr:uid="{78B7E7C6-3D2A-4973-B991-38546D0124C1}"/>
    <cellStyle name="Normal 10 2 2 2 2 3 2 2 3" xfId="13250" xr:uid="{046676C7-F0E9-4808-8820-18D3CEA222AE}"/>
    <cellStyle name="Normal 10 2 2 2 2 3 2 2 4" xfId="13251" xr:uid="{B9C0EBC8-D019-4606-8F4C-A5C94944066E}"/>
    <cellStyle name="Normal 10 2 2 2 2 3 2 3" xfId="13252" xr:uid="{8C24B730-A31A-448C-8ED7-912BA2398902}"/>
    <cellStyle name="Normal 10 2 2 2 2 3 2 3 2" xfId="13253" xr:uid="{5D75117F-083E-4C1D-B575-3138E4FACB58}"/>
    <cellStyle name="Normal 10 2 2 2 2 3 2 4" xfId="13254" xr:uid="{39E5355F-BB49-4242-8C92-93BE88E2E4CC}"/>
    <cellStyle name="Normal 10 2 2 2 2 3 2 5" xfId="13255" xr:uid="{1E23E4EE-CC9D-4DC2-A190-C96AA3332BD1}"/>
    <cellStyle name="Normal 10 2 2 2 2 4" xfId="13256" xr:uid="{760345C5-D54F-442A-9BDB-1CBE8FAC98BB}"/>
    <cellStyle name="Normal 10 2 2 2 2 4 2" xfId="13257" xr:uid="{90439AC8-3F5C-48F4-8623-7DA566215CF0}"/>
    <cellStyle name="Normal 10 2 2 2 2 4 2 2" xfId="13258" xr:uid="{A43B5DB4-3412-4A40-B5E7-84F9D5BE91CC}"/>
    <cellStyle name="Normal 10 2 2 2 2 4 2 2 2" xfId="13259" xr:uid="{31B3D9CA-0CAD-4733-8554-174E73F8911D}"/>
    <cellStyle name="Normal 10 2 2 2 2 4 2 2 2 2" xfId="13260" xr:uid="{6D27751A-18D0-42E0-8B17-CD2DB761E732}"/>
    <cellStyle name="Normal 10 2 2 2 2 4 2 2 3" xfId="13261" xr:uid="{F9037DCD-ED62-4090-841A-EB3E9E27C0BF}"/>
    <cellStyle name="Normal 10 2 2 2 2 4 2 2 4" xfId="13262" xr:uid="{EB91BE7B-6561-4146-8D2F-4839DD6E31FD}"/>
    <cellStyle name="Normal 10 2 2 2 2 4 2 3" xfId="13263" xr:uid="{7F3E7A98-733F-4783-AF9B-8B5C76FEB590}"/>
    <cellStyle name="Normal 10 2 2 2 2 4 2 3 2" xfId="13264" xr:uid="{826378DC-8C20-47D8-92E9-46DA9E0721EB}"/>
    <cellStyle name="Normal 10 2 2 2 2 4 2 4" xfId="13265" xr:uid="{E8AC7BED-659A-4DD0-8644-866F759DBEA1}"/>
    <cellStyle name="Normal 10 2 2 2 2 4 2 5" xfId="13266" xr:uid="{8055F73A-F17F-4BD2-BBD9-982E0C83EB0A}"/>
    <cellStyle name="Normal 10 2 2 2 2 5" xfId="13267" xr:uid="{CEF502CF-A1C2-45A2-A3E2-4C552F442BC1}"/>
    <cellStyle name="Normal 10 2 2 2 2 5 2" xfId="13268" xr:uid="{2DB5857D-6106-4F52-99E4-49D402F205E5}"/>
    <cellStyle name="Normal 10 2 2 2 2 5 2 2" xfId="13269" xr:uid="{6BA28B13-FC04-4909-96C7-98AB8B5B9B0C}"/>
    <cellStyle name="Normal 10 2 2 2 2 5 2 2 2" xfId="13270" xr:uid="{59DFA546-A878-4DB8-95DC-42485E99D8EB}"/>
    <cellStyle name="Normal 10 2 2 2 2 5 2 2 2 2" xfId="13271" xr:uid="{D8AB3D95-B4EB-40C9-96B6-48700FB6978B}"/>
    <cellStyle name="Normal 10 2 2 2 2 5 2 2 3" xfId="13272" xr:uid="{11E5D08F-89A3-4388-B4AC-40B0F9F28A41}"/>
    <cellStyle name="Normal 10 2 2 2 2 5 2 2 4" xfId="13273" xr:uid="{AFCDFF8E-BCE2-486F-A2BA-470DAE07C279}"/>
    <cellStyle name="Normal 10 2 2 2 2 5 2 3" xfId="13274" xr:uid="{D2AEAD43-4187-4F61-9C6E-78F1FBB63974}"/>
    <cellStyle name="Normal 10 2 2 2 2 5 2 3 2" xfId="13275" xr:uid="{B57E2FAB-99CC-4F36-BEAD-5C910A59B00C}"/>
    <cellStyle name="Normal 10 2 2 2 2 5 2 4" xfId="13276" xr:uid="{FF87ECD3-CE5F-4D1E-BB37-2E0085B2B6DE}"/>
    <cellStyle name="Normal 10 2 2 2 2 5 2 5" xfId="13277" xr:uid="{0A4D1991-6A13-4CBF-991F-F2230E782D98}"/>
    <cellStyle name="Normal 10 2 2 2 2 6" xfId="13278" xr:uid="{E9BE7A33-CD4E-4311-8D91-1206E9EF67B5}"/>
    <cellStyle name="Normal 10 2 2 2 2 6 2" xfId="13279" xr:uid="{83002574-D44A-49D1-AA6F-D42179F9B2E8}"/>
    <cellStyle name="Normal 10 2 2 2 2 6 2 2" xfId="13280" xr:uid="{A5507B4C-4A6B-41E8-8904-6EDF7C376722}"/>
    <cellStyle name="Normal 10 2 2 2 2 6 2 2 2" xfId="13281" xr:uid="{0FEA6513-76D0-4FDE-BA9A-2A6B677AE9D0}"/>
    <cellStyle name="Normal 10 2 2 2 2 6 2 2 2 2" xfId="13282" xr:uid="{62096038-B145-4439-8FF2-E57D03619AB3}"/>
    <cellStyle name="Normal 10 2 2 2 2 6 2 2 3" xfId="13283" xr:uid="{1292E7D4-0ADF-4F49-AEE9-C340FDAD7D27}"/>
    <cellStyle name="Normal 10 2 2 2 2 6 2 2 4" xfId="13284" xr:uid="{F26A65CC-6BDF-445D-A7B6-756FDDFF4047}"/>
    <cellStyle name="Normal 10 2 2 2 2 6 2 3" xfId="13285" xr:uid="{ED5D62EB-70E4-4ACD-8F82-5A7073B1B763}"/>
    <cellStyle name="Normal 10 2 2 2 2 6 2 3 2" xfId="13286" xr:uid="{E3C800C1-5C6C-4330-B776-3A1BFE8CA003}"/>
    <cellStyle name="Normal 10 2 2 2 2 6 2 4" xfId="13287" xr:uid="{FBAB630A-03BD-49E9-9FED-7E8D8436E89A}"/>
    <cellStyle name="Normal 10 2 2 2 2 6 2 5" xfId="13288" xr:uid="{B21ADE01-C85D-44DF-A918-1AA08AE1BE0D}"/>
    <cellStyle name="Normal 10 2 2 2 2 7" xfId="13289" xr:uid="{B65440AD-1A3D-484F-BB9B-819CBC7E255D}"/>
    <cellStyle name="Normal 10 2 2 2 2 7 2" xfId="13290" xr:uid="{25999E7F-CF3F-4226-AC6C-649AE3485C98}"/>
    <cellStyle name="Normal 10 2 2 2 2 7 2 2" xfId="13291" xr:uid="{6424ADAF-5A3B-4F4C-B88B-DD432EF3443D}"/>
    <cellStyle name="Normal 10 2 2 2 2 7 2 2 2" xfId="13292" xr:uid="{AC3C6D44-6E4B-4B35-822F-9A87F455A715}"/>
    <cellStyle name="Normal 10 2 2 2 2 7 2 2 2 2" xfId="13293" xr:uid="{9FECF135-84A0-49D2-926E-239B884EE2E4}"/>
    <cellStyle name="Normal 10 2 2 2 2 7 2 2 3" xfId="13294" xr:uid="{1553612C-2900-407B-A06E-94FB7997029B}"/>
    <cellStyle name="Normal 10 2 2 2 2 7 2 2 4" xfId="13295" xr:uid="{ED9FBADD-6926-4E03-AEA6-31C1E799AFDC}"/>
    <cellStyle name="Normal 10 2 2 2 2 7 2 3" xfId="13296" xr:uid="{F1574791-208F-4DDA-9035-1B5360ACBEB3}"/>
    <cellStyle name="Normal 10 2 2 2 2 7 2 3 2" xfId="13297" xr:uid="{158FC929-253D-4313-94E5-95318E30676A}"/>
    <cellStyle name="Normal 10 2 2 2 2 7 2 4" xfId="13298" xr:uid="{1C92C8DB-6249-4EF5-8305-02B2723194F2}"/>
    <cellStyle name="Normal 10 2 2 2 2 7 2 5" xfId="13299" xr:uid="{AC1AB726-EB6E-4EF3-8292-F0F1F0D0BC5D}"/>
    <cellStyle name="Normal 10 2 2 2 2 8" xfId="13300" xr:uid="{CABBE56E-82DD-4B05-AD81-29C44424A8C1}"/>
    <cellStyle name="Normal 10 2 2 2 2 8 2" xfId="13301" xr:uid="{658F45D2-E11B-4850-BFD9-698B6A044DA7}"/>
    <cellStyle name="Normal 10 2 2 2 2 8 2 2" xfId="13302" xr:uid="{DC1C61EE-ED2A-408A-90AE-31E064238E09}"/>
    <cellStyle name="Normal 10 2 2 2 2 8 2 2 2" xfId="13303" xr:uid="{C25CCC6D-C87A-4E1D-A231-92A5739365D1}"/>
    <cellStyle name="Normal 10 2 2 2 2 8 2 3" xfId="13304" xr:uid="{1C801E5C-7AE4-4C2D-A93D-EFB0183AEB2E}"/>
    <cellStyle name="Normal 10 2 2 2 2 8 2 4" xfId="13305" xr:uid="{417EEC63-FDC4-4E29-9CBB-B5CA44751D03}"/>
    <cellStyle name="Normal 10 2 2 2 2 8 2 5" xfId="13306" xr:uid="{541BD632-3B1A-4E81-8C7A-B5007688453F}"/>
    <cellStyle name="Normal 10 2 2 2 2 8 3" xfId="13307" xr:uid="{34F80CD2-E3C1-45D9-9102-7578ABA6B277}"/>
    <cellStyle name="Normal 10 2 2 2 2 8 3 2" xfId="13308" xr:uid="{BDF58291-18D9-4E66-9354-BE3544266926}"/>
    <cellStyle name="Normal 10 2 2 2 2 8 3 2 2" xfId="13309" xr:uid="{C94134A3-0B35-4DE6-A242-3720C4EF870B}"/>
    <cellStyle name="Normal 10 2 2 2 2 8 3 3" xfId="13310" xr:uid="{D8CFEF89-773E-4D24-98BA-F310415A6023}"/>
    <cellStyle name="Normal 10 2 2 2 2 8 3 4" xfId="13311" xr:uid="{A3300886-E49E-4061-B689-C29C0E0C3460}"/>
    <cellStyle name="Normal 10 2 2 2 2 8 3 5" xfId="13312" xr:uid="{851F085B-C46D-4CB9-81C1-FA9F81A44E2C}"/>
    <cellStyle name="Normal 10 2 2 2 2 8 4" xfId="13313" xr:uid="{7EC1CA12-EF2A-46E4-A3F0-C0C37C1EC538}"/>
    <cellStyle name="Normal 10 2 2 2 2 8 4 2" xfId="13314" xr:uid="{3AD75B5C-C8F1-4622-8EF7-C9575D5F64E7}"/>
    <cellStyle name="Normal 10 2 2 2 2 8 4 3" xfId="13315" xr:uid="{CBF99DBF-0983-4468-B49C-50D09EEBED87}"/>
    <cellStyle name="Normal 10 2 2 2 2 8 5" xfId="13316" xr:uid="{95FBE5C8-FA1B-4875-A5EB-C3D7D0DB0C9C}"/>
    <cellStyle name="Normal 10 2 2 2 2 8 6" xfId="13317" xr:uid="{29598FF2-6498-4979-B8C8-7B0CD82EC68D}"/>
    <cellStyle name="Normal 10 2 2 2 2 8 7" xfId="13318" xr:uid="{18C4CB24-59A9-49AA-8947-CF0EAAD93DBF}"/>
    <cellStyle name="Normal 10 2 2 2 2 9" xfId="13319" xr:uid="{69804AFE-D60A-444F-A3DD-B81FF6CE6D33}"/>
    <cellStyle name="Normal 10 2 2 2 2 9 2" xfId="13320" xr:uid="{13EE7040-68A7-4B67-BDA0-5C2883B5D716}"/>
    <cellStyle name="Normal 10 2 2 2 2 9 2 2" xfId="13321" xr:uid="{D1CB49D1-82F1-421C-8E3E-5F8195165B2F}"/>
    <cellStyle name="Normal 10 2 2 2 2 9 3" xfId="13322" xr:uid="{0667B719-83FC-4451-B2D7-50AAC9BEDFB4}"/>
    <cellStyle name="Normal 10 2 2 2 2 9 4" xfId="13323" xr:uid="{ED7396B9-E5F8-4E73-A2BD-981B97282947}"/>
    <cellStyle name="Normal 10 2 2 2 2 9 5" xfId="13324" xr:uid="{2E60533B-EE48-498D-BD05-C18D9F2982C2}"/>
    <cellStyle name="Normal 10 2 2 2 2_Culture" xfId="13325" xr:uid="{EEE39378-F667-4941-A570-9264069EA9EA}"/>
    <cellStyle name="Normal 10 2 2 2 3" xfId="13326" xr:uid="{65F2447A-8E63-4ECA-8B37-DDD217C6470E}"/>
    <cellStyle name="Normal 10 2 2 2 3 2" xfId="13327" xr:uid="{5A1EEF76-4875-4B3E-AE0D-DA41D64A18E2}"/>
    <cellStyle name="Normal 10 2 2 2 3 2 2" xfId="13328" xr:uid="{2E4C7AAA-AE47-4F57-920F-2FA2C443F1E0}"/>
    <cellStyle name="Normal 10 2 2 2 3 2 2 2" xfId="13329" xr:uid="{B445F2AC-288C-4F1A-9743-539DD7270C4B}"/>
    <cellStyle name="Normal 10 2 2 2 3 2 3" xfId="13330" xr:uid="{4171678F-9A49-405E-8D70-4C2BA7845BDF}"/>
    <cellStyle name="Normal 10 2 2 2 3 2 4" xfId="13331" xr:uid="{7DD74012-2DA2-4236-A208-4D92E0CF0DCE}"/>
    <cellStyle name="Normal 10 2 2 2 3 2 5" xfId="13332" xr:uid="{BD3C4D42-1E31-47D1-9A28-EFE9AA507DE4}"/>
    <cellStyle name="Normal 10 2 2 2 3 3" xfId="13333" xr:uid="{F2D8E6A7-1512-4BBF-B3B8-B38649C10ADB}"/>
    <cellStyle name="Normal 10 2 2 2 3 3 2" xfId="13334" xr:uid="{34777D99-2EC3-4C26-BAF3-9E4D89206FAA}"/>
    <cellStyle name="Normal 10 2 2 2 3 3 2 2" xfId="13335" xr:uid="{7E23D839-923C-4FEF-BEF7-ED6F490587B5}"/>
    <cellStyle name="Normal 10 2 2 2 3 3 3" xfId="13336" xr:uid="{35A0BCB9-ADC1-42D1-B909-5D7F4019AB7E}"/>
    <cellStyle name="Normal 10 2 2 2 3 3 4" xfId="13337" xr:uid="{A3B7D057-26F7-4720-A18A-87607B7641D3}"/>
    <cellStyle name="Normal 10 2 2 2 3 3 5" xfId="13338" xr:uid="{3900B0A7-6BBB-4E98-B892-8D98583856C1}"/>
    <cellStyle name="Normal 10 2 2 2 3 4" xfId="13339" xr:uid="{83621FE0-FE85-457D-A50C-C9ED487CF4CE}"/>
    <cellStyle name="Normal 10 2 2 2 3 4 2" xfId="13340" xr:uid="{1FB4D399-F3F4-490E-AF96-1B0689E00580}"/>
    <cellStyle name="Normal 10 2 2 2 3 4 3" xfId="13341" xr:uid="{B564671F-AE82-408D-A65B-57A4ECCDD140}"/>
    <cellStyle name="Normal 10 2 2 2 3 5" xfId="13342" xr:uid="{5D21CC92-DD39-4AF9-BF79-7E1F8947DAB9}"/>
    <cellStyle name="Normal 10 2 2 2 3 6" xfId="13343" xr:uid="{436A409D-ACE5-4C31-9F40-5C9A4DB03413}"/>
    <cellStyle name="Normal 10 2 2 2 3 7" xfId="13344" xr:uid="{1E5CBBEB-C826-463C-A40F-643128B2C3D9}"/>
    <cellStyle name="Normal 10 2 2 2 4" xfId="13345" xr:uid="{1AA24982-B8DB-4A2D-9574-D787453B3A86}"/>
    <cellStyle name="Normal 10 2 2 2 4 2" xfId="13346" xr:uid="{694D4A33-8EBF-4682-A6DC-12793DCF8F11}"/>
    <cellStyle name="Normal 10 2 2 2 4 2 2" xfId="13347" xr:uid="{878CCCC3-CD3E-4DCD-8177-5AB3D183ECDA}"/>
    <cellStyle name="Normal 10 2 2 2 4 2 2 2" xfId="13348" xr:uid="{199C1F27-2170-4398-A96A-9AB9D275EC51}"/>
    <cellStyle name="Normal 10 2 2 2 4 2 3" xfId="13349" xr:uid="{B6491A56-B074-476F-9179-7A6AB703E45E}"/>
    <cellStyle name="Normal 10 2 2 2 4 2 4" xfId="13350" xr:uid="{6691004B-F780-416A-9B6C-6B816460D09F}"/>
    <cellStyle name="Normal 10 2 2 2 4 2 5" xfId="13351" xr:uid="{161A309A-2C30-4567-8BD2-3C51A5E35AB9}"/>
    <cellStyle name="Normal 10 2 2 2 4 3" xfId="13352" xr:uid="{AEBC8D22-C1AC-41ED-96C2-5434E6B0CF8A}"/>
    <cellStyle name="Normal 10 2 2 2 4 3 2" xfId="13353" xr:uid="{73CF40B3-67E8-483F-8DED-600F1B1237D5}"/>
    <cellStyle name="Normal 10 2 2 2 4 3 2 2" xfId="13354" xr:uid="{0B618273-44B4-4F42-9E22-B8441586C6BF}"/>
    <cellStyle name="Normal 10 2 2 2 4 3 3" xfId="13355" xr:uid="{20F8C537-B05E-4FEB-AD11-D6B2A8160F26}"/>
    <cellStyle name="Normal 10 2 2 2 4 3 4" xfId="13356" xr:uid="{121687CB-7AF3-4FD2-B180-71EBFB225F79}"/>
    <cellStyle name="Normal 10 2 2 2 4 3 5" xfId="13357" xr:uid="{D0DF186D-7C61-4037-AE86-5390C1854559}"/>
    <cellStyle name="Normal 10 2 2 2 4 4" xfId="13358" xr:uid="{90850D87-8080-4502-9FCE-541068B10FC4}"/>
    <cellStyle name="Normal 10 2 2 2 4 4 2" xfId="13359" xr:uid="{55A3763D-43FE-4A2A-B018-E05F36E6113B}"/>
    <cellStyle name="Normal 10 2 2 2 4 4 3" xfId="13360" xr:uid="{21542412-73C8-45A7-B557-7E3840840807}"/>
    <cellStyle name="Normal 10 2 2 2 4 5" xfId="13361" xr:uid="{B2343F46-CD09-4F98-BA14-A39E4BA21B16}"/>
    <cellStyle name="Normal 10 2 2 2 4 6" xfId="13362" xr:uid="{09A91D78-5B81-4126-A204-FF064C52560A}"/>
    <cellStyle name="Normal 10 2 2 2 4 7" xfId="13363" xr:uid="{0F980231-97BD-48F9-8422-759D1392D0E5}"/>
    <cellStyle name="Normal 10 2 2 2 5" xfId="13364" xr:uid="{026A14EE-5537-49B0-BF08-9EF34F82FBB6}"/>
    <cellStyle name="Normal 10 2 2 2 5 2" xfId="13365" xr:uid="{23998D8B-77FA-4712-A406-13CA19395BDA}"/>
    <cellStyle name="Normal 10 2 2 2 5 2 2" xfId="13366" xr:uid="{9551737F-789A-4846-94E5-D9CE4A930B48}"/>
    <cellStyle name="Normal 10 2 2 2 5 2 2 2" xfId="13367" xr:uid="{4C5D4746-8281-4BA3-8881-42CBBA0C52C6}"/>
    <cellStyle name="Normal 10 2 2 2 5 2 3" xfId="13368" xr:uid="{FDF7A2E0-01D5-4E67-BC02-1B635693EFCB}"/>
    <cellStyle name="Normal 10 2 2 2 5 2 4" xfId="13369" xr:uid="{91E29C6E-56C6-4560-87AA-291D74267B3C}"/>
    <cellStyle name="Normal 10 2 2 2 5 2 5" xfId="13370" xr:uid="{0218DC8C-9987-4E6C-8FF4-3481CC1999DC}"/>
    <cellStyle name="Normal 10 2 2 2 5 3" xfId="13371" xr:uid="{DFCB92CC-339F-4612-98EC-63CBF7F46F0E}"/>
    <cellStyle name="Normal 10 2 2 2 5 3 2" xfId="13372" xr:uid="{C889CFC8-CD11-43C0-B51A-315EA1596E65}"/>
    <cellStyle name="Normal 10 2 2 2 5 3 2 2" xfId="13373" xr:uid="{08F78AE7-1919-4386-ACB1-2EC6C584F988}"/>
    <cellStyle name="Normal 10 2 2 2 5 3 3" xfId="13374" xr:uid="{9A70190A-B303-4C4B-90FE-7209E3AEAD78}"/>
    <cellStyle name="Normal 10 2 2 2 5 3 4" xfId="13375" xr:uid="{F4AE8DE9-EE66-47AB-ACDC-B86803E6C0C5}"/>
    <cellStyle name="Normal 10 2 2 2 5 3 5" xfId="13376" xr:uid="{5391C04F-AC31-4A40-B8B5-CC24D5EF2DD9}"/>
    <cellStyle name="Normal 10 2 2 2 5 4" xfId="13377" xr:uid="{746879AD-1656-4EB9-84E4-DD219AE3163B}"/>
    <cellStyle name="Normal 10 2 2 2 5 4 2" xfId="13378" xr:uid="{2874D156-4B4A-4A21-8C1A-2817ECB85789}"/>
    <cellStyle name="Normal 10 2 2 2 5 4 3" xfId="13379" xr:uid="{44E37899-B473-4794-A87D-B5901FE6B4C5}"/>
    <cellStyle name="Normal 10 2 2 2 5 5" xfId="13380" xr:uid="{B6BA1CF6-38D0-4E95-98AE-9EE069991174}"/>
    <cellStyle name="Normal 10 2 2 2 5 6" xfId="13381" xr:uid="{ABD0349C-4CE1-4702-A6CE-426A58902E82}"/>
    <cellStyle name="Normal 10 2 2 2 5 7" xfId="13382" xr:uid="{CFF86ABD-D7C6-403D-9FF7-61DC8DF4FE94}"/>
    <cellStyle name="Normal 10 2 2 2 6" xfId="13383" xr:uid="{1EF8A236-89F2-4F5A-ACA2-EFAABEC52AF8}"/>
    <cellStyle name="Normal 10 2 2 2 6 2" xfId="13384" xr:uid="{14CC14E1-6D79-43D0-9FFC-BEA8514409BB}"/>
    <cellStyle name="Normal 10 2 2 2 6 2 2" xfId="13385" xr:uid="{032B3B21-ABEA-4872-AD80-A268C6901243}"/>
    <cellStyle name="Normal 10 2 2 2 6 2 2 2" xfId="13386" xr:uid="{A6E27452-B513-4AD8-B14E-6368B885DEE3}"/>
    <cellStyle name="Normal 10 2 2 2 6 2 3" xfId="13387" xr:uid="{BD095E63-AB94-4810-9767-487E16A3CE60}"/>
    <cellStyle name="Normal 10 2 2 2 6 2 4" xfId="13388" xr:uid="{C1BD22C7-624C-4192-B700-2932B698D19F}"/>
    <cellStyle name="Normal 10 2 2 2 6 2 5" xfId="13389" xr:uid="{7BACA8FE-163A-4072-864C-08446DC50F23}"/>
    <cellStyle name="Normal 10 2 2 2 6 3" xfId="13390" xr:uid="{324A3908-F748-472F-A82C-3DB7D63B198D}"/>
    <cellStyle name="Normal 10 2 2 2 6 3 2" xfId="13391" xr:uid="{1370D002-8208-437B-9070-F9A744DC1658}"/>
    <cellStyle name="Normal 10 2 2 2 6 3 2 2" xfId="13392" xr:uid="{718740A1-9A4B-4110-837A-745ADF81DAD6}"/>
    <cellStyle name="Normal 10 2 2 2 6 3 3" xfId="13393" xr:uid="{1BBE5BD2-B64F-43BE-B668-1981BA54CB8F}"/>
    <cellStyle name="Normal 10 2 2 2 6 3 4" xfId="13394" xr:uid="{D3850EEE-4877-4470-8D04-42377FAF71E0}"/>
    <cellStyle name="Normal 10 2 2 2 6 3 5" xfId="13395" xr:uid="{E5107B11-74EB-4726-A750-E28D52675D1A}"/>
    <cellStyle name="Normal 10 2 2 2 6 4" xfId="13396" xr:uid="{9CC327B9-C8CD-4407-8BCD-CC149AAF0437}"/>
    <cellStyle name="Normal 10 2 2 2 6 4 2" xfId="13397" xr:uid="{C86269F1-E706-4D05-9D16-FC983263B241}"/>
    <cellStyle name="Normal 10 2 2 2 6 4 3" xfId="13398" xr:uid="{2F1F0496-8F66-435C-8F39-B7AA9119FBE0}"/>
    <cellStyle name="Normal 10 2 2 2 6 5" xfId="13399" xr:uid="{51ABD9F8-B1CD-464E-A8A7-5F0C7466BDE7}"/>
    <cellStyle name="Normal 10 2 2 2 6 6" xfId="13400" xr:uid="{006DF84A-5FF7-4C16-A1D0-ADAC3FE3F87E}"/>
    <cellStyle name="Normal 10 2 2 2 6 7" xfId="13401" xr:uid="{878C50E9-C57D-42D3-99C9-A61EB3976B48}"/>
    <cellStyle name="Normal 10 2 2 2 7" xfId="13402" xr:uid="{F5BD46B0-5B8A-40C7-8CAC-836609FB10A3}"/>
    <cellStyle name="Normal 10 2 2 2 7 2" xfId="13403" xr:uid="{B74162B7-EB77-4E4C-BA79-9BF3F998CF3A}"/>
    <cellStyle name="Normal 10 2 2 2 7 2 2" xfId="13404" xr:uid="{4390AC47-1E37-452D-AD1A-71762887B727}"/>
    <cellStyle name="Normal 10 2 2 2 7 2 2 2" xfId="13405" xr:uid="{A176F519-483B-4A81-A67D-F1582A48CCD6}"/>
    <cellStyle name="Normal 10 2 2 2 7 2 3" xfId="13406" xr:uid="{C13D4924-F00E-43F6-80E6-7153AA1F6A17}"/>
    <cellStyle name="Normal 10 2 2 2 7 2 4" xfId="13407" xr:uid="{E709D1E8-87EE-4B4B-BE3D-3C1C7414C6B7}"/>
    <cellStyle name="Normal 10 2 2 2 7 2 5" xfId="13408" xr:uid="{76D2DCD9-BB74-4010-BC86-4B8EA796238B}"/>
    <cellStyle name="Normal 10 2 2 2 7 3" xfId="13409" xr:uid="{0D8EDC79-4776-4D1A-9A1E-ECEA4672C178}"/>
    <cellStyle name="Normal 10 2 2 2 7 3 2" xfId="13410" xr:uid="{B2433E00-84BD-4248-A376-204A1D8A979D}"/>
    <cellStyle name="Normal 10 2 2 2 7 3 2 2" xfId="13411" xr:uid="{B0254B28-91E4-43A9-B2B2-410667D7641F}"/>
    <cellStyle name="Normal 10 2 2 2 7 3 3" xfId="13412" xr:uid="{7794B340-EB19-4091-93B1-BD59C792760A}"/>
    <cellStyle name="Normal 10 2 2 2 7 3 4" xfId="13413" xr:uid="{1C2B8BC4-D452-4459-9A82-A66C929024EE}"/>
    <cellStyle name="Normal 10 2 2 2 7 3 5" xfId="13414" xr:uid="{EE556C60-35FF-465C-A46E-DE85F17E15A8}"/>
    <cellStyle name="Normal 10 2 2 2 7 4" xfId="13415" xr:uid="{28984434-8C94-4112-8A6F-B454142CE274}"/>
    <cellStyle name="Normal 10 2 2 2 7 4 2" xfId="13416" xr:uid="{97CCE3FC-555C-4E35-9974-F0C1E223DA25}"/>
    <cellStyle name="Normal 10 2 2 2 7 4 3" xfId="13417" xr:uid="{8B12ED01-CD22-42DC-8D65-383E8C04B1DF}"/>
    <cellStyle name="Normal 10 2 2 2 7 5" xfId="13418" xr:uid="{CEFC3245-9AAA-4FD5-B66A-B353FE6A2A64}"/>
    <cellStyle name="Normal 10 2 2 2 7 6" xfId="13419" xr:uid="{8FDBDD25-97C5-4C48-AC60-53797071B4E8}"/>
    <cellStyle name="Normal 10 2 2 2 7 7" xfId="13420" xr:uid="{6559A598-2ACF-477B-B7AE-B8DE8B3A37E0}"/>
    <cellStyle name="Normal 10 2 2 3" xfId="13421" xr:uid="{6622DDE4-9019-4BCB-A8BD-2D74DD9BDC8E}"/>
    <cellStyle name="Normal 10 2 2 3 2" xfId="13422" xr:uid="{9CB8D0C0-F247-4EF5-9690-B3FD154D0425}"/>
    <cellStyle name="Normal 10 2 2 3 2 2" xfId="13423" xr:uid="{798DA1F3-50A0-4D78-8D5C-57508BB92406}"/>
    <cellStyle name="Normal 10 2 2 3 2 2 2" xfId="13424" xr:uid="{C9267261-DAC0-4730-8812-FFF5AACB955D}"/>
    <cellStyle name="Normal 10 2 2 3 2 2 2 2" xfId="13425" xr:uid="{49CCEFD2-4CD0-4005-943F-238F356B22F4}"/>
    <cellStyle name="Normal 10 2 2 3 2 2 3" xfId="13426" xr:uid="{31A4A537-6390-46A8-819E-16AE73D19925}"/>
    <cellStyle name="Normal 10 2 2 3 2 2 4" xfId="13427" xr:uid="{7321BB1B-7978-4A52-AB40-4B6586F286F2}"/>
    <cellStyle name="Normal 10 2 2 3 2 3" xfId="13428" xr:uid="{24A1E649-4A32-4BE4-A859-C2A9D594716F}"/>
    <cellStyle name="Normal 10 2 2 3 2 3 2" xfId="13429" xr:uid="{D822F453-7D0C-41C5-B69A-91CEB2A6AAB6}"/>
    <cellStyle name="Normal 10 2 2 3 2 4" xfId="13430" xr:uid="{155B6BF6-7354-4E52-A14C-6FDC941AAC1C}"/>
    <cellStyle name="Normal 10 2 2 3 2 5" xfId="13431" xr:uid="{CD6D4CFB-0E98-49E7-83C8-B305A6AFEB7E}"/>
    <cellStyle name="Normal 10 2 2 4" xfId="13432" xr:uid="{6240A1A6-B392-43D7-A316-81404E138247}"/>
    <cellStyle name="Normal 10 2 2 4 2" xfId="13433" xr:uid="{B8750DB2-F7BC-4437-8004-27A88E978E32}"/>
    <cellStyle name="Normal 10 2 2 4 2 2" xfId="13434" xr:uid="{B24ACF73-68B0-4EB3-BEF5-095C1DEB3F8D}"/>
    <cellStyle name="Normal 10 2 2 4 2 2 2" xfId="13435" xr:uid="{BB06FA32-FBA4-4F54-AA25-0CBCD4B9BF12}"/>
    <cellStyle name="Normal 10 2 2 4 2 2 2 2" xfId="13436" xr:uid="{720F1C29-BA5E-4AA9-A5D3-C00D9FEBE7F5}"/>
    <cellStyle name="Normal 10 2 2 4 2 2 3" xfId="13437" xr:uid="{F2C9BA8A-3FDD-4169-8613-AA8476FD4C5E}"/>
    <cellStyle name="Normal 10 2 2 4 2 2 4" xfId="13438" xr:uid="{D9255653-7C1D-41E5-8469-B1369FB8DB93}"/>
    <cellStyle name="Normal 10 2 2 4 2 3" xfId="13439" xr:uid="{449B68A6-839D-40A8-95B5-EA22C75D604D}"/>
    <cellStyle name="Normal 10 2 2 4 2 3 2" xfId="13440" xr:uid="{ED3D55BF-7236-46E0-BF9A-F298A95B15AB}"/>
    <cellStyle name="Normal 10 2 2 4 2 4" xfId="13441" xr:uid="{72B1349C-0C4B-439C-9666-2B849D9A2D30}"/>
    <cellStyle name="Normal 10 2 2 4 2 5" xfId="13442" xr:uid="{7E143E59-257F-490C-82DA-15060C3BF117}"/>
    <cellStyle name="Normal 10 2 2 5" xfId="13443" xr:uid="{484E31F7-2889-49AD-9757-C2612D3280C7}"/>
    <cellStyle name="Normal 10 2 2 5 2" xfId="13444" xr:uid="{37524F00-1151-435D-9C2C-F10762ADF652}"/>
    <cellStyle name="Normal 10 2 2 5 2 2" xfId="13445" xr:uid="{8E83C3C0-2C64-46F1-B3B3-A685BCBBF8EB}"/>
    <cellStyle name="Normal 10 2 2 5 2 2 2" xfId="13446" xr:uid="{8DAC68F3-46EA-4676-AD65-413E02FAFD7C}"/>
    <cellStyle name="Normal 10 2 2 5 2 2 2 2" xfId="13447" xr:uid="{42DF0734-8ECE-42F5-837E-6E3C34BFB0B9}"/>
    <cellStyle name="Normal 10 2 2 5 2 2 3" xfId="13448" xr:uid="{60F7C1A4-A8D6-4E62-89E2-4BA27E126909}"/>
    <cellStyle name="Normal 10 2 2 5 2 2 4" xfId="13449" xr:uid="{83751230-49D1-4510-AF8E-D4A24187CDF3}"/>
    <cellStyle name="Normal 10 2 2 5 2 3" xfId="13450" xr:uid="{0390D3B3-2D30-4805-A2C6-F2B6896D3547}"/>
    <cellStyle name="Normal 10 2 2 5 2 3 2" xfId="13451" xr:uid="{9B75951D-E7A9-467D-9D9B-3A86C7C887C6}"/>
    <cellStyle name="Normal 10 2 2 5 2 4" xfId="13452" xr:uid="{8F698206-5FAD-473D-B802-C16BC5E3BAAF}"/>
    <cellStyle name="Normal 10 2 2 5 2 5" xfId="13453" xr:uid="{FEF744D5-2A60-4663-B8FF-F51FE2AFFDEE}"/>
    <cellStyle name="Normal 10 2 2 6" xfId="13454" xr:uid="{E6C90838-5D23-4CE3-9373-892D6E0AAB43}"/>
    <cellStyle name="Normal 10 2 2 6 2" xfId="13455" xr:uid="{B62AF09C-03A0-424A-A329-DDB943B0124E}"/>
    <cellStyle name="Normal 10 2 2 6 2 2" xfId="13456" xr:uid="{879C47A2-9E5A-43F5-99CF-C9F1080F4575}"/>
    <cellStyle name="Normal 10 2 2 6 2 2 2" xfId="13457" xr:uid="{71660717-94B8-40BE-A18E-D0FC4ED3A9F8}"/>
    <cellStyle name="Normal 10 2 2 6 2 2 2 2" xfId="13458" xr:uid="{7C8C687F-66E2-4507-A681-38078F4D0F6F}"/>
    <cellStyle name="Normal 10 2 2 6 2 2 3" xfId="13459" xr:uid="{42476D96-3618-4C41-86BC-6D4D3F20CDDD}"/>
    <cellStyle name="Normal 10 2 2 6 2 2 4" xfId="13460" xr:uid="{461D17A7-698B-4630-B2D3-CEBF42BF38FC}"/>
    <cellStyle name="Normal 10 2 2 6 2 3" xfId="13461" xr:uid="{5AC6CDDE-EB47-4BD6-AF84-549A6D2625E3}"/>
    <cellStyle name="Normal 10 2 2 6 2 3 2" xfId="13462" xr:uid="{61DB9B5A-D335-42A9-98C2-89775DE71A2E}"/>
    <cellStyle name="Normal 10 2 2 6 2 4" xfId="13463" xr:uid="{84033182-08E3-40C6-9159-83A437CC330E}"/>
    <cellStyle name="Normal 10 2 2 6 2 5" xfId="13464" xr:uid="{211ED136-779A-4E9C-A95E-E33666BDA2EC}"/>
    <cellStyle name="Normal 10 2 2 7" xfId="13465" xr:uid="{F11394C7-0ACC-4FB8-B716-020F2E203C43}"/>
    <cellStyle name="Normal 10 2 2 7 2" xfId="13466" xr:uid="{F5C5CDB0-FBA9-4968-A9DA-783FE59E0309}"/>
    <cellStyle name="Normal 10 2 2 7 2 2" xfId="13467" xr:uid="{AE62DB57-830C-42E8-85A5-FFBF1C8B0F0E}"/>
    <cellStyle name="Normal 10 2 2 7 2 2 2" xfId="13468" xr:uid="{BDFC2ADA-7559-4BE2-9F8F-485288E21DA9}"/>
    <cellStyle name="Normal 10 2 2 7 2 2 2 2" xfId="13469" xr:uid="{944D781B-2F07-4277-A75F-453F647771C7}"/>
    <cellStyle name="Normal 10 2 2 7 2 2 3" xfId="13470" xr:uid="{76122A10-9895-4D9D-ACBE-2830D7F857D2}"/>
    <cellStyle name="Normal 10 2 2 7 2 2 4" xfId="13471" xr:uid="{A2EB71A3-DC71-4765-BDED-33ADD8A4988F}"/>
    <cellStyle name="Normal 10 2 2 7 2 3" xfId="13472" xr:uid="{D12E2036-788E-434A-AC20-7657F7F08CDC}"/>
    <cellStyle name="Normal 10 2 2 7 2 3 2" xfId="13473" xr:uid="{6CB56E25-F4E6-460D-ACEB-C3FB6E101540}"/>
    <cellStyle name="Normal 10 2 2 7 2 4" xfId="13474" xr:uid="{B01D2C14-5BBF-425A-B881-D0F605A68F2A}"/>
    <cellStyle name="Normal 10 2 2 7 2 5" xfId="13475" xr:uid="{30C8A025-5955-4985-ABB7-F7DDA478C7FE}"/>
    <cellStyle name="Normal 10 2 2 8" xfId="13476" xr:uid="{BF156BE8-FACA-43CE-8545-752D1B981623}"/>
    <cellStyle name="Normal 10 2 2 8 2" xfId="13477" xr:uid="{9E9317C7-9671-46F7-B3E9-BC12125D503C}"/>
    <cellStyle name="Normal 10 2 2 8 2 2" xfId="13478" xr:uid="{D9944E8B-0CE7-433D-B0F3-145C02C465C9}"/>
    <cellStyle name="Normal 10 2 2 8 2 2 2" xfId="13479" xr:uid="{B8B647E2-B9A3-4C0C-AC43-2A5760A47301}"/>
    <cellStyle name="Normal 10 2 2 8 2 2 2 2" xfId="13480" xr:uid="{7B654214-EA08-43BF-9565-B5797EB09663}"/>
    <cellStyle name="Normal 10 2 2 8 2 2 3" xfId="13481" xr:uid="{A2FC145D-FB8E-4A1B-B7D9-E09ADE496952}"/>
    <cellStyle name="Normal 10 2 2 8 2 2 4" xfId="13482" xr:uid="{85C9DD55-852E-4B8C-849F-ED9D7C2F83FF}"/>
    <cellStyle name="Normal 10 2 2 8 2 3" xfId="13483" xr:uid="{CE8FABEA-6302-4EE6-90F3-FAD45910B023}"/>
    <cellStyle name="Normal 10 2 2 8 2 3 2" xfId="13484" xr:uid="{7101D031-16D1-4F25-B7D0-D0004E3B7CB6}"/>
    <cellStyle name="Normal 10 2 2 8 2 4" xfId="13485" xr:uid="{02950AF6-3734-4DAE-A6D2-40F9DADCAE78}"/>
    <cellStyle name="Normal 10 2 2 8 2 5" xfId="13486" xr:uid="{E0546B87-647C-4336-B84F-85E26BACB1CC}"/>
    <cellStyle name="Normal 10 2 2 9" xfId="13487" xr:uid="{E4EED0F7-FC73-4C70-895D-5B75776C0A15}"/>
    <cellStyle name="Normal 10 2 2 9 2" xfId="13488" xr:uid="{F4212ABD-4F78-43D6-B047-5ED681555D47}"/>
    <cellStyle name="Normal 10 2 2 9 2 2" xfId="13489" xr:uid="{C62E3BB2-E084-41C2-A522-85975F9E25FF}"/>
    <cellStyle name="Normal 10 2 2 9 2 2 2" xfId="13490" xr:uid="{CA661026-41A5-4EAC-A7F5-C3E86B990D24}"/>
    <cellStyle name="Normal 10 2 2 9 2 2 2 2" xfId="13491" xr:uid="{4A6E7626-3A2F-4034-AC70-AEA77D20564A}"/>
    <cellStyle name="Normal 10 2 2 9 2 2 3" xfId="13492" xr:uid="{0787C092-D582-4230-8DF4-653EACC48B67}"/>
    <cellStyle name="Normal 10 2 2 9 2 2 4" xfId="13493" xr:uid="{ABBA8E3F-84D1-4E86-80E6-EC63C7B815F4}"/>
    <cellStyle name="Normal 10 2 2 9 2 3" xfId="13494" xr:uid="{0C359439-AE88-4702-A91C-7AE0770581C0}"/>
    <cellStyle name="Normal 10 2 2 9 2 3 2" xfId="13495" xr:uid="{3A918536-F6B3-415D-B588-20D0AD94AE6C}"/>
    <cellStyle name="Normal 10 2 2 9 2 4" xfId="13496" xr:uid="{FE0EA487-B2C4-44A6-8B81-5D470C98402C}"/>
    <cellStyle name="Normal 10 2 2 9 2 5" xfId="13497" xr:uid="{5AB70197-9C99-4B1C-8E54-968F61DA7448}"/>
    <cellStyle name="Normal 10 2 2_Culture" xfId="13498" xr:uid="{504025F1-DAA6-4B11-8DD0-1DE593CE5FE9}"/>
    <cellStyle name="Normal 10 2 20" xfId="3169" xr:uid="{2D7F62BB-B11D-4128-9045-3BBAC1FA592A}"/>
    <cellStyle name="Normal 10 2 3" xfId="13499" xr:uid="{FCADEA86-A406-477E-BE51-F4FA93107165}"/>
    <cellStyle name="Normal 10 2 3 2" xfId="13500" xr:uid="{AB7392A9-5345-4B03-A00E-6914A470CAD3}"/>
    <cellStyle name="Normal 10 2 3 2 2" xfId="13501" xr:uid="{47BE7992-742D-4E41-9681-3156EEC86734}"/>
    <cellStyle name="Normal 10 2 3 2 2 2" xfId="13502" xr:uid="{AF9EDCA2-87DF-44E8-8284-3AFD3B2390D1}"/>
    <cellStyle name="Normal 10 2 3 2 2 2 2" xfId="13503" xr:uid="{8D44F47D-5BE4-4861-8868-CDE116FB1AF3}"/>
    <cellStyle name="Normal 10 2 3 2 2 2 2 2" xfId="13504" xr:uid="{3B0747FE-36F2-43C8-BC13-4AD1C8E75F94}"/>
    <cellStyle name="Normal 10 2 3 2 2 2 3" xfId="13505" xr:uid="{E08077BD-8D49-4A84-BE68-5D60D62B186B}"/>
    <cellStyle name="Normal 10 2 3 2 2 2 4" xfId="13506" xr:uid="{6478A722-6CCF-47B7-92AD-27B069A3077F}"/>
    <cellStyle name="Normal 10 2 3 2 2 2 5" xfId="13507" xr:uid="{C25A755C-F5DC-45D7-AD83-650BF71305C7}"/>
    <cellStyle name="Normal 10 2 3 2 2 3" xfId="13508" xr:uid="{63EE8290-A332-4C97-94D2-1E93EADC457E}"/>
    <cellStyle name="Normal 10 2 3 2 2 3 2" xfId="13509" xr:uid="{4D555440-2E3F-4704-B8DE-D0E53E128AF5}"/>
    <cellStyle name="Normal 10 2 3 2 2 3 2 2" xfId="13510" xr:uid="{BB2FAE50-315B-4FB8-B6F8-C0310E4AA722}"/>
    <cellStyle name="Normal 10 2 3 2 2 3 3" xfId="13511" xr:uid="{6918A0AC-DDF5-416F-9E7F-306D7B165FD2}"/>
    <cellStyle name="Normal 10 2 3 2 2 3 4" xfId="13512" xr:uid="{75BDB6BD-C7EE-4E5A-8482-30BCE016B7C0}"/>
    <cellStyle name="Normal 10 2 3 2 2 3 5" xfId="13513" xr:uid="{750DF0F8-1DC7-4AAB-914A-A88D15CAB42F}"/>
    <cellStyle name="Normal 10 2 3 2 2 4" xfId="13514" xr:uid="{C9F7DEC3-8C0E-4822-B48B-539107D6F935}"/>
    <cellStyle name="Normal 10 2 3 2 2 4 2" xfId="13515" xr:uid="{314BEFFC-AAFF-4A3B-B30E-BFF1437852CD}"/>
    <cellStyle name="Normal 10 2 3 2 2 4 3" xfId="13516" xr:uid="{86F72058-7DFB-4BF6-A83F-9E80C643F9F5}"/>
    <cellStyle name="Normal 10 2 3 2 2 5" xfId="13517" xr:uid="{51F34E7F-94D2-4FCC-B48D-ECC602BD9CDC}"/>
    <cellStyle name="Normal 10 2 3 2 2 6" xfId="13518" xr:uid="{2E41C0ED-3FF0-4417-A32D-81AD2BBDF14F}"/>
    <cellStyle name="Normal 10 2 3 2 2 7" xfId="13519" xr:uid="{19E901BA-602A-434F-B788-C4BE8171AF78}"/>
    <cellStyle name="Normal 10 2 3 2 3" xfId="13520" xr:uid="{C6B85411-B5A0-405C-B9B3-F12151275C77}"/>
    <cellStyle name="Normal 10 2 3 2 3 2" xfId="13521" xr:uid="{54C7BEB1-8B35-4818-8652-65039D19C82B}"/>
    <cellStyle name="Normal 10 2 3 2 3 2 2" xfId="13522" xr:uid="{9B64E79C-EBE6-44FD-A3CE-3B9D8986B6FB}"/>
    <cellStyle name="Normal 10 2 3 2 3 2 2 2" xfId="13523" xr:uid="{8F1FC698-9A77-40D6-96AD-AD4BD957E405}"/>
    <cellStyle name="Normal 10 2 3 2 3 2 3" xfId="13524" xr:uid="{4D574A47-69A9-4711-A76F-8181B48C8438}"/>
    <cellStyle name="Normal 10 2 3 2 3 2 4" xfId="13525" xr:uid="{DC55B4B8-5621-421F-BEC2-C1A0D39EBFFE}"/>
    <cellStyle name="Normal 10 2 3 2 3 2 5" xfId="13526" xr:uid="{D4B77F4D-85A5-4C19-9EE6-D629A0A70F10}"/>
    <cellStyle name="Normal 10 2 3 2 3 3" xfId="13527" xr:uid="{87751641-F91A-4CB7-9512-B07B7283DCE2}"/>
    <cellStyle name="Normal 10 2 3 2 3 3 2" xfId="13528" xr:uid="{243DFB61-18A1-4CEE-9639-6A266B829330}"/>
    <cellStyle name="Normal 10 2 3 2 3 3 2 2" xfId="13529" xr:uid="{736820AE-DC1B-4D3B-906E-36CCE3B667B1}"/>
    <cellStyle name="Normal 10 2 3 2 3 3 3" xfId="13530" xr:uid="{56ADA39B-7C87-439E-B2A6-BB7A137F2B49}"/>
    <cellStyle name="Normal 10 2 3 2 3 3 4" xfId="13531" xr:uid="{BD1DE799-B7C4-4B7F-A20B-5410853C908D}"/>
    <cellStyle name="Normal 10 2 3 2 3 3 5" xfId="13532" xr:uid="{1E36677B-47B2-4B8D-9C23-41F13E441EF6}"/>
    <cellStyle name="Normal 10 2 3 2 3 4" xfId="13533" xr:uid="{5C495E48-0AE3-43A7-83BC-0C12ECD36613}"/>
    <cellStyle name="Normal 10 2 3 2 3 4 2" xfId="13534" xr:uid="{7ED54F12-C2AC-43B9-9A44-6CFD8586A5D3}"/>
    <cellStyle name="Normal 10 2 3 2 3 4 3" xfId="13535" xr:uid="{13BCA48C-3A7E-487D-ABF3-ACD3E957849E}"/>
    <cellStyle name="Normal 10 2 3 2 3 5" xfId="13536" xr:uid="{86FAA6A2-2B8F-47EC-9722-3EEF364604F0}"/>
    <cellStyle name="Normal 10 2 3 2 3 6" xfId="13537" xr:uid="{6D5F3FD1-2ADF-4249-83AA-0EF8AC886E17}"/>
    <cellStyle name="Normal 10 2 3 2 3 7" xfId="13538" xr:uid="{2AD586E6-D332-4918-AB8F-4C912EABAA39}"/>
    <cellStyle name="Normal 10 2 3 2 4" xfId="13539" xr:uid="{70DF3684-8269-4C4F-80AE-E0AE550B1BCA}"/>
    <cellStyle name="Normal 10 2 3 2 4 2" xfId="13540" xr:uid="{3ECAAC1A-CF70-4F41-948A-EBE65E66F52F}"/>
    <cellStyle name="Normal 10 2 3 2 4 2 2" xfId="13541" xr:uid="{FFA2698B-1561-4F5E-AF50-A25D8525A628}"/>
    <cellStyle name="Normal 10 2 3 2 4 2 2 2" xfId="13542" xr:uid="{EDF9F962-89DD-438D-8EF2-BA0676A6117A}"/>
    <cellStyle name="Normal 10 2 3 2 4 2 3" xfId="13543" xr:uid="{FEFBCA2A-8919-4C06-80B2-18D143D3FA77}"/>
    <cellStyle name="Normal 10 2 3 2 4 2 4" xfId="13544" xr:uid="{9B094E25-7A93-47A4-8271-F6A8A6EEB2E9}"/>
    <cellStyle name="Normal 10 2 3 2 4 2 5" xfId="13545" xr:uid="{AC84232A-B00F-4B48-A8DF-A8DE8AE55A3F}"/>
    <cellStyle name="Normal 10 2 3 2 4 3" xfId="13546" xr:uid="{EC4F1CAC-DBCA-4A1B-83DF-7817AC4421C1}"/>
    <cellStyle name="Normal 10 2 3 2 4 3 2" xfId="13547" xr:uid="{00467112-79CD-4B2B-9EE8-8A89E404AAB3}"/>
    <cellStyle name="Normal 10 2 3 2 4 3 2 2" xfId="13548" xr:uid="{7FEC1B25-CC83-4ED1-B075-AB6C334596ED}"/>
    <cellStyle name="Normal 10 2 3 2 4 3 3" xfId="13549" xr:uid="{86DAD3E7-165C-49EC-8467-31B395020A33}"/>
    <cellStyle name="Normal 10 2 3 2 4 3 4" xfId="13550" xr:uid="{0E49241C-218C-4427-BBC2-D2C7465D73AD}"/>
    <cellStyle name="Normal 10 2 3 2 4 3 5" xfId="13551" xr:uid="{CF0FFA26-A820-4B2A-853B-830CA47379A5}"/>
    <cellStyle name="Normal 10 2 3 2 4 4" xfId="13552" xr:uid="{03AE9AED-95C1-41F1-94F7-F6711AF0FADB}"/>
    <cellStyle name="Normal 10 2 3 2 4 4 2" xfId="13553" xr:uid="{6B290613-2B64-4863-841C-6635367D61C1}"/>
    <cellStyle name="Normal 10 2 3 2 4 4 3" xfId="13554" xr:uid="{BD4F344A-767F-45EF-B672-50DBC59C3C6D}"/>
    <cellStyle name="Normal 10 2 3 2 4 5" xfId="13555" xr:uid="{56DBA1B5-5353-4F2D-BCD4-C3D93011B080}"/>
    <cellStyle name="Normal 10 2 3 2 4 6" xfId="13556" xr:uid="{FE2A41F2-2727-46CD-A0D3-469985F63696}"/>
    <cellStyle name="Normal 10 2 3 2 4 7" xfId="13557" xr:uid="{7F6E4612-2167-4C01-A1EE-79DFB6AD9A72}"/>
    <cellStyle name="Normal 10 2 3 2 5" xfId="13558" xr:uid="{1DF69417-0BA2-4CC8-803A-20FE29D4B649}"/>
    <cellStyle name="Normal 10 2 3 2 5 2" xfId="13559" xr:uid="{8D2CC2B8-D129-4B0A-83C6-6A1413A9EA33}"/>
    <cellStyle name="Normal 10 2 3 2 5 2 2" xfId="13560" xr:uid="{612788B3-0065-4633-9AD1-F901257651D5}"/>
    <cellStyle name="Normal 10 2 3 2 5 2 2 2" xfId="13561" xr:uid="{A5DDD62D-06C8-43C9-B7CB-0C16A645E40F}"/>
    <cellStyle name="Normal 10 2 3 2 5 2 3" xfId="13562" xr:uid="{C790A090-9D57-4F61-993F-DD2945F15B21}"/>
    <cellStyle name="Normal 10 2 3 2 5 2 4" xfId="13563" xr:uid="{26014CA5-74D7-43F5-97EC-7269074755C6}"/>
    <cellStyle name="Normal 10 2 3 2 5 2 5" xfId="13564" xr:uid="{A3864CBC-19BC-4432-A6E0-263A5C97C5AA}"/>
    <cellStyle name="Normal 10 2 3 2 5 3" xfId="13565" xr:uid="{BA87599F-BA75-4AF6-9C19-AB99E5BFFEA5}"/>
    <cellStyle name="Normal 10 2 3 2 5 3 2" xfId="13566" xr:uid="{A1D05EAE-D933-4F1D-ACB4-1CD12FFEBCD3}"/>
    <cellStyle name="Normal 10 2 3 2 5 3 2 2" xfId="13567" xr:uid="{8ACBEF6A-0211-4316-8111-3DDC3711C39F}"/>
    <cellStyle name="Normal 10 2 3 2 5 3 3" xfId="13568" xr:uid="{87243587-E8CC-4780-8BEA-1C1A19C6490F}"/>
    <cellStyle name="Normal 10 2 3 2 5 3 4" xfId="13569" xr:uid="{A4450D20-00CF-41F2-AD29-7C053BBD6F8F}"/>
    <cellStyle name="Normal 10 2 3 2 5 3 5" xfId="13570" xr:uid="{EEB96A41-C9F6-4FF6-8C35-2A4F7E98ECE2}"/>
    <cellStyle name="Normal 10 2 3 2 5 4" xfId="13571" xr:uid="{22C106EF-4F33-4256-AE82-C3C0B5EBDC3C}"/>
    <cellStyle name="Normal 10 2 3 2 5 4 2" xfId="13572" xr:uid="{A47201CF-4A0D-4673-B945-8B8F0DC074BE}"/>
    <cellStyle name="Normal 10 2 3 2 5 4 3" xfId="13573" xr:uid="{E888E694-6205-45DA-B80E-36FB69BE435F}"/>
    <cellStyle name="Normal 10 2 3 2 5 5" xfId="13574" xr:uid="{864DC46B-E46D-43EE-8860-8EC06F5A8434}"/>
    <cellStyle name="Normal 10 2 3 2 5 6" xfId="13575" xr:uid="{148D15BD-A32A-497D-A9C2-9361E71B7F25}"/>
    <cellStyle name="Normal 10 2 3 2 5 7" xfId="13576" xr:uid="{63AF1954-9CC4-4530-AE38-F2E924EDAEF3}"/>
    <cellStyle name="Normal 10 2 3 2 6" xfId="13577" xr:uid="{C5D01AF8-3B87-4C1A-85AC-B62966651BFD}"/>
    <cellStyle name="Normal 10 2 3 2 6 2" xfId="13578" xr:uid="{9E3F9ED9-B144-4A32-9975-992FFEC0AA78}"/>
    <cellStyle name="Normal 10 2 3 2 6 2 2" xfId="13579" xr:uid="{4C04E1AB-0234-409C-80B7-F6DAD7D8393E}"/>
    <cellStyle name="Normal 10 2 3 2 6 2 2 2" xfId="13580" xr:uid="{5CF6E4B8-8221-4204-995E-619BCCD9A754}"/>
    <cellStyle name="Normal 10 2 3 2 6 2 3" xfId="13581" xr:uid="{7EC25D8C-9273-4F44-B98B-1178658368F3}"/>
    <cellStyle name="Normal 10 2 3 2 6 2 4" xfId="13582" xr:uid="{D59F73C6-FAB7-423E-8C58-5D6755584013}"/>
    <cellStyle name="Normal 10 2 3 2 6 2 5" xfId="13583" xr:uid="{625584FB-9CBC-4514-9B1E-663D6DA16C49}"/>
    <cellStyle name="Normal 10 2 3 2 6 3" xfId="13584" xr:uid="{FEF0D852-B9BE-4995-919D-929963C779E3}"/>
    <cellStyle name="Normal 10 2 3 2 6 3 2" xfId="13585" xr:uid="{7A196BB8-D3BB-4AD4-BFCA-67B144B79E62}"/>
    <cellStyle name="Normal 10 2 3 2 6 3 2 2" xfId="13586" xr:uid="{AEE5C4E0-9CCC-4437-A67E-7D37CE439003}"/>
    <cellStyle name="Normal 10 2 3 2 6 3 3" xfId="13587" xr:uid="{B1D24D8B-D7EB-42EA-A39A-4ACC723296D0}"/>
    <cellStyle name="Normal 10 2 3 2 6 3 4" xfId="13588" xr:uid="{DAF44A21-6D96-4338-8B96-1880714A186B}"/>
    <cellStyle name="Normal 10 2 3 2 6 3 5" xfId="13589" xr:uid="{C9F1CDE2-A2F9-41D0-AC63-C6FE49C9037A}"/>
    <cellStyle name="Normal 10 2 3 2 6 4" xfId="13590" xr:uid="{E860D185-C04D-415F-B1BC-3794A1CE1D98}"/>
    <cellStyle name="Normal 10 2 3 2 6 4 2" xfId="13591" xr:uid="{8EEC1176-4E89-4603-B342-5D64AE318A45}"/>
    <cellStyle name="Normal 10 2 3 2 6 4 3" xfId="13592" xr:uid="{F2225509-893F-40E0-9E4B-30B89AA72979}"/>
    <cellStyle name="Normal 10 2 3 2 6 5" xfId="13593" xr:uid="{176CE486-5A61-4CDB-BCB6-5E56CE8111ED}"/>
    <cellStyle name="Normal 10 2 3 2 6 6" xfId="13594" xr:uid="{1E2A998B-698D-43C3-A033-15F4DA9860EF}"/>
    <cellStyle name="Normal 10 2 3 2 6 7" xfId="13595" xr:uid="{19BF14EB-D540-48A5-B1BC-7180F3F10743}"/>
    <cellStyle name="Normal 10 2 3 2 7" xfId="13596" xr:uid="{0E6128AC-64E0-4DD8-94F3-BCDC4CB9AD16}"/>
    <cellStyle name="Normal 10 2 3 2 7 2" xfId="13597" xr:uid="{A2364BD5-DE43-4845-A955-463EC763BC49}"/>
    <cellStyle name="Normal 10 2 3 2 7 2 2" xfId="13598" xr:uid="{90046635-1A25-43EF-A93C-BE8318F327F5}"/>
    <cellStyle name="Normal 10 2 3 2 7 2 2 2" xfId="13599" xr:uid="{CCC2B59B-F8DE-44FA-9B47-C03EB078720A}"/>
    <cellStyle name="Normal 10 2 3 2 7 2 3" xfId="13600" xr:uid="{4A4EEB1D-5D58-4D5A-B81E-8D1EBBDFDF7A}"/>
    <cellStyle name="Normal 10 2 3 2 7 2 4" xfId="13601" xr:uid="{08068527-1037-47FB-B5F7-92C75489CBAD}"/>
    <cellStyle name="Normal 10 2 3 2 7 2 5" xfId="13602" xr:uid="{BBFF835A-68DE-431A-BF7C-E02687DEA747}"/>
    <cellStyle name="Normal 10 2 3 2 7 3" xfId="13603" xr:uid="{D9E1F1C9-CFCE-4ADC-A6DA-EEC1F7445C07}"/>
    <cellStyle name="Normal 10 2 3 2 7 3 2" xfId="13604" xr:uid="{1F708A2B-7ED7-48F3-8C56-1627AF9E3644}"/>
    <cellStyle name="Normal 10 2 3 2 7 3 2 2" xfId="13605" xr:uid="{60910886-792A-4BB1-AFDB-C289942F8DCF}"/>
    <cellStyle name="Normal 10 2 3 2 7 3 3" xfId="13606" xr:uid="{7104A7CA-D020-4F89-A348-C195319FAB93}"/>
    <cellStyle name="Normal 10 2 3 2 7 3 4" xfId="13607" xr:uid="{43C40F01-F8A1-44CC-BD58-4D94C692CD5B}"/>
    <cellStyle name="Normal 10 2 3 2 7 3 5" xfId="13608" xr:uid="{843EB4C2-E3C3-41A2-BA2C-1ECB68794FF3}"/>
    <cellStyle name="Normal 10 2 3 2 7 4" xfId="13609" xr:uid="{E11B0F04-00CA-4C4E-9B01-D8324E554424}"/>
    <cellStyle name="Normal 10 2 3 2 7 4 2" xfId="13610" xr:uid="{49636F1B-7B16-4AF5-9A57-41DB0CC14460}"/>
    <cellStyle name="Normal 10 2 3 2 7 4 3" xfId="13611" xr:uid="{E9F5EE61-A460-490D-8530-F345AF45DD40}"/>
    <cellStyle name="Normal 10 2 3 2 7 5" xfId="13612" xr:uid="{2680CBF8-7A51-4164-AAE4-E9EFEC4EED95}"/>
    <cellStyle name="Normal 10 2 3 2 7 6" xfId="13613" xr:uid="{D3DAB655-4F47-4FC9-A49C-FFD33E781A94}"/>
    <cellStyle name="Normal 10 2 3 2 7 7" xfId="13614" xr:uid="{D52FA691-3EC4-4608-97C8-AB5D75343B91}"/>
    <cellStyle name="Normal 10 2 3 3" xfId="13615" xr:uid="{08A45D0B-C294-497B-BF0F-0E8DA9AB55BF}"/>
    <cellStyle name="Normal 10 2 3 3 2" xfId="13616" xr:uid="{976E90AC-C178-40E6-AB8F-DC5A36F35872}"/>
    <cellStyle name="Normal 10 2 3 3 2 2" xfId="13617" xr:uid="{94730928-9B31-4EFC-8E13-0AB442BFC45D}"/>
    <cellStyle name="Normal 10 2 3 3 2 2 2" xfId="13618" xr:uid="{E0058BB1-D93B-4CAD-BE8C-F16C5B061CA0}"/>
    <cellStyle name="Normal 10 2 3 3 2 2 2 2" xfId="13619" xr:uid="{918A7383-35EC-49BC-9C9D-19EA8EADE189}"/>
    <cellStyle name="Normal 10 2 3 3 2 2 3" xfId="13620" xr:uid="{A78034B4-DF49-4462-85BD-0BE520D34DA5}"/>
    <cellStyle name="Normal 10 2 3 3 2 2 4" xfId="13621" xr:uid="{9FE1F605-5236-4E58-B329-F68033962ADC}"/>
    <cellStyle name="Normal 10 2 3 3 2 3" xfId="13622" xr:uid="{C55A02D3-94B9-48B5-855E-18A2277DF480}"/>
    <cellStyle name="Normal 10 2 3 3 2 3 2" xfId="13623" xr:uid="{7FCF0783-19DC-4470-AD95-34EF33AB594A}"/>
    <cellStyle name="Normal 10 2 3 3 2 4" xfId="13624" xr:uid="{0151BE4D-802A-43B0-9F3D-57CF627CD017}"/>
    <cellStyle name="Normal 10 2 3 3 2 5" xfId="13625" xr:uid="{4CEC3038-06D7-4EBA-B631-53D49A74B2A0}"/>
    <cellStyle name="Normal 10 2 3 4" xfId="13626" xr:uid="{0F24748E-89EC-4FC5-9128-A5DD0EE3FF93}"/>
    <cellStyle name="Normal 10 2 3 4 2" xfId="13627" xr:uid="{99F7AFA2-D77C-4C62-ABDB-FB69751F187D}"/>
    <cellStyle name="Normal 10 2 3 4 2 2" xfId="13628" xr:uid="{FBFD8BB5-2673-4215-BC39-E51FA8059E0C}"/>
    <cellStyle name="Normal 10 2 3 4 2 2 2" xfId="13629" xr:uid="{0A05D164-2CEB-4090-B60D-73B1D7408EBF}"/>
    <cellStyle name="Normal 10 2 3 4 2 2 2 2" xfId="13630" xr:uid="{791D3285-7B92-4E85-B82E-80223AC5098B}"/>
    <cellStyle name="Normal 10 2 3 4 2 2 3" xfId="13631" xr:uid="{CD220DE2-FAE2-4617-8B8D-765CECE93203}"/>
    <cellStyle name="Normal 10 2 3 4 2 2 4" xfId="13632" xr:uid="{36FF1913-12EE-469C-8AAF-DCDD303FAEEF}"/>
    <cellStyle name="Normal 10 2 3 4 2 3" xfId="13633" xr:uid="{9CF72278-DF69-49C1-B7B3-1DCA63D312A5}"/>
    <cellStyle name="Normal 10 2 3 4 2 3 2" xfId="13634" xr:uid="{D076C817-675A-44D0-8CD8-3F571C6A6BDB}"/>
    <cellStyle name="Normal 10 2 3 4 2 4" xfId="13635" xr:uid="{0DE4EC5D-7114-4E29-81FC-5E7DD30CF26F}"/>
    <cellStyle name="Normal 10 2 3 4 2 5" xfId="13636" xr:uid="{836E595F-F72D-447F-B561-F7A8A95E9C5E}"/>
    <cellStyle name="Normal 10 2 3 5" xfId="13637" xr:uid="{BCB8EFF4-D601-4950-8C2D-982DE6EC0D17}"/>
    <cellStyle name="Normal 10 2 3 5 2" xfId="13638" xr:uid="{13CA07FC-0825-43C1-A029-84B965CA8925}"/>
    <cellStyle name="Normal 10 2 3 5 2 2" xfId="13639" xr:uid="{0A203FC9-78C8-46B2-85F6-64622E4E991F}"/>
    <cellStyle name="Normal 10 2 3 5 2 2 2" xfId="13640" xr:uid="{3419D00C-B3FA-4D4C-9982-BE20896FBC5F}"/>
    <cellStyle name="Normal 10 2 3 5 2 2 2 2" xfId="13641" xr:uid="{A3F164BA-5CD2-45D7-AF25-F9C22A981332}"/>
    <cellStyle name="Normal 10 2 3 5 2 2 3" xfId="13642" xr:uid="{4FE17607-EA6C-466B-BAD1-6E8E5B37AB57}"/>
    <cellStyle name="Normal 10 2 3 5 2 2 4" xfId="13643" xr:uid="{8E16CF56-92F9-4872-8000-116CA75D709A}"/>
    <cellStyle name="Normal 10 2 3 5 2 3" xfId="13644" xr:uid="{316F0FA7-2D09-41A1-89B8-751A2A705126}"/>
    <cellStyle name="Normal 10 2 3 5 2 3 2" xfId="13645" xr:uid="{A48994FA-B309-4A3F-89D7-AEE6FB3E8AB0}"/>
    <cellStyle name="Normal 10 2 3 5 2 4" xfId="13646" xr:uid="{6C603926-5E42-4A22-AC13-CFCD048A455C}"/>
    <cellStyle name="Normal 10 2 3 5 2 5" xfId="13647" xr:uid="{57A126C2-D96E-47C4-BBF8-53C0864073AD}"/>
    <cellStyle name="Normal 10 2 3 6" xfId="13648" xr:uid="{32C67317-D130-4C6F-99A4-7F7BB3D614B7}"/>
    <cellStyle name="Normal 10 2 3 6 2" xfId="13649" xr:uid="{13BBC7A8-5A9C-46C7-965C-C03E8837446A}"/>
    <cellStyle name="Normal 10 2 3 6 2 2" xfId="13650" xr:uid="{A4B7E3B6-D4E9-421A-991E-D8576FA47E7D}"/>
    <cellStyle name="Normal 10 2 3 6 2 2 2" xfId="13651" xr:uid="{332C3AE4-45D5-4B5C-A483-215EB9842787}"/>
    <cellStyle name="Normal 10 2 3 6 2 2 2 2" xfId="13652" xr:uid="{3D468AF2-BE21-4FF8-BADD-09533F62D8CB}"/>
    <cellStyle name="Normal 10 2 3 6 2 2 3" xfId="13653" xr:uid="{A34F5784-450D-4392-9545-DA5D10AA498A}"/>
    <cellStyle name="Normal 10 2 3 6 2 2 4" xfId="13654" xr:uid="{69C19D28-E3CF-4671-B6E5-F0393DAD5D27}"/>
    <cellStyle name="Normal 10 2 3 6 2 3" xfId="13655" xr:uid="{8556F610-305A-4008-B808-BF4FFE8BE7EB}"/>
    <cellStyle name="Normal 10 2 3 6 2 3 2" xfId="13656" xr:uid="{6EE764FB-2777-47FC-8798-B8CC4E2D0183}"/>
    <cellStyle name="Normal 10 2 3 6 2 4" xfId="13657" xr:uid="{890CA93B-7D96-40A4-9C9E-7432D36397FD}"/>
    <cellStyle name="Normal 10 2 3 6 2 5" xfId="13658" xr:uid="{BAFA5944-4752-418D-9587-206EEF5A4812}"/>
    <cellStyle name="Normal 10 2 3 7" xfId="13659" xr:uid="{D65F0FBD-AB1D-4DDB-9D97-D7D5A1E7E64C}"/>
    <cellStyle name="Normal 10 2 3 7 2" xfId="13660" xr:uid="{3FA596AA-3DE0-4CE2-A39B-B63BCE090544}"/>
    <cellStyle name="Normal 10 2 3 7 2 2" xfId="13661" xr:uid="{3E001CD6-B70B-4294-AAE0-E9E0A70CF5DF}"/>
    <cellStyle name="Normal 10 2 3 7 2 2 2" xfId="13662" xr:uid="{E89621BB-581B-4728-82ED-2F70F510A90A}"/>
    <cellStyle name="Normal 10 2 3 7 2 2 2 2" xfId="13663" xr:uid="{040509FA-BC60-499A-864C-FEEEC294A09D}"/>
    <cellStyle name="Normal 10 2 3 7 2 2 3" xfId="13664" xr:uid="{356DCC63-1CA8-4A49-B22E-A1BB6AFB66C3}"/>
    <cellStyle name="Normal 10 2 3 7 2 2 4" xfId="13665" xr:uid="{014EF033-3E62-4079-8282-6C079C9438ED}"/>
    <cellStyle name="Normal 10 2 3 7 2 3" xfId="13666" xr:uid="{DDB21CC8-A49E-46FB-B5C9-E2F97FB1C44C}"/>
    <cellStyle name="Normal 10 2 3 7 2 3 2" xfId="13667" xr:uid="{BE67C02E-46FE-445D-BA1C-A132D4DDAA01}"/>
    <cellStyle name="Normal 10 2 3 7 2 4" xfId="13668" xr:uid="{61681B12-CE6B-40B4-877E-A77901FB81DE}"/>
    <cellStyle name="Normal 10 2 3 7 2 5" xfId="13669" xr:uid="{49EADFD0-2CC7-43FD-9FA9-112E070584FD}"/>
    <cellStyle name="Normal 10 2 3 8" xfId="13670" xr:uid="{F9A54C64-AE73-4935-A44D-BA37E645AEAF}"/>
    <cellStyle name="Normal 10 2 3 8 2" xfId="13671" xr:uid="{1219E532-3848-484B-811F-51D89CADDB0C}"/>
    <cellStyle name="Normal 10 2 3 8 2 2" xfId="13672" xr:uid="{B834DF87-78E4-4C1D-BB80-D2E7F30006B0}"/>
    <cellStyle name="Normal 10 2 3 8 2 2 2" xfId="13673" xr:uid="{F5AD9D45-A53F-4865-B2F9-A11AA70F9059}"/>
    <cellStyle name="Normal 10 2 3 8 2 3" xfId="13674" xr:uid="{9090CE8B-2EA6-4E27-BDDD-33DE06F22BD8}"/>
    <cellStyle name="Normal 10 2 3 8 2 4" xfId="13675" xr:uid="{8A602FC7-A8AF-4CA7-B358-DA400317ADC0}"/>
    <cellStyle name="Normal 10 2 3 8 2 5" xfId="13676" xr:uid="{319E5527-0611-44C5-B0EA-26DCCCD2F9D6}"/>
    <cellStyle name="Normal 10 2 3 8 3" xfId="13677" xr:uid="{76B77995-0894-42FD-9050-CF7D1A281023}"/>
    <cellStyle name="Normal 10 2 3 8 3 2" xfId="13678" xr:uid="{0ACE30BF-C594-4E3E-A7E0-4AD1253FA09C}"/>
    <cellStyle name="Normal 10 2 3 8 3 2 2" xfId="13679" xr:uid="{01DE5438-FF9F-4911-B8CF-5DB85FF15BBE}"/>
    <cellStyle name="Normal 10 2 3 8 3 3" xfId="13680" xr:uid="{7848E93F-248E-4BA0-9F13-1AA9A6711F72}"/>
    <cellStyle name="Normal 10 2 3 8 3 4" xfId="13681" xr:uid="{63197E14-0FD7-4DA0-ACA8-321BA5984431}"/>
    <cellStyle name="Normal 10 2 3 8 3 5" xfId="13682" xr:uid="{D5C1EC79-943B-4776-B389-921D28F79490}"/>
    <cellStyle name="Normal 10 2 3 8 4" xfId="13683" xr:uid="{24881EE5-93AD-4A16-BCC0-22B96FB34044}"/>
    <cellStyle name="Normal 10 2 3 8 4 2" xfId="13684" xr:uid="{B1C5C183-2804-4452-A516-BB8973FB661D}"/>
    <cellStyle name="Normal 10 2 3 8 4 3" xfId="13685" xr:uid="{0A26A287-2237-4286-8D8E-EE898209F05D}"/>
    <cellStyle name="Normal 10 2 3 8 5" xfId="13686" xr:uid="{8FC46B86-5520-46A8-B6E8-85EC56BAD355}"/>
    <cellStyle name="Normal 10 2 3 8 6" xfId="13687" xr:uid="{89C41A97-8C44-4266-9ACB-0030A189A16C}"/>
    <cellStyle name="Normal 10 2 3 8 7" xfId="13688" xr:uid="{DAA83019-A730-4A00-A698-D2DFABE25C77}"/>
    <cellStyle name="Normal 10 2 3 9" xfId="13689" xr:uid="{F8E1D028-004D-449D-8826-40B663FAEAB2}"/>
    <cellStyle name="Normal 10 2 3 9 2" xfId="13690" xr:uid="{979E39B0-A440-47A0-8C4D-8EF8F96A2E95}"/>
    <cellStyle name="Normal 10 2 3 9 2 2" xfId="13691" xr:uid="{54D9FC22-64D1-4FAE-BF2A-C48E37AB926D}"/>
    <cellStyle name="Normal 10 2 3 9 2 2 2" xfId="13692" xr:uid="{373CFA33-45C9-4E72-8C5E-E152A88EAF91}"/>
    <cellStyle name="Normal 10 2 3 9 2 3" xfId="13693" xr:uid="{3D573D49-206B-459F-AFDF-F2E4197AAA29}"/>
    <cellStyle name="Normal 10 2 3 9 2 4" xfId="13694" xr:uid="{D64DA62E-B664-4A55-8279-2AADBB2A41DC}"/>
    <cellStyle name="Normal 10 2 3 9 2 5" xfId="13695" xr:uid="{AD61C13F-2DD9-498E-8A5D-FCD94AC82201}"/>
    <cellStyle name="Normal 10 2 3 9 3" xfId="13696" xr:uid="{ED85DADD-FFB7-4B4D-ADED-A009E8F98C0A}"/>
    <cellStyle name="Normal 10 2 3 9 3 2" xfId="13697" xr:uid="{481DCD0F-D363-416B-B20A-89442FD26035}"/>
    <cellStyle name="Normal 10 2 3 9 3 2 2" xfId="13698" xr:uid="{6FA75F2E-FCEF-46B0-847B-83374606763C}"/>
    <cellStyle name="Normal 10 2 3 9 3 3" xfId="13699" xr:uid="{445D669A-57C0-41AD-A507-AD491C7B0741}"/>
    <cellStyle name="Normal 10 2 3 9 3 4" xfId="13700" xr:uid="{9019F812-AE61-48F9-922B-0C0ABF43AE1F}"/>
    <cellStyle name="Normal 10 2 3 9 3 5" xfId="13701" xr:uid="{3E810C5E-4EB1-4BBB-8962-D878DC1236FC}"/>
    <cellStyle name="Normal 10 2 3 9 4" xfId="13702" xr:uid="{48D8893C-47F7-4A07-8734-FD50A5EB1727}"/>
    <cellStyle name="Normal 10 2 3 9 4 2" xfId="13703" xr:uid="{B793136F-7F44-4041-A5EA-959BC803D641}"/>
    <cellStyle name="Normal 10 2 3 9 4 3" xfId="13704" xr:uid="{96C7F4CD-B85F-4457-A930-1C074AAB958F}"/>
    <cellStyle name="Normal 10 2 3 9 5" xfId="13705" xr:uid="{22ACE4A3-CBD2-4B0C-9C49-489F7C5E36C9}"/>
    <cellStyle name="Normal 10 2 3 9 6" xfId="13706" xr:uid="{E0E53A3F-478E-4E41-BA2F-F5E441B19893}"/>
    <cellStyle name="Normal 10 2 3 9 7" xfId="13707" xr:uid="{805EE85D-33B8-4D08-9A33-7A5CD986FCC3}"/>
    <cellStyle name="Normal 10 2 3_Culture" xfId="13708" xr:uid="{8900C004-1CF8-4F94-A59A-C77398B6648D}"/>
    <cellStyle name="Normal 10 2 4" xfId="13709" xr:uid="{E3C9205A-983A-4288-ACE6-DFA9DAD27091}"/>
    <cellStyle name="Normal 10 2 4 10" xfId="13710" xr:uid="{1E05B85B-D8BD-4E16-878F-46E52B19953A}"/>
    <cellStyle name="Normal 10 2 4 2" xfId="13711" xr:uid="{5D41275F-C0EE-4EA3-BF0D-E9EB79C37E4C}"/>
    <cellStyle name="Normal 10 2 4 2 2" xfId="13712" xr:uid="{01240A8F-CF12-4C58-80EB-497A3EE91405}"/>
    <cellStyle name="Normal 10 2 4 2 2 2" xfId="13713" xr:uid="{583CF387-5286-482A-AF2F-D91DE1049888}"/>
    <cellStyle name="Normal 10 2 4 2 2 2 2" xfId="13714" xr:uid="{AC025075-8A12-4C55-BAEA-21D556A49FB8}"/>
    <cellStyle name="Normal 10 2 4 2 2 2 2 2" xfId="13715" xr:uid="{CEE446FE-F286-4DE8-9D29-B357581D6C7B}"/>
    <cellStyle name="Normal 10 2 4 2 2 2 3" xfId="13716" xr:uid="{F54150AE-B477-419F-895F-E146CD61854C}"/>
    <cellStyle name="Normal 10 2 4 2 2 2 4" xfId="13717" xr:uid="{EE0127D8-7030-4530-A2B6-B34F719C597C}"/>
    <cellStyle name="Normal 10 2 4 2 2 3" xfId="13718" xr:uid="{B046061D-CE90-441B-A4BD-AABC8E432FBC}"/>
    <cellStyle name="Normal 10 2 4 2 2 3 2" xfId="13719" xr:uid="{5039931E-0179-4CB2-87E5-914F951EEF69}"/>
    <cellStyle name="Normal 10 2 4 2 2 4" xfId="13720" xr:uid="{43EED796-7010-41FB-87EB-A6CA0020B00C}"/>
    <cellStyle name="Normal 10 2 4 2 2 5" xfId="13721" xr:uid="{DA541D20-D1C1-4F03-8B40-3BD7AF4F109F}"/>
    <cellStyle name="Normal 10 2 4 3" xfId="13722" xr:uid="{972E72F5-AC0B-4309-9D73-9A4199B11F0B}"/>
    <cellStyle name="Normal 10 2 4 3 2" xfId="13723" xr:uid="{D3DC564B-C411-4F81-A962-98DDDA0C68B8}"/>
    <cellStyle name="Normal 10 2 4 3 2 2" xfId="13724" xr:uid="{67CC3001-25A3-4223-BCC4-C45C7127B017}"/>
    <cellStyle name="Normal 10 2 4 3 2 2 2" xfId="13725" xr:uid="{25269F6E-A12C-4797-9322-91D7C658682B}"/>
    <cellStyle name="Normal 10 2 4 3 2 2 2 2" xfId="13726" xr:uid="{FADE4EA2-BF79-48F6-8305-7B0A102F75F7}"/>
    <cellStyle name="Normal 10 2 4 3 2 2 3" xfId="13727" xr:uid="{F60C5342-8D7A-46E2-B3F2-F42282E5117E}"/>
    <cellStyle name="Normal 10 2 4 3 2 2 4" xfId="13728" xr:uid="{ED2E0BB6-FC73-4C0E-9888-52A6DCA80327}"/>
    <cellStyle name="Normal 10 2 4 3 2 3" xfId="13729" xr:uid="{94FF5C59-6E8B-4CF8-B12D-7DC167513A40}"/>
    <cellStyle name="Normal 10 2 4 3 2 3 2" xfId="13730" xr:uid="{42009B71-7B3A-4522-83E2-09AEBCA15DE8}"/>
    <cellStyle name="Normal 10 2 4 3 2 4" xfId="13731" xr:uid="{5C6DBEB0-5C31-48AD-AB1B-46E487DB2D26}"/>
    <cellStyle name="Normal 10 2 4 3 2 5" xfId="13732" xr:uid="{479E0D63-2807-4CDB-8272-B9C316E2573B}"/>
    <cellStyle name="Normal 10 2 4 4" xfId="13733" xr:uid="{65F9052A-979B-440B-9372-E354BFA561A6}"/>
    <cellStyle name="Normal 10 2 4 4 2" xfId="13734" xr:uid="{B5ED7BA1-7EB3-41D9-8DE3-5654B1B179BE}"/>
    <cellStyle name="Normal 10 2 4 4 2 2" xfId="13735" xr:uid="{13CAC7BB-B971-48A7-942C-76FB49DC3B44}"/>
    <cellStyle name="Normal 10 2 4 4 2 2 2" xfId="13736" xr:uid="{B3DF30F3-7D72-41DF-8A3E-47B6921E96E8}"/>
    <cellStyle name="Normal 10 2 4 4 2 2 2 2" xfId="13737" xr:uid="{CF44A1D0-8F1B-44F4-A660-4EAA3EEFB647}"/>
    <cellStyle name="Normal 10 2 4 4 2 2 3" xfId="13738" xr:uid="{A392A668-CA92-4CCF-860D-F7AB93452458}"/>
    <cellStyle name="Normal 10 2 4 4 2 2 4" xfId="13739" xr:uid="{4B953B34-AB4C-47F9-AA97-32E2C9B08BF1}"/>
    <cellStyle name="Normal 10 2 4 4 2 3" xfId="13740" xr:uid="{5882C4AF-D414-4C2F-ADDF-D3A8E6394BF1}"/>
    <cellStyle name="Normal 10 2 4 4 2 3 2" xfId="13741" xr:uid="{DAAA5A81-704E-4EBE-AF2B-E8D7D85BEBD3}"/>
    <cellStyle name="Normal 10 2 4 4 2 4" xfId="13742" xr:uid="{5DC6C8E3-0EA6-4BE7-85FF-AE88F2B3B81B}"/>
    <cellStyle name="Normal 10 2 4 4 2 5" xfId="13743" xr:uid="{A12764CE-25A8-434F-A0BD-076F99F0C5EF}"/>
    <cellStyle name="Normal 10 2 4 5" xfId="13744" xr:uid="{A4ABDB8A-440F-4688-90B6-486677424164}"/>
    <cellStyle name="Normal 10 2 4 5 2" xfId="13745" xr:uid="{6E8CADF5-F73D-473E-B3E1-9106534268AF}"/>
    <cellStyle name="Normal 10 2 4 5 2 2" xfId="13746" xr:uid="{CFEDD77D-AAF6-433E-8AA4-6393049D530D}"/>
    <cellStyle name="Normal 10 2 4 5 2 2 2" xfId="13747" xr:uid="{C4D73D17-B437-4280-8FC1-FF808AB72098}"/>
    <cellStyle name="Normal 10 2 4 5 2 2 2 2" xfId="13748" xr:uid="{0EA63C04-7DAC-42D0-B84D-75207A7B331B}"/>
    <cellStyle name="Normal 10 2 4 5 2 2 3" xfId="13749" xr:uid="{8413D71E-CF4B-4296-B1CA-C3B1821D24E1}"/>
    <cellStyle name="Normal 10 2 4 5 2 2 4" xfId="13750" xr:uid="{9A658FCC-F895-454D-8693-12AE4AAC8C48}"/>
    <cellStyle name="Normal 10 2 4 5 2 3" xfId="13751" xr:uid="{FA6BB7FF-0445-471F-80DB-1D873FB5A2E9}"/>
    <cellStyle name="Normal 10 2 4 5 2 3 2" xfId="13752" xr:uid="{1006C36A-C74C-4302-AE87-20D9BB170066}"/>
    <cellStyle name="Normal 10 2 4 5 2 4" xfId="13753" xr:uid="{687CABA0-2CE9-40C8-A2C1-289DF62A9F90}"/>
    <cellStyle name="Normal 10 2 4 5 2 5" xfId="13754" xr:uid="{479986E7-2982-4D21-8740-18A5DB739AF1}"/>
    <cellStyle name="Normal 10 2 4 6" xfId="13755" xr:uid="{F01F08ED-38A1-4F4B-89E6-8FCFD4815E1D}"/>
    <cellStyle name="Normal 10 2 4 6 2" xfId="13756" xr:uid="{B9413D55-CEE3-4F23-9863-71C1EE2CA881}"/>
    <cellStyle name="Normal 10 2 4 6 2 2" xfId="13757" xr:uid="{DA9F5C08-C050-4750-87DC-F8B56DEDEB56}"/>
    <cellStyle name="Normal 10 2 4 6 2 2 2" xfId="13758" xr:uid="{EF90673E-7408-4497-8999-94002B050769}"/>
    <cellStyle name="Normal 10 2 4 6 2 2 2 2" xfId="13759" xr:uid="{A5F2FB91-6649-4642-B016-61E3F08E9EF7}"/>
    <cellStyle name="Normal 10 2 4 6 2 2 3" xfId="13760" xr:uid="{F1B0ECD7-BB39-47CE-A431-A54EC2FC48E8}"/>
    <cellStyle name="Normal 10 2 4 6 2 2 4" xfId="13761" xr:uid="{9C9711E6-84D6-4645-AFFC-4677DEF72D5B}"/>
    <cellStyle name="Normal 10 2 4 6 2 3" xfId="13762" xr:uid="{B46FE820-EAAD-4588-9B98-88ECCA1D3845}"/>
    <cellStyle name="Normal 10 2 4 6 2 3 2" xfId="13763" xr:uid="{8A9CCEC0-9F13-4866-AF72-35F503C44C10}"/>
    <cellStyle name="Normal 10 2 4 6 2 4" xfId="13764" xr:uid="{928643C7-45E7-41BA-85FC-34C637705A34}"/>
    <cellStyle name="Normal 10 2 4 6 2 5" xfId="13765" xr:uid="{513C5035-ECB4-49C1-80E8-052B18AAC8E4}"/>
    <cellStyle name="Normal 10 2 4 7" xfId="13766" xr:uid="{9E2F7F49-C983-4083-AD3A-E84ECDEB218F}"/>
    <cellStyle name="Normal 10 2 4 7 2" xfId="13767" xr:uid="{3EC9071D-F197-4C99-B70E-84850D008B95}"/>
    <cellStyle name="Normal 10 2 4 7 2 2" xfId="13768" xr:uid="{313623F5-0A8A-4898-BE0E-32921420905A}"/>
    <cellStyle name="Normal 10 2 4 7 2 2 2" xfId="13769" xr:uid="{1B1C7794-6A00-4F18-BC00-BD1342F7245E}"/>
    <cellStyle name="Normal 10 2 4 7 2 2 2 2" xfId="13770" xr:uid="{2C17052D-36C7-4BA9-9733-266BBCA24C8D}"/>
    <cellStyle name="Normal 10 2 4 7 2 2 3" xfId="13771" xr:uid="{114C202C-2472-4AF1-9EDE-F68A2AA63F8E}"/>
    <cellStyle name="Normal 10 2 4 7 2 2 4" xfId="13772" xr:uid="{B560013A-E2B0-4B8B-BD2F-686431C74B18}"/>
    <cellStyle name="Normal 10 2 4 7 2 3" xfId="13773" xr:uid="{1250A164-6A5F-461B-9B0C-F3FB180575DD}"/>
    <cellStyle name="Normal 10 2 4 7 2 3 2" xfId="13774" xr:uid="{9CB6BCF8-B769-4F97-B2E4-9EEBBF17499C}"/>
    <cellStyle name="Normal 10 2 4 7 2 4" xfId="13775" xr:uid="{CD06467F-7542-41CB-AC99-93BDB8CB0726}"/>
    <cellStyle name="Normal 10 2 4 7 2 5" xfId="13776" xr:uid="{D50FB98E-95C1-4771-A623-8676788B5447}"/>
    <cellStyle name="Normal 10 2 4 8" xfId="13777" xr:uid="{8085256C-6D70-43A0-92A0-4407922897ED}"/>
    <cellStyle name="Normal 10 2 4 8 2" xfId="13778" xr:uid="{6E96C4D4-4382-4987-A7DF-8393849446A9}"/>
    <cellStyle name="Normal 10 2 4 8 2 2" xfId="13779" xr:uid="{CB36F52D-2282-41C9-87DC-1BE65B7B9A61}"/>
    <cellStyle name="Normal 10 2 4 8 2 2 2" xfId="13780" xr:uid="{B3DDB9F7-6D3C-48A9-B38A-83D4496D2021}"/>
    <cellStyle name="Normal 10 2 4 8 2 3" xfId="13781" xr:uid="{413408EC-0AC9-43D6-8483-42F38870F9AD}"/>
    <cellStyle name="Normal 10 2 4 8 2 4" xfId="13782" xr:uid="{D1E27936-608E-4525-99E4-C9E6413A9C85}"/>
    <cellStyle name="Normal 10 2 4 8 2 5" xfId="13783" xr:uid="{DA724CE1-82DF-4498-BD88-03B9B0933A3F}"/>
    <cellStyle name="Normal 10 2 4 8 3" xfId="13784" xr:uid="{8D50B3EE-218B-4FDA-9B8D-073D9D0AA474}"/>
    <cellStyle name="Normal 10 2 4 8 3 2" xfId="13785" xr:uid="{7A46658E-E74C-4387-8938-CE996CFC0636}"/>
    <cellStyle name="Normal 10 2 4 8 3 2 2" xfId="13786" xr:uid="{E1224FF1-4349-45D5-8DCB-92D80B6ED73E}"/>
    <cellStyle name="Normal 10 2 4 8 3 3" xfId="13787" xr:uid="{4B9B9EFC-45E1-46BD-8ECA-EB4C243C4928}"/>
    <cellStyle name="Normal 10 2 4 8 3 4" xfId="13788" xr:uid="{B7A3F352-CC74-4929-8E40-1BD713BB54EC}"/>
    <cellStyle name="Normal 10 2 4 8 3 5" xfId="13789" xr:uid="{2318666B-FF4B-485E-A650-684FEFD42052}"/>
    <cellStyle name="Normal 10 2 4 8 4" xfId="13790" xr:uid="{D79B2C86-31B9-4804-B659-DB36961FE585}"/>
    <cellStyle name="Normal 10 2 4 8 4 2" xfId="13791" xr:uid="{6851E2E1-63AF-4325-BA0B-37273C095E08}"/>
    <cellStyle name="Normal 10 2 4 8 4 3" xfId="13792" xr:uid="{B3BFBE5F-D777-4C00-BE8B-255FE808694C}"/>
    <cellStyle name="Normal 10 2 4 8 5" xfId="13793" xr:uid="{988D9A5F-5E5F-4CF4-ABFE-6E7476FC25FD}"/>
    <cellStyle name="Normal 10 2 4 8 6" xfId="13794" xr:uid="{C1B40735-CF02-422F-BE0C-C21DE48063B1}"/>
    <cellStyle name="Normal 10 2 4 8 7" xfId="13795" xr:uid="{5A8C6E6B-A917-44E3-B438-53816D2A3A70}"/>
    <cellStyle name="Normal 10 2 4 9" xfId="13796" xr:uid="{0D7FD3CD-2B51-4D79-8C13-C5BA3DE07200}"/>
    <cellStyle name="Normal 10 2 4 9 2" xfId="13797" xr:uid="{85C3FA46-ECA8-4B1F-B084-DF69C42367A2}"/>
    <cellStyle name="Normal 10 2 4 9 2 2" xfId="13798" xr:uid="{F006CBE0-9111-4447-9CD0-830C2B665AFF}"/>
    <cellStyle name="Normal 10 2 4 9 2 2 2" xfId="13799" xr:uid="{02E8B8F0-03A5-4CEA-996B-4E3AC7647E9B}"/>
    <cellStyle name="Normal 10 2 4 9 2 3" xfId="13800" xr:uid="{3A639146-2162-4873-867B-4C26BB835999}"/>
    <cellStyle name="Normal 10 2 4 9 2 4" xfId="13801" xr:uid="{CA0A4C0D-480D-4D83-A431-C6163C32A8A1}"/>
    <cellStyle name="Normal 10 2 4 9 2 5" xfId="13802" xr:uid="{F9EA758A-3063-438D-9C67-7DF50666E011}"/>
    <cellStyle name="Normal 10 2 4 9 3" xfId="13803" xr:uid="{0794C178-CD69-42B7-A89C-C5C01D1C8BA9}"/>
    <cellStyle name="Normal 10 2 4 9 3 2" xfId="13804" xr:uid="{BFDB0F67-2014-4FD5-9BAE-4B9AE74268DE}"/>
    <cellStyle name="Normal 10 2 4 9 3 2 2" xfId="13805" xr:uid="{1AB57340-F265-4F1C-A2AA-2FA7A94891FC}"/>
    <cellStyle name="Normal 10 2 4 9 3 3" xfId="13806" xr:uid="{8397D538-1247-4A0D-B1BD-EBA07514ABAA}"/>
    <cellStyle name="Normal 10 2 4 9 3 4" xfId="13807" xr:uid="{AA58DA89-5ACE-4C03-B86A-A30DECAFC189}"/>
    <cellStyle name="Normal 10 2 4 9 3 5" xfId="13808" xr:uid="{7C497055-92B3-4CB0-9493-9E7B7D8D46FE}"/>
    <cellStyle name="Normal 10 2 4 9 4" xfId="13809" xr:uid="{DC840FE4-7DEB-498B-8372-54793C236490}"/>
    <cellStyle name="Normal 10 2 4 9 4 2" xfId="13810" xr:uid="{8BA268DA-BD8D-4120-9C18-0D2070AB43CF}"/>
    <cellStyle name="Normal 10 2 4 9 4 3" xfId="13811" xr:uid="{1F7BC0FF-EFC6-4E01-8716-ABF5BB6E2448}"/>
    <cellStyle name="Normal 10 2 4 9 5" xfId="13812" xr:uid="{93DC32C1-9E21-4925-A897-8F8EA81DBB4A}"/>
    <cellStyle name="Normal 10 2 4 9 6" xfId="13813" xr:uid="{0BFF115D-5129-46E4-B637-AACDE39DE5E6}"/>
    <cellStyle name="Normal 10 2 4 9 7" xfId="13814" xr:uid="{7E2807A3-8D27-4866-9A93-380CBF65EF88}"/>
    <cellStyle name="Normal 10 2 4_Culture" xfId="13815" xr:uid="{EFF14691-3BC0-4B9F-B362-0A03D078288C}"/>
    <cellStyle name="Normal 10 2 5" xfId="13816" xr:uid="{913627BE-AE43-4AAF-A4E6-7155C266D562}"/>
    <cellStyle name="Normal 10 2 5 2" xfId="13817" xr:uid="{E23583E1-64AB-4865-A3B1-05B0261B3321}"/>
    <cellStyle name="Normal 10 2 5 2 2" xfId="13818" xr:uid="{D7B88186-2A89-4625-BB3F-EEF1F7B80D30}"/>
    <cellStyle name="Normal 10 2 5 2 2 2" xfId="13819" xr:uid="{DCDF9FF5-EA71-4996-A8A5-D2C31D148FA9}"/>
    <cellStyle name="Normal 10 2 5 2 2 2 2" xfId="13820" xr:uid="{8FE909CC-2BDB-4816-BA1E-420A9309B13F}"/>
    <cellStyle name="Normal 10 2 5 2 2 3" xfId="13821" xr:uid="{6E823A15-4F56-45C9-9CBD-C3F242496339}"/>
    <cellStyle name="Normal 10 2 5 2 2 4" xfId="13822" xr:uid="{81909491-84D3-4D83-8122-ACDA8D9978D4}"/>
    <cellStyle name="Normal 10 2 5 2 3" xfId="13823" xr:uid="{0C58C8C5-05A7-4ACF-903F-F8806770829C}"/>
    <cellStyle name="Normal 10 2 5 2 3 2" xfId="13824" xr:uid="{61E85F69-EEAF-4AF0-854C-815D5977ECC8}"/>
    <cellStyle name="Normal 10 2 5 2 4" xfId="13825" xr:uid="{6F344DAB-BB5D-495D-AE00-78581CE70863}"/>
    <cellStyle name="Normal 10 2 5 2 5" xfId="13826" xr:uid="{1C77E511-7A4F-48EC-916E-84575A7E9E55}"/>
    <cellStyle name="Normal 10 2 6" xfId="13827" xr:uid="{974B0DDA-DAAA-47E2-ADAB-65DEAD4CCBCD}"/>
    <cellStyle name="Normal 10 2 6 2" xfId="13828" xr:uid="{130609CB-2247-47C9-9C84-59F8FDE0AB31}"/>
    <cellStyle name="Normal 10 2 6 2 2" xfId="13829" xr:uid="{F269E37B-EA48-4478-AC73-E0501C18B4C8}"/>
    <cellStyle name="Normal 10 2 6 2 2 2" xfId="13830" xr:uid="{007D9874-7200-413A-80D3-D4071B17AA36}"/>
    <cellStyle name="Normal 10 2 6 2 2 2 2" xfId="13831" xr:uid="{88753E92-9E5D-4B07-83C2-B29D41945D89}"/>
    <cellStyle name="Normal 10 2 6 2 2 3" xfId="13832" xr:uid="{A07A0BB0-7362-4EFA-98B2-DB4C60D2018A}"/>
    <cellStyle name="Normal 10 2 6 2 2 4" xfId="13833" xr:uid="{DD491F99-6BFB-483D-8623-A0E363F5D37B}"/>
    <cellStyle name="Normal 10 2 6 2 3" xfId="13834" xr:uid="{AA8B93C4-69A8-418F-95EB-10595F960ECF}"/>
    <cellStyle name="Normal 10 2 6 2 3 2" xfId="13835" xr:uid="{7D453D98-726C-4CAE-928C-51C72A129726}"/>
    <cellStyle name="Normal 10 2 6 2 4" xfId="13836" xr:uid="{58F01C93-EBB6-43E8-A63B-8D3E070703D0}"/>
    <cellStyle name="Normal 10 2 6 2 5" xfId="13837" xr:uid="{95A3CBE1-3934-4933-B15B-527959BDE1B7}"/>
    <cellStyle name="Normal 10 2 7" xfId="13838" xr:uid="{EEC81CD4-2ABF-488B-9B65-03AF82FFD0A1}"/>
    <cellStyle name="Normal 10 2 7 2" xfId="13839" xr:uid="{145A8F63-2D24-4820-9368-31CAD9A94CAB}"/>
    <cellStyle name="Normal 10 2 7 2 2" xfId="13840" xr:uid="{5C6012BD-37AE-423B-96CB-0550C8DF0D7B}"/>
    <cellStyle name="Normal 10 2 7 2 2 2" xfId="13841" xr:uid="{1E23CB61-31F3-4ACE-ABE2-59B3C9F66022}"/>
    <cellStyle name="Normal 10 2 7 2 2 2 2" xfId="13842" xr:uid="{68E48610-8263-4D24-87C9-158AA0231A7A}"/>
    <cellStyle name="Normal 10 2 7 2 2 3" xfId="13843" xr:uid="{5C449CB7-A5E6-4683-8A72-EEBC7022265D}"/>
    <cellStyle name="Normal 10 2 7 2 2 4" xfId="13844" xr:uid="{D707E72F-B217-4426-80C0-3ADAFE34E486}"/>
    <cellStyle name="Normal 10 2 7 2 3" xfId="13845" xr:uid="{389A8E8A-CDE8-4DA1-9E46-1DCFBE0B9597}"/>
    <cellStyle name="Normal 10 2 7 2 3 2" xfId="13846" xr:uid="{105A4820-F855-43B3-9227-0E31B6C45C80}"/>
    <cellStyle name="Normal 10 2 7 2 4" xfId="13847" xr:uid="{5CD9096F-0363-467F-9FCF-3670B14B3DE5}"/>
    <cellStyle name="Normal 10 2 7 2 5" xfId="13848" xr:uid="{1FE7329F-7347-48C8-B1D0-F2C118983546}"/>
    <cellStyle name="Normal 10 2 8" xfId="13849" xr:uid="{DC254454-EC10-4C28-A780-E08A13C136F0}"/>
    <cellStyle name="Normal 10 2 8 2" xfId="13850" xr:uid="{E1E7E445-4FDB-407D-8CFF-C84D9B79CA31}"/>
    <cellStyle name="Normal 10 2 8 2 2" xfId="13851" xr:uid="{47A710FC-EECD-4419-937F-C84731BCA5A8}"/>
    <cellStyle name="Normal 10 2 8 2 2 2" xfId="13852" xr:uid="{D7CFEAA5-EE8D-4B0D-BDA6-8B5303DCA035}"/>
    <cellStyle name="Normal 10 2 8 2 2 2 2" xfId="13853" xr:uid="{DE690B93-146C-42FD-9B9D-49E3B207C689}"/>
    <cellStyle name="Normal 10 2 8 2 2 3" xfId="13854" xr:uid="{A0B2157C-C95F-4B9C-BA5B-FC67E5795C17}"/>
    <cellStyle name="Normal 10 2 8 2 2 4" xfId="13855" xr:uid="{4BEB2DA5-0B48-4D58-A4BA-DFA03C3B0277}"/>
    <cellStyle name="Normal 10 2 8 2 3" xfId="13856" xr:uid="{A5F6060E-3279-4A37-9C27-5B81D50C4E2B}"/>
    <cellStyle name="Normal 10 2 8 2 3 2" xfId="13857" xr:uid="{DC1ADC4B-D85E-40CE-A423-8AF717A87967}"/>
    <cellStyle name="Normal 10 2 8 2 4" xfId="13858" xr:uid="{074D0329-CCA1-46ED-9063-2698754BB25E}"/>
    <cellStyle name="Normal 10 2 8 2 5" xfId="13859" xr:uid="{D7A09449-31C5-4B9C-B4EE-15CD2AA4A3C3}"/>
    <cellStyle name="Normal 10 2 9" xfId="13860" xr:uid="{F7A8F2AA-505B-4E8C-9912-1C608CF8CF4D}"/>
    <cellStyle name="Normal 10 2 9 2" xfId="13861" xr:uid="{4CA9253E-5B93-419E-8A4C-4163638F35B7}"/>
    <cellStyle name="Normal 10 2 9 2 2" xfId="13862" xr:uid="{D16AE2D8-FA05-438B-95D8-0FC1055ABCDD}"/>
    <cellStyle name="Normal 10 2 9 2 2 2" xfId="13863" xr:uid="{1CC98652-1070-47CA-8DEF-7C95160C2476}"/>
    <cellStyle name="Normal 10 2 9 2 2 2 2" xfId="13864" xr:uid="{9A49B8F5-7C43-445A-96B7-8C99F42EEC18}"/>
    <cellStyle name="Normal 10 2 9 2 2 3" xfId="13865" xr:uid="{6954CED6-667A-40EB-B3CE-B6A7A3E13567}"/>
    <cellStyle name="Normal 10 2 9 2 2 4" xfId="13866" xr:uid="{408E061E-09F2-4BCF-8716-52B4F05C3831}"/>
    <cellStyle name="Normal 10 2 9 2 3" xfId="13867" xr:uid="{EB8B7234-C388-4A1E-A954-B4AD5979DA47}"/>
    <cellStyle name="Normal 10 2 9 2 3 2" xfId="13868" xr:uid="{109D080E-1764-482C-BD1D-AA0370C1342B}"/>
    <cellStyle name="Normal 10 2 9 2 4" xfId="13869" xr:uid="{3E774C63-DCFD-41D0-A183-B6ED9EB3E6AE}"/>
    <cellStyle name="Normal 10 2 9 2 5" xfId="13870" xr:uid="{6BDDE144-48C0-4683-AFAF-C6015D47384A}"/>
    <cellStyle name="Normal 10 2_inv-en-1.5.0-02 trame_fiche-emissions" xfId="13871" xr:uid="{5056BBC2-D44E-4A68-AE96-F91365FD8DC8}"/>
    <cellStyle name="Normal 10 20" xfId="13872" xr:uid="{EFEFD30B-3A27-4D80-9B97-52E59E2C5994}"/>
    <cellStyle name="Normal 10 21" xfId="4021" xr:uid="{97E552AB-DC75-4CAD-A8FD-5765C76C3AB6}"/>
    <cellStyle name="Normal 10 22" xfId="2181" xr:uid="{5085B134-C64F-46C1-A3AE-8037058D878A}"/>
    <cellStyle name="Normal 10 3" xfId="1110" xr:uid="{00000000-0005-0000-0000-00005B040000}"/>
    <cellStyle name="Normal 10 3 10" xfId="13874" xr:uid="{CE7FE641-7BB9-432F-AF00-2ED6DE510A29}"/>
    <cellStyle name="Normal 10 3 10 2" xfId="13875" xr:uid="{4E0CF893-BF5D-4126-92CF-2541FE2C1F51}"/>
    <cellStyle name="Normal 10 3 10 2 2" xfId="13876" xr:uid="{0951A4D0-7655-471B-A909-C8924B904F1F}"/>
    <cellStyle name="Normal 10 3 10 2 2 2" xfId="13877" xr:uid="{6948DA3B-5603-4870-B108-B6411BBF90B5}"/>
    <cellStyle name="Normal 10 3 10 2 3" xfId="13878" xr:uid="{90A991E4-1513-46B7-946B-8B1D9866E82B}"/>
    <cellStyle name="Normal 10 3 10 2 4" xfId="13879" xr:uid="{6AD86C82-5B85-4044-A559-EB34D8FE6C3B}"/>
    <cellStyle name="Normal 10 3 10 2 5" xfId="13880" xr:uid="{E8CB8795-CE4B-45C8-85D4-4B9C7129220A}"/>
    <cellStyle name="Normal 10 3 10 3" xfId="13881" xr:uid="{AC895428-AE11-442C-8BB6-B6EEDC8F654C}"/>
    <cellStyle name="Normal 10 3 10 3 2" xfId="13882" xr:uid="{848B05E4-AD77-480F-A16B-E8BCF5DC2697}"/>
    <cellStyle name="Normal 10 3 10 3 2 2" xfId="13883" xr:uid="{C325ED8C-F7F7-424E-B473-9BAD3DFD12A2}"/>
    <cellStyle name="Normal 10 3 10 3 3" xfId="13884" xr:uid="{242F99E0-3576-4069-B32A-493B139D59E9}"/>
    <cellStyle name="Normal 10 3 10 3 4" xfId="13885" xr:uid="{A6A5B17D-8CE9-490D-A915-8A88F62744CA}"/>
    <cellStyle name="Normal 10 3 10 3 5" xfId="13886" xr:uid="{8B77B42E-0A47-417F-8C15-241196AD88FC}"/>
    <cellStyle name="Normal 10 3 10 4" xfId="13887" xr:uid="{C0C35198-B0B0-4C0F-B6F4-4E1ED9EBC3F9}"/>
    <cellStyle name="Normal 10 3 10 4 2" xfId="13888" xr:uid="{74257C09-518E-49AA-8D9F-8B2A92C399BF}"/>
    <cellStyle name="Normal 10 3 10 4 3" xfId="13889" xr:uid="{E00F4C0A-E198-4E63-B9C9-BD03C8F71F5B}"/>
    <cellStyle name="Normal 10 3 10 5" xfId="13890" xr:uid="{23AF0373-27CB-463E-83E6-FAD92DCFFE67}"/>
    <cellStyle name="Normal 10 3 10 6" xfId="13891" xr:uid="{0D191A3E-8030-4DB6-816B-1229F77906AD}"/>
    <cellStyle name="Normal 10 3 10 7" xfId="13892" xr:uid="{5C06C44A-338E-4F1E-A216-C121200EBD25}"/>
    <cellStyle name="Normal 10 3 11" xfId="13893" xr:uid="{995BBB99-D4EE-4917-83C6-3894E836323C}"/>
    <cellStyle name="Normal 10 3 11 2" xfId="13894" xr:uid="{61EDC886-D5A4-4752-A34A-185B5AEB2E36}"/>
    <cellStyle name="Normal 10 3 11 2 2" xfId="13895" xr:uid="{00828912-29E4-4598-AA61-9635C5F4C1CC}"/>
    <cellStyle name="Normal 10 3 11 2 2 2" xfId="13896" xr:uid="{52260C99-BCCB-4450-A39B-37BC66FEEA96}"/>
    <cellStyle name="Normal 10 3 11 2 3" xfId="13897" xr:uid="{D7D8DF42-FCCD-48E5-9B4C-E599C056903A}"/>
    <cellStyle name="Normal 10 3 11 2 4" xfId="13898" xr:uid="{7035027A-6AB0-453A-B254-2414CE2E6B56}"/>
    <cellStyle name="Normal 10 3 11 2 5" xfId="13899" xr:uid="{2F2A8FF1-EEDA-47B9-B6AA-FCE6DFAF459C}"/>
    <cellStyle name="Normal 10 3 11 3" xfId="13900" xr:uid="{BCC20FE1-E8FB-42AF-BBBE-2A5604F92EDF}"/>
    <cellStyle name="Normal 10 3 11 3 2" xfId="13901" xr:uid="{6A9A7DAE-FDB1-4483-BF94-E56E80545B22}"/>
    <cellStyle name="Normal 10 3 11 3 2 2" xfId="13902" xr:uid="{19B5B864-351A-4739-ABD9-03B7F6DB4216}"/>
    <cellStyle name="Normal 10 3 11 3 3" xfId="13903" xr:uid="{8E290D26-BAA4-4A70-8168-59BFF2C16D71}"/>
    <cellStyle name="Normal 10 3 11 3 4" xfId="13904" xr:uid="{A577C8C2-9584-4C9A-B8E7-E2F6FD052DDD}"/>
    <cellStyle name="Normal 10 3 11 3 5" xfId="13905" xr:uid="{ED9F4F89-CD3C-442F-AB95-FBDB8AC2020D}"/>
    <cellStyle name="Normal 10 3 11 4" xfId="13906" xr:uid="{0E43B6A4-CA97-4042-ABDE-F59F47418350}"/>
    <cellStyle name="Normal 10 3 11 4 2" xfId="13907" xr:uid="{399B0624-37A2-4F0A-B565-1807A9BC8343}"/>
    <cellStyle name="Normal 10 3 11 4 3" xfId="13908" xr:uid="{83474B1A-7972-4E4A-B221-131EA33D06EC}"/>
    <cellStyle name="Normal 10 3 11 5" xfId="13909" xr:uid="{3EC4A12C-0847-4161-8AD9-2305E81A6D6E}"/>
    <cellStyle name="Normal 10 3 11 6" xfId="13910" xr:uid="{27C506E0-5248-43A6-9973-FDAFDB544009}"/>
    <cellStyle name="Normal 10 3 11 7" xfId="13911" xr:uid="{5EFEC16C-488A-4953-8650-25D5FC1F03AA}"/>
    <cellStyle name="Normal 10 3 12" xfId="13912" xr:uid="{15F19BE6-7A12-499C-8C48-3DA233D40A34}"/>
    <cellStyle name="Normal 10 3 12 2" xfId="13913" xr:uid="{63893E13-7DA1-42E1-A85B-23EB44AE2329}"/>
    <cellStyle name="Normal 10 3 13" xfId="13914" xr:uid="{1E764442-1176-4EC5-8AAE-C89DEB785B03}"/>
    <cellStyle name="Normal 10 3 14" xfId="13873" xr:uid="{D78BDAEB-89AF-4CDC-9B4C-0034363C2877}"/>
    <cellStyle name="Normal 10 3 2" xfId="13915" xr:uid="{9CEE0B87-8396-443F-B60E-23F0E4CC341C}"/>
    <cellStyle name="Normal 10 3 2 2" xfId="13916" xr:uid="{FA7A5FFC-BD9E-40DE-8A67-EAE6BE2C669B}"/>
    <cellStyle name="Normal 10 3 2 2 10" xfId="13917" xr:uid="{8E44B37C-09B3-4650-98DB-0E597DC823D5}"/>
    <cellStyle name="Normal 10 3 2 2 10 2" xfId="13918" xr:uid="{DA39A8A7-3FAE-4435-93BD-83C5EBA6FC4C}"/>
    <cellStyle name="Normal 10 3 2 2 10 2 2" xfId="13919" xr:uid="{3E204353-C6E7-4996-9856-FA6624A5C701}"/>
    <cellStyle name="Normal 10 3 2 2 10 3" xfId="13920" xr:uid="{01E3068C-CD1D-4592-B27F-6AB286824889}"/>
    <cellStyle name="Normal 10 3 2 2 10 4" xfId="13921" xr:uid="{D9C96933-F55A-4484-803F-8D9333478087}"/>
    <cellStyle name="Normal 10 3 2 2 10 5" xfId="13922" xr:uid="{C8932894-E485-4B8B-9E8A-4BC4E59F5A91}"/>
    <cellStyle name="Normal 10 3 2 2 11" xfId="13923" xr:uid="{FE7E28F2-621C-4E4F-9369-26B17CA6B660}"/>
    <cellStyle name="Normal 10 3 2 2 11 2" xfId="13924" xr:uid="{AC4FAC02-66F9-4215-B666-E3C646A89E0A}"/>
    <cellStyle name="Normal 10 3 2 2 11 3" xfId="13925" xr:uid="{F6C60337-1A50-41BB-B659-F1B5B9C6B013}"/>
    <cellStyle name="Normal 10 3 2 2 12" xfId="13926" xr:uid="{C5714316-2205-449D-863D-1BF8A4056D61}"/>
    <cellStyle name="Normal 10 3 2 2 13" xfId="13927" xr:uid="{C6F2734E-EACD-43B7-9EEE-9929ED821C7E}"/>
    <cellStyle name="Normal 10 3 2 2 14" xfId="13928" xr:uid="{1AFC6CE2-6390-4108-8375-348901281282}"/>
    <cellStyle name="Normal 10 3 2 2 2" xfId="13929" xr:uid="{ABDC2D3B-C10E-4D03-BEB8-8AA3A11D6CF6}"/>
    <cellStyle name="Normal 10 3 2 2 2 2" xfId="13930" xr:uid="{1369C32B-5A76-4B92-8A3B-C145A5D0D6E1}"/>
    <cellStyle name="Normal 10 3 2 2 2 2 2" xfId="13931" xr:uid="{CF381211-11C4-4FD6-AEEF-8806A220052B}"/>
    <cellStyle name="Normal 10 3 2 2 2 2 2 2" xfId="13932" xr:uid="{C4FB562B-B847-4047-8DD3-F428B5C06C36}"/>
    <cellStyle name="Normal 10 3 2 2 2 2 2 2 2" xfId="13933" xr:uid="{B14CBEBC-639E-4BAE-9E63-EB372C432D25}"/>
    <cellStyle name="Normal 10 3 2 2 2 2 2 3" xfId="13934" xr:uid="{AA3F7142-1BA8-4940-B023-AA8A5363A321}"/>
    <cellStyle name="Normal 10 3 2 2 2 2 2 4" xfId="13935" xr:uid="{FC2CC5EF-CA25-4B84-BE16-2802A4AAE4A5}"/>
    <cellStyle name="Normal 10 3 2 2 2 2 3" xfId="13936" xr:uid="{16429B7E-4D63-465D-A5F0-A31D3E75DBB4}"/>
    <cellStyle name="Normal 10 3 2 2 2 2 3 2" xfId="13937" xr:uid="{A1D46D51-2597-4732-9B3A-3FF95614D927}"/>
    <cellStyle name="Normal 10 3 2 2 2 2 4" xfId="13938" xr:uid="{127845AE-6904-40BE-8DB1-BD3A83E51177}"/>
    <cellStyle name="Normal 10 3 2 2 2 2 5" xfId="13939" xr:uid="{FDE01851-65EF-4F1F-AD7B-A4485580217E}"/>
    <cellStyle name="Normal 10 3 2 2 3" xfId="13940" xr:uid="{24652980-D9EC-4B42-899E-6F075C5546E7}"/>
    <cellStyle name="Normal 10 3 2 2 3 2" xfId="13941" xr:uid="{53D8CFC2-8CE9-43A1-91AE-EB12D40072B1}"/>
    <cellStyle name="Normal 10 3 2 2 3 2 2" xfId="13942" xr:uid="{CE23EF9B-8F1D-4311-8534-569C67A8DFA8}"/>
    <cellStyle name="Normal 10 3 2 2 3 2 2 2" xfId="13943" xr:uid="{6A88D9B3-C959-4F45-8C47-8A36BC49A816}"/>
    <cellStyle name="Normal 10 3 2 2 3 2 2 2 2" xfId="13944" xr:uid="{1689E923-641A-4F0A-A1AF-D5913740A26E}"/>
    <cellStyle name="Normal 10 3 2 2 3 2 2 3" xfId="13945" xr:uid="{BCF354AA-BBA2-4C73-89E1-CC90C0446CB0}"/>
    <cellStyle name="Normal 10 3 2 2 3 2 2 4" xfId="13946" xr:uid="{27A92CE8-087E-4898-A169-9FDF454A579B}"/>
    <cellStyle name="Normal 10 3 2 2 3 2 3" xfId="13947" xr:uid="{1A723DA6-4213-43BE-AF24-0F8FBCC652C7}"/>
    <cellStyle name="Normal 10 3 2 2 3 2 3 2" xfId="13948" xr:uid="{208FFD59-17FF-463F-B2CF-0AE0CEA20D14}"/>
    <cellStyle name="Normal 10 3 2 2 3 2 4" xfId="13949" xr:uid="{A509425A-C1ED-454A-8A87-9A9050480AFA}"/>
    <cellStyle name="Normal 10 3 2 2 3 2 5" xfId="13950" xr:uid="{1E3A95BF-C410-4AE4-8E86-41D0660622E5}"/>
    <cellStyle name="Normal 10 3 2 2 4" xfId="13951" xr:uid="{2936E87E-CD2C-498C-AC29-1BCD64A2B7E4}"/>
    <cellStyle name="Normal 10 3 2 2 4 2" xfId="13952" xr:uid="{89C86550-EA63-4B6B-9FC7-67A8A0062B4D}"/>
    <cellStyle name="Normal 10 3 2 2 4 2 2" xfId="13953" xr:uid="{3CEA29E6-5B72-4070-99E2-7016E7BD4E7F}"/>
    <cellStyle name="Normal 10 3 2 2 4 2 2 2" xfId="13954" xr:uid="{9BED673C-64AA-4C31-98D4-454614CFC062}"/>
    <cellStyle name="Normal 10 3 2 2 4 2 2 2 2" xfId="13955" xr:uid="{8AA2F119-3C77-4EBD-9A0C-297D510D0CC7}"/>
    <cellStyle name="Normal 10 3 2 2 4 2 2 3" xfId="13956" xr:uid="{510D69A8-1F43-4E53-B585-867CACCE4B18}"/>
    <cellStyle name="Normal 10 3 2 2 4 2 2 4" xfId="13957" xr:uid="{A8D931E2-18BD-4254-A9CF-4B2A27D77C2B}"/>
    <cellStyle name="Normal 10 3 2 2 4 2 3" xfId="13958" xr:uid="{3EE1F374-E294-4A94-AE97-A766C41AF518}"/>
    <cellStyle name="Normal 10 3 2 2 4 2 3 2" xfId="13959" xr:uid="{213F895D-7124-4049-87E8-A300A378A072}"/>
    <cellStyle name="Normal 10 3 2 2 4 2 4" xfId="13960" xr:uid="{4DE20F49-4999-42E6-860C-4A613266E3C0}"/>
    <cellStyle name="Normal 10 3 2 2 4 2 5" xfId="13961" xr:uid="{9B8F8370-8CB7-42E0-9009-FDBD4CC57F49}"/>
    <cellStyle name="Normal 10 3 2 2 5" xfId="13962" xr:uid="{69196FD9-EF69-416A-A83C-0B65662C63F7}"/>
    <cellStyle name="Normal 10 3 2 2 5 2" xfId="13963" xr:uid="{799FF122-F40B-46EB-934B-F7AEC679B346}"/>
    <cellStyle name="Normal 10 3 2 2 5 2 2" xfId="13964" xr:uid="{0330E1FD-F928-48B8-AF4A-85134BACDD02}"/>
    <cellStyle name="Normal 10 3 2 2 5 2 2 2" xfId="13965" xr:uid="{3C2B31FC-567C-4E93-A6E4-013B644D5609}"/>
    <cellStyle name="Normal 10 3 2 2 5 2 2 2 2" xfId="13966" xr:uid="{76AF2170-67F4-4565-9922-6BF5BEBECF2A}"/>
    <cellStyle name="Normal 10 3 2 2 5 2 2 3" xfId="13967" xr:uid="{316B1534-ADA5-42C4-86CE-A3E6DFB8054F}"/>
    <cellStyle name="Normal 10 3 2 2 5 2 2 4" xfId="13968" xr:uid="{D1431CBD-7F9D-4FB3-9A49-6607A7B6FDD3}"/>
    <cellStyle name="Normal 10 3 2 2 5 2 3" xfId="13969" xr:uid="{109592B2-D191-4267-8EBA-E3765D7965C5}"/>
    <cellStyle name="Normal 10 3 2 2 5 2 3 2" xfId="13970" xr:uid="{4DD550B4-A068-487D-8694-AD5FE09804DE}"/>
    <cellStyle name="Normal 10 3 2 2 5 2 4" xfId="13971" xr:uid="{5273F958-A4B5-40FF-88A1-27D64BE24DCD}"/>
    <cellStyle name="Normal 10 3 2 2 5 2 5" xfId="13972" xr:uid="{9CEB610C-E3EA-4E69-B660-3CF2C64EE68C}"/>
    <cellStyle name="Normal 10 3 2 2 6" xfId="13973" xr:uid="{DF917DDC-3496-4C8F-8FAF-604D9EC86672}"/>
    <cellStyle name="Normal 10 3 2 2 6 2" xfId="13974" xr:uid="{A9CA0A91-3336-4348-AE38-250743D16875}"/>
    <cellStyle name="Normal 10 3 2 2 6 2 2" xfId="13975" xr:uid="{F1C91672-2137-48A3-9818-4785D21F8F78}"/>
    <cellStyle name="Normal 10 3 2 2 6 2 2 2" xfId="13976" xr:uid="{0A02C212-E2B5-413D-AD67-B75153B9187A}"/>
    <cellStyle name="Normal 10 3 2 2 6 2 2 2 2" xfId="13977" xr:uid="{81D69E9E-89EA-406B-9D23-EF893FCAC7E2}"/>
    <cellStyle name="Normal 10 3 2 2 6 2 2 3" xfId="13978" xr:uid="{0E0A72BD-CD7E-4764-8006-4FE7DFB243F9}"/>
    <cellStyle name="Normal 10 3 2 2 6 2 2 4" xfId="13979" xr:uid="{83A01721-331C-4CE4-884D-D42AB67C415A}"/>
    <cellStyle name="Normal 10 3 2 2 6 2 3" xfId="13980" xr:uid="{2DB25DD7-6986-49B7-88F2-A35415B1DFC2}"/>
    <cellStyle name="Normal 10 3 2 2 6 2 3 2" xfId="13981" xr:uid="{ADA030CB-1A4B-44B7-8D20-D70346A9859D}"/>
    <cellStyle name="Normal 10 3 2 2 6 2 4" xfId="13982" xr:uid="{87D03751-6345-480F-AD65-9B52B51E9D93}"/>
    <cellStyle name="Normal 10 3 2 2 6 2 5" xfId="13983" xr:uid="{06D7A427-7285-48CC-8C31-7FE51D02421E}"/>
    <cellStyle name="Normal 10 3 2 2 7" xfId="13984" xr:uid="{F3E26436-0008-4A80-AA6E-955784DE9079}"/>
    <cellStyle name="Normal 10 3 2 2 7 2" xfId="13985" xr:uid="{6B020E92-1675-467F-B3BA-0D7382F507DF}"/>
    <cellStyle name="Normal 10 3 2 2 7 2 2" xfId="13986" xr:uid="{BD78ECB1-670A-470E-820B-BF885DE8E265}"/>
    <cellStyle name="Normal 10 3 2 2 7 2 2 2" xfId="13987" xr:uid="{5E5DB29E-EF82-4AD1-8F7B-70EC847C4CF4}"/>
    <cellStyle name="Normal 10 3 2 2 7 2 2 2 2" xfId="13988" xr:uid="{1CE1A417-37AC-495D-ACF6-9FB6DC93CC36}"/>
    <cellStyle name="Normal 10 3 2 2 7 2 2 3" xfId="13989" xr:uid="{7F3C29B1-9DFD-48D3-B039-6CB7218358F7}"/>
    <cellStyle name="Normal 10 3 2 2 7 2 2 4" xfId="13990" xr:uid="{A48D2EF5-E887-4E23-ABE1-EABBA0662588}"/>
    <cellStyle name="Normal 10 3 2 2 7 2 3" xfId="13991" xr:uid="{4BD67B85-7EE3-43A2-B953-3FEC8EF2F63D}"/>
    <cellStyle name="Normal 10 3 2 2 7 2 3 2" xfId="13992" xr:uid="{1FCB5F2D-A0F7-4BA1-94C1-0FABA3588610}"/>
    <cellStyle name="Normal 10 3 2 2 7 2 4" xfId="13993" xr:uid="{D973E808-5958-43C8-BFDB-A2AAEE2A0E1A}"/>
    <cellStyle name="Normal 10 3 2 2 7 2 5" xfId="13994" xr:uid="{2449BDC5-9224-490F-A324-35A1AB0444C9}"/>
    <cellStyle name="Normal 10 3 2 2 8" xfId="13995" xr:uid="{9C071A03-8236-45E2-84C9-9BA452244C73}"/>
    <cellStyle name="Normal 10 3 2 2 8 2" xfId="13996" xr:uid="{791E79E1-A6C8-4390-BE9C-F940848A0CC8}"/>
    <cellStyle name="Normal 10 3 2 2 8 2 2" xfId="13997" xr:uid="{DD43A5DC-305C-4A29-B1AD-A25BA019B778}"/>
    <cellStyle name="Normal 10 3 2 2 8 2 2 2" xfId="13998" xr:uid="{9D1199B2-A30E-432B-88CB-0D635C1123E6}"/>
    <cellStyle name="Normal 10 3 2 2 8 2 3" xfId="13999" xr:uid="{2C88216C-7E53-42FC-ACDC-1E49C4AF93A6}"/>
    <cellStyle name="Normal 10 3 2 2 8 2 4" xfId="14000" xr:uid="{B6E07A83-E704-47D9-87BC-233D2491F557}"/>
    <cellStyle name="Normal 10 3 2 2 8 2 5" xfId="14001" xr:uid="{633598AB-B6F2-4FF9-B52B-F0792924320E}"/>
    <cellStyle name="Normal 10 3 2 2 8 3" xfId="14002" xr:uid="{7884B3F8-FEBE-401A-881E-51A50DEB7AAE}"/>
    <cellStyle name="Normal 10 3 2 2 8 3 2" xfId="14003" xr:uid="{90012BF3-13E6-437C-8934-A4D896A0B71C}"/>
    <cellStyle name="Normal 10 3 2 2 8 3 2 2" xfId="14004" xr:uid="{F083DC78-8739-44DA-8CA2-56D5FA97B02E}"/>
    <cellStyle name="Normal 10 3 2 2 8 3 3" xfId="14005" xr:uid="{28ED8127-1952-4983-AE44-A833C130174B}"/>
    <cellStyle name="Normal 10 3 2 2 8 3 4" xfId="14006" xr:uid="{AA93556D-D73D-488A-9063-EA0D06ECF41D}"/>
    <cellStyle name="Normal 10 3 2 2 8 3 5" xfId="14007" xr:uid="{D324587A-9926-4C01-8102-5222D21FB068}"/>
    <cellStyle name="Normal 10 3 2 2 8 4" xfId="14008" xr:uid="{3A05B3DB-93BA-4B47-A1FB-3F25252B3862}"/>
    <cellStyle name="Normal 10 3 2 2 8 4 2" xfId="14009" xr:uid="{0C2A684E-2247-44D1-B0C1-0BB8210BCD11}"/>
    <cellStyle name="Normal 10 3 2 2 8 4 3" xfId="14010" xr:uid="{B5CC66BC-C488-4F0A-B407-7C1AB6176B52}"/>
    <cellStyle name="Normal 10 3 2 2 8 5" xfId="14011" xr:uid="{C9A1DC97-F980-4661-BF89-3B648BC641A7}"/>
    <cellStyle name="Normal 10 3 2 2 8 6" xfId="14012" xr:uid="{6452C5C5-101C-4AAB-ACF1-76D57CBA33B0}"/>
    <cellStyle name="Normal 10 3 2 2 8 7" xfId="14013" xr:uid="{5ED036DD-BCD4-48CD-BF96-0D92B753525D}"/>
    <cellStyle name="Normal 10 3 2 2 9" xfId="14014" xr:uid="{AE62EFC4-D360-4C2E-B7D3-44CBB1F0B17C}"/>
    <cellStyle name="Normal 10 3 2 2 9 2" xfId="14015" xr:uid="{C01A7E1C-EF37-4AE2-AC2A-2196CA67D7E3}"/>
    <cellStyle name="Normal 10 3 2 2 9 2 2" xfId="14016" xr:uid="{6CC1102F-6870-4814-B35C-128C86916614}"/>
    <cellStyle name="Normal 10 3 2 2 9 3" xfId="14017" xr:uid="{1C73C204-DF6B-472D-A828-289D53ED1C2B}"/>
    <cellStyle name="Normal 10 3 2 2 9 4" xfId="14018" xr:uid="{67FFF947-E13F-4F07-AA2F-607D830DC028}"/>
    <cellStyle name="Normal 10 3 2 2 9 5" xfId="14019" xr:uid="{3B2506E7-8569-4240-B279-E2D11C9D6401}"/>
    <cellStyle name="Normal 10 3 2 2_Culture" xfId="14020" xr:uid="{5A983087-D08D-4E35-A968-399F234C7281}"/>
    <cellStyle name="Normal 10 3 2 3" xfId="14021" xr:uid="{562C6A9E-6206-4D9E-9272-9CB27C2588C0}"/>
    <cellStyle name="Normal 10 3 2 3 2" xfId="14022" xr:uid="{43CD6728-3EEB-4062-A2E2-1D4EBF2430D5}"/>
    <cellStyle name="Normal 10 3 2 3 2 2" xfId="14023" xr:uid="{26DE7D72-EB20-449D-98FC-17595C277BBD}"/>
    <cellStyle name="Normal 10 3 2 3 2 2 2" xfId="14024" xr:uid="{CBDAB4D8-5C48-47A0-9F44-CE5ABAA14213}"/>
    <cellStyle name="Normal 10 3 2 3 2 3" xfId="14025" xr:uid="{AF261522-A1ED-4299-8BCA-25058F06BDA6}"/>
    <cellStyle name="Normal 10 3 2 3 2 4" xfId="14026" xr:uid="{D25EAB1A-FB07-491B-A869-1AED08ED1DFB}"/>
    <cellStyle name="Normal 10 3 2 3 2 5" xfId="14027" xr:uid="{24FEBBEE-7A91-4025-81D8-2430AF434C72}"/>
    <cellStyle name="Normal 10 3 2 3 3" xfId="14028" xr:uid="{09A8C625-CD95-46E3-A1BD-69545CDC5652}"/>
    <cellStyle name="Normal 10 3 2 3 3 2" xfId="14029" xr:uid="{6842B484-4E95-4881-9C33-0BB2E4F29528}"/>
    <cellStyle name="Normal 10 3 2 3 3 2 2" xfId="14030" xr:uid="{D28C767C-A9DB-48CF-98EF-144BB0988523}"/>
    <cellStyle name="Normal 10 3 2 3 3 3" xfId="14031" xr:uid="{B50D46FE-2C1A-4E95-89BA-353C465B51E6}"/>
    <cellStyle name="Normal 10 3 2 3 3 4" xfId="14032" xr:uid="{8B579C85-4FB8-4B4C-AD11-4924BE238768}"/>
    <cellStyle name="Normal 10 3 2 3 3 5" xfId="14033" xr:uid="{F8AA067C-5D52-4AB2-AD90-99FFA5BEEC45}"/>
    <cellStyle name="Normal 10 3 2 3 4" xfId="14034" xr:uid="{7AB76589-9D1E-4BB7-BA43-163CB90F0FF5}"/>
    <cellStyle name="Normal 10 3 2 3 4 2" xfId="14035" xr:uid="{4DDFC99F-44E1-482C-AE1D-5068B094CEBC}"/>
    <cellStyle name="Normal 10 3 2 3 4 3" xfId="14036" xr:uid="{30D244D6-DAB1-4006-84BE-6152BAE4E309}"/>
    <cellStyle name="Normal 10 3 2 3 5" xfId="14037" xr:uid="{07A304CB-AD71-484E-BE44-C0FA2DD65247}"/>
    <cellStyle name="Normal 10 3 2 3 6" xfId="14038" xr:uid="{9F50FC01-5FFC-4F00-A42B-C053E3588D5D}"/>
    <cellStyle name="Normal 10 3 2 3 7" xfId="14039" xr:uid="{08994926-EDDC-4316-A65C-026D3AFF9A09}"/>
    <cellStyle name="Normal 10 3 2 4" xfId="14040" xr:uid="{B5496E2F-E911-457D-B27D-6041A0EDC3B7}"/>
    <cellStyle name="Normal 10 3 2 4 2" xfId="14041" xr:uid="{FEB4B33A-9990-4123-AE68-99C5F0F3B3CD}"/>
    <cellStyle name="Normal 10 3 2 4 2 2" xfId="14042" xr:uid="{937A368B-16BF-4842-A0D7-E214BF3F20BF}"/>
    <cellStyle name="Normal 10 3 2 4 2 2 2" xfId="14043" xr:uid="{391585D7-7A16-48D7-9C5A-09DFD048746A}"/>
    <cellStyle name="Normal 10 3 2 4 2 3" xfId="14044" xr:uid="{9144C86B-8607-41EE-9C6B-569DE6A0AFE4}"/>
    <cellStyle name="Normal 10 3 2 4 2 4" xfId="14045" xr:uid="{C1E5927D-1B95-4934-8484-8AE8C33F2000}"/>
    <cellStyle name="Normal 10 3 2 4 2 5" xfId="14046" xr:uid="{BFD5266D-D2B0-4940-B6DE-3AAEAD631633}"/>
    <cellStyle name="Normal 10 3 2 4 3" xfId="14047" xr:uid="{6022B6CB-95C9-4526-9D7F-AA724BEBBB92}"/>
    <cellStyle name="Normal 10 3 2 4 3 2" xfId="14048" xr:uid="{792A2CEC-D56B-4DA6-AE5B-95E00813B83D}"/>
    <cellStyle name="Normal 10 3 2 4 3 2 2" xfId="14049" xr:uid="{6381D342-5BBA-49E6-9D72-4747D39DCF69}"/>
    <cellStyle name="Normal 10 3 2 4 3 3" xfId="14050" xr:uid="{1D6F898A-CED4-45B1-9292-A19B533EF6DE}"/>
    <cellStyle name="Normal 10 3 2 4 3 4" xfId="14051" xr:uid="{B0FD40F5-34EB-4837-AAB5-5D2B4AE0CC50}"/>
    <cellStyle name="Normal 10 3 2 4 3 5" xfId="14052" xr:uid="{203023BE-6365-4E06-9062-D186773E2FE6}"/>
    <cellStyle name="Normal 10 3 2 4 4" xfId="14053" xr:uid="{644AF93F-608E-481E-8B91-E9019CD479A7}"/>
    <cellStyle name="Normal 10 3 2 4 4 2" xfId="14054" xr:uid="{408D1A1C-C40D-430B-A70B-3E77484303E8}"/>
    <cellStyle name="Normal 10 3 2 4 4 3" xfId="14055" xr:uid="{025EDC20-F5EB-48CF-98B7-FBD191B7D457}"/>
    <cellStyle name="Normal 10 3 2 4 5" xfId="14056" xr:uid="{B137AB2C-5B6F-41A5-8EA8-F5B3349EAFDC}"/>
    <cellStyle name="Normal 10 3 2 4 6" xfId="14057" xr:uid="{E0D50426-C8C9-412B-AB53-91216052A1BC}"/>
    <cellStyle name="Normal 10 3 2 4 7" xfId="14058" xr:uid="{1F6922A6-63FA-4FCB-83B2-22B34863DB35}"/>
    <cellStyle name="Normal 10 3 2 5" xfId="14059" xr:uid="{2BCD662C-866E-452C-BEC5-38D1A3766F89}"/>
    <cellStyle name="Normal 10 3 2 5 2" xfId="14060" xr:uid="{AE342548-38DF-49EB-AB41-6EF1F004EB0C}"/>
    <cellStyle name="Normal 10 3 2 5 2 2" xfId="14061" xr:uid="{DEDC01A1-1564-4093-BBB2-9D680525A9B5}"/>
    <cellStyle name="Normal 10 3 2 5 2 2 2" xfId="14062" xr:uid="{D61B821A-96BB-48C3-AAD2-8266579867B7}"/>
    <cellStyle name="Normal 10 3 2 5 2 3" xfId="14063" xr:uid="{58F200A4-FC9F-4485-A75A-5B81549BF307}"/>
    <cellStyle name="Normal 10 3 2 5 2 4" xfId="14064" xr:uid="{C58CEC6E-CA76-4B23-A65A-8329397F1ED3}"/>
    <cellStyle name="Normal 10 3 2 5 2 5" xfId="14065" xr:uid="{AA6E21C3-366C-4C15-BA14-BFF0C3BB00F3}"/>
    <cellStyle name="Normal 10 3 2 5 3" xfId="14066" xr:uid="{55BA961E-4867-4AB7-B278-9620C8BBCA05}"/>
    <cellStyle name="Normal 10 3 2 5 3 2" xfId="14067" xr:uid="{BC0FD94D-B06E-488C-8F4F-8C5DCEE86657}"/>
    <cellStyle name="Normal 10 3 2 5 3 2 2" xfId="14068" xr:uid="{0E3EC5B1-D4C5-4DE0-A742-57F261A787AA}"/>
    <cellStyle name="Normal 10 3 2 5 3 3" xfId="14069" xr:uid="{A62BC7F9-373F-4AC9-BAE1-5393BF6FE224}"/>
    <cellStyle name="Normal 10 3 2 5 3 4" xfId="14070" xr:uid="{BCAF5814-2619-4773-AA90-3880E0086A90}"/>
    <cellStyle name="Normal 10 3 2 5 3 5" xfId="14071" xr:uid="{1CE23B83-4754-49E4-BEA4-9B03BB54709E}"/>
    <cellStyle name="Normal 10 3 2 5 4" xfId="14072" xr:uid="{734B293C-BD2F-4F07-91C5-41D165A7F958}"/>
    <cellStyle name="Normal 10 3 2 5 4 2" xfId="14073" xr:uid="{B132B5C6-C86C-478F-93EB-BC32A7961274}"/>
    <cellStyle name="Normal 10 3 2 5 4 3" xfId="14074" xr:uid="{5234C7C0-4164-49D9-B4A1-905A664E80DE}"/>
    <cellStyle name="Normal 10 3 2 5 5" xfId="14075" xr:uid="{71CE8A37-BC4D-41B9-AA91-197A5C0B1E24}"/>
    <cellStyle name="Normal 10 3 2 5 6" xfId="14076" xr:uid="{5AF288D8-D5E4-4E6D-A212-92A7A0D3A9AE}"/>
    <cellStyle name="Normal 10 3 2 5 7" xfId="14077" xr:uid="{FFFDF294-FD52-4879-97D1-B104F3341ADD}"/>
    <cellStyle name="Normal 10 3 2 6" xfId="14078" xr:uid="{AB5360D3-79DE-436E-851E-5455524F34D5}"/>
    <cellStyle name="Normal 10 3 2 6 2" xfId="14079" xr:uid="{BD53F629-A879-4A0B-ABB6-3D4C71A23D20}"/>
    <cellStyle name="Normal 10 3 2 6 2 2" xfId="14080" xr:uid="{10B8A724-8A93-4D1D-8689-5FFCD2B562B4}"/>
    <cellStyle name="Normal 10 3 2 6 2 2 2" xfId="14081" xr:uid="{D2BD445A-9EE7-4ED3-91A9-73168C76324C}"/>
    <cellStyle name="Normal 10 3 2 6 2 3" xfId="14082" xr:uid="{FC32887D-894F-4444-B0ED-536AD8CC3266}"/>
    <cellStyle name="Normal 10 3 2 6 2 4" xfId="14083" xr:uid="{E4D6350F-1A84-4F3C-B83D-86222829C5BD}"/>
    <cellStyle name="Normal 10 3 2 6 2 5" xfId="14084" xr:uid="{6FA9E56D-79C7-47BC-8182-2CA23F83E5D1}"/>
    <cellStyle name="Normal 10 3 2 6 3" xfId="14085" xr:uid="{BFFB0A08-DDD5-408D-9837-0EE93728454A}"/>
    <cellStyle name="Normal 10 3 2 6 3 2" xfId="14086" xr:uid="{B161E1EE-B610-4C1C-8F52-BC0690960425}"/>
    <cellStyle name="Normal 10 3 2 6 3 2 2" xfId="14087" xr:uid="{EFE03EB5-160A-40E1-8BCF-AA656A8F28DE}"/>
    <cellStyle name="Normal 10 3 2 6 3 3" xfId="14088" xr:uid="{596B5145-5529-49D3-A422-9B71CAD23B49}"/>
    <cellStyle name="Normal 10 3 2 6 3 4" xfId="14089" xr:uid="{202A4C11-D974-4F35-B02D-4780F7622E60}"/>
    <cellStyle name="Normal 10 3 2 6 3 5" xfId="14090" xr:uid="{3F4D715E-FFF5-4C38-A9E9-644F4997124C}"/>
    <cellStyle name="Normal 10 3 2 6 4" xfId="14091" xr:uid="{A560D0ED-8AF5-4E3F-9E46-CDA01F3F7000}"/>
    <cellStyle name="Normal 10 3 2 6 4 2" xfId="14092" xr:uid="{D974DE45-56BA-416D-8C26-40AF1098D91A}"/>
    <cellStyle name="Normal 10 3 2 6 4 3" xfId="14093" xr:uid="{42996478-171F-47F3-9614-959C30F1830F}"/>
    <cellStyle name="Normal 10 3 2 6 5" xfId="14094" xr:uid="{04A080D3-D3CC-445D-966F-59DA8F8AF05B}"/>
    <cellStyle name="Normal 10 3 2 6 6" xfId="14095" xr:uid="{53901C9A-A71C-40FD-A707-E91B33B4786C}"/>
    <cellStyle name="Normal 10 3 2 6 7" xfId="14096" xr:uid="{2DDE4569-BFAC-427C-84D4-FE2EA7A9CE59}"/>
    <cellStyle name="Normal 10 3 2 7" xfId="14097" xr:uid="{5BD749B8-838C-43F9-B51E-5CDB7FECCFAA}"/>
    <cellStyle name="Normal 10 3 2 7 2" xfId="14098" xr:uid="{4A7CF1EC-93F2-4694-B0A0-3D67F644519B}"/>
    <cellStyle name="Normal 10 3 2 7 2 2" xfId="14099" xr:uid="{EDFC7F10-E80C-4585-85E1-6399C1F165FA}"/>
    <cellStyle name="Normal 10 3 2 7 2 2 2" xfId="14100" xr:uid="{EFA610B9-1517-4862-9B4F-A29FA3B33C2E}"/>
    <cellStyle name="Normal 10 3 2 7 2 3" xfId="14101" xr:uid="{C3AF92A8-2EF2-469F-A7FC-E88A8BD41F52}"/>
    <cellStyle name="Normal 10 3 2 7 2 4" xfId="14102" xr:uid="{BC3A0D44-7CCA-4699-B102-17A98E64EFA8}"/>
    <cellStyle name="Normal 10 3 2 7 2 5" xfId="14103" xr:uid="{3F1E3B76-1543-40BA-B0D9-93D94A3296D6}"/>
    <cellStyle name="Normal 10 3 2 7 3" xfId="14104" xr:uid="{E714EAB6-A67A-4B46-A91A-60E510DFE492}"/>
    <cellStyle name="Normal 10 3 2 7 3 2" xfId="14105" xr:uid="{C27C50E4-0C08-4CE8-BA63-5A5535AA764E}"/>
    <cellStyle name="Normal 10 3 2 7 3 2 2" xfId="14106" xr:uid="{9F3C3EED-28EB-4B54-B30E-0FE07DF40655}"/>
    <cellStyle name="Normal 10 3 2 7 3 3" xfId="14107" xr:uid="{29192C8B-9B45-46A4-83C5-EA939E35089F}"/>
    <cellStyle name="Normal 10 3 2 7 3 4" xfId="14108" xr:uid="{8DFAE3C1-D439-436F-A86E-2FB8E8F09969}"/>
    <cellStyle name="Normal 10 3 2 7 3 5" xfId="14109" xr:uid="{E0A86FDD-17B2-41F3-85B6-BED41EE7D65D}"/>
    <cellStyle name="Normal 10 3 2 7 4" xfId="14110" xr:uid="{F1719E9E-9A25-47E3-AF73-13CB1D4CE184}"/>
    <cellStyle name="Normal 10 3 2 7 4 2" xfId="14111" xr:uid="{FB5F0499-6F1C-4F74-BC79-971FDB37220B}"/>
    <cellStyle name="Normal 10 3 2 7 4 3" xfId="14112" xr:uid="{A33DB9B5-9A36-4B6E-A89E-3A19D283564E}"/>
    <cellStyle name="Normal 10 3 2 7 5" xfId="14113" xr:uid="{421A73A1-AACD-4A1C-B915-B4F2AD5C1BF0}"/>
    <cellStyle name="Normal 10 3 2 7 6" xfId="14114" xr:uid="{BF11AE9F-701B-4863-BDDD-EB822747A682}"/>
    <cellStyle name="Normal 10 3 2 7 7" xfId="14115" xr:uid="{F0F3B7B4-BB0C-40D1-8AC8-CB7900C8FA1D}"/>
    <cellStyle name="Normal 10 3 3" xfId="14116" xr:uid="{B86D4789-1904-41D3-80F5-9D327877BCEE}"/>
    <cellStyle name="Normal 10 3 3 2" xfId="14117" xr:uid="{E58EE467-D80F-4C11-A643-6B5CF1095B52}"/>
    <cellStyle name="Normal 10 3 3 2 2" xfId="14118" xr:uid="{026021F8-4D82-46F0-9C5F-6DBB34B97FB2}"/>
    <cellStyle name="Normal 10 3 3 2 2 2" xfId="14119" xr:uid="{CFB8BD99-7135-4F61-9963-3DE236E34DFE}"/>
    <cellStyle name="Normal 10 3 3 2 2 2 2" xfId="14120" xr:uid="{7003EFE8-AFBC-4CD1-A920-85CF82078520}"/>
    <cellStyle name="Normal 10 3 3 2 2 3" xfId="14121" xr:uid="{96D7628F-C81E-44A1-A2BE-4E986CF3A1CF}"/>
    <cellStyle name="Normal 10 3 3 2 2 4" xfId="14122" xr:uid="{0553453C-0EB5-49DE-BC70-C93E25C9886B}"/>
    <cellStyle name="Normal 10 3 3 2 3" xfId="14123" xr:uid="{FFB10FDF-97C3-47E7-AF7A-0F948D2A79AB}"/>
    <cellStyle name="Normal 10 3 3 2 3 2" xfId="14124" xr:uid="{AE51D9E2-EB85-4CDB-A082-0D622C94847B}"/>
    <cellStyle name="Normal 10 3 3 2 4" xfId="14125" xr:uid="{92F443DE-220F-40AF-AFA9-259F2E789227}"/>
    <cellStyle name="Normal 10 3 3 2 5" xfId="14126" xr:uid="{F24C6D43-4EB2-400C-843C-888439BCC8A8}"/>
    <cellStyle name="Normal 10 3 4" xfId="14127" xr:uid="{57D91140-182F-4396-8636-99F8A80EA24D}"/>
    <cellStyle name="Normal 10 3 4 2" xfId="14128" xr:uid="{E0A85858-8A7F-4784-B1F9-5976CFC64F26}"/>
    <cellStyle name="Normal 10 3 4 2 2" xfId="14129" xr:uid="{5F1F487E-0C75-4F61-89E7-E4A971FE4B0F}"/>
    <cellStyle name="Normal 10 3 4 2 2 2" xfId="14130" xr:uid="{E5950064-0DD1-448B-AEB9-A0AC13E4287D}"/>
    <cellStyle name="Normal 10 3 4 2 2 2 2" xfId="14131" xr:uid="{3627A5F7-ED53-4E10-9224-1F09854CF05C}"/>
    <cellStyle name="Normal 10 3 4 2 2 3" xfId="14132" xr:uid="{97692B70-F851-477F-A30F-D6AFE3E755FB}"/>
    <cellStyle name="Normal 10 3 4 2 2 4" xfId="14133" xr:uid="{BC8CF375-0932-4CA8-97DD-D6DDD727189C}"/>
    <cellStyle name="Normal 10 3 4 2 3" xfId="14134" xr:uid="{19D0C508-EE62-4E5E-B889-B0D9B26726DD}"/>
    <cellStyle name="Normal 10 3 4 2 3 2" xfId="14135" xr:uid="{72FC4405-AB5D-4017-BE41-C7F687537D65}"/>
    <cellStyle name="Normal 10 3 4 2 4" xfId="14136" xr:uid="{3BFCF7AB-BCA8-4C50-9D2F-A11F9BF27675}"/>
    <cellStyle name="Normal 10 3 4 2 5" xfId="14137" xr:uid="{45025D94-032A-4024-865D-417B48D78FBB}"/>
    <cellStyle name="Normal 10 3 5" xfId="14138" xr:uid="{216883B8-8EA3-443C-B694-748BD2A94064}"/>
    <cellStyle name="Normal 10 3 5 2" xfId="14139" xr:uid="{D89A89B9-125C-4B1B-B2DA-6A8D2A3F28CC}"/>
    <cellStyle name="Normal 10 3 5 2 2" xfId="14140" xr:uid="{5B34ECC4-9B77-405F-9313-031195742572}"/>
    <cellStyle name="Normal 10 3 5 2 2 2" xfId="14141" xr:uid="{F193D518-BEF7-4A16-95A3-0D53B4211EE3}"/>
    <cellStyle name="Normal 10 3 5 2 2 2 2" xfId="14142" xr:uid="{FA24124A-2D18-4F8F-B1C1-019095D8CFFF}"/>
    <cellStyle name="Normal 10 3 5 2 2 3" xfId="14143" xr:uid="{58C6D163-9EE3-4861-9429-8DEABD162719}"/>
    <cellStyle name="Normal 10 3 5 2 2 4" xfId="14144" xr:uid="{E4A61B5E-BF3A-4FC6-84D5-440A12899A87}"/>
    <cellStyle name="Normal 10 3 5 2 3" xfId="14145" xr:uid="{B66845A1-281E-409C-91FE-95336CDEF25C}"/>
    <cellStyle name="Normal 10 3 5 2 3 2" xfId="14146" xr:uid="{DC0A5CCC-DD59-45EF-82AB-FB8C41347CA9}"/>
    <cellStyle name="Normal 10 3 5 2 4" xfId="14147" xr:uid="{F879E330-0257-4DFD-AD3A-489459FE26AA}"/>
    <cellStyle name="Normal 10 3 5 2 5" xfId="14148" xr:uid="{FFE3A262-5F86-478E-A13C-CA0DBE6E9F78}"/>
    <cellStyle name="Normal 10 3 6" xfId="14149" xr:uid="{2B3FEF63-86B8-4FBA-BE32-43A139BCF5B5}"/>
    <cellStyle name="Normal 10 3 6 2" xfId="14150" xr:uid="{533FD54D-DD90-45BF-95BF-E605F6C0A98A}"/>
    <cellStyle name="Normal 10 3 6 2 2" xfId="14151" xr:uid="{244C7BA8-4AE0-44FB-894E-391A79913AAE}"/>
    <cellStyle name="Normal 10 3 6 2 2 2" xfId="14152" xr:uid="{A5312D9B-3B60-4244-AEEF-D224924E2C51}"/>
    <cellStyle name="Normal 10 3 6 2 2 2 2" xfId="14153" xr:uid="{3174667C-62B0-4884-AEFA-7464BA30F39A}"/>
    <cellStyle name="Normal 10 3 6 2 2 3" xfId="14154" xr:uid="{CBC3B1EA-CB93-481A-AEA0-94283EF51F6B}"/>
    <cellStyle name="Normal 10 3 6 2 2 4" xfId="14155" xr:uid="{3F77BFB4-4106-4F81-B74F-1CE6E19D4753}"/>
    <cellStyle name="Normal 10 3 6 2 3" xfId="14156" xr:uid="{3ECFD699-616A-47CF-8E12-F3A9F71CF1B4}"/>
    <cellStyle name="Normal 10 3 6 2 3 2" xfId="14157" xr:uid="{F9C6CC6E-8B7B-487F-8F9E-DB70EEDA1E01}"/>
    <cellStyle name="Normal 10 3 6 2 4" xfId="14158" xr:uid="{C1C5EC88-3BE0-4A1C-B403-4939A4249ED2}"/>
    <cellStyle name="Normal 10 3 6 2 5" xfId="14159" xr:uid="{4248C194-151B-49A1-A2CF-5B53B05415D2}"/>
    <cellStyle name="Normal 10 3 7" xfId="14160" xr:uid="{81096470-3446-489C-9238-DFE50018CF66}"/>
    <cellStyle name="Normal 10 3 7 2" xfId="14161" xr:uid="{BF6D62D3-A50C-4F4C-9C8C-AEE3AA66779F}"/>
    <cellStyle name="Normal 10 3 7 2 2" xfId="14162" xr:uid="{DCB3D702-E7F2-4726-BEB2-9AC266ACD27D}"/>
    <cellStyle name="Normal 10 3 7 2 2 2" xfId="14163" xr:uid="{3FA078A6-AF7C-4BF6-9FD3-99585A828D9B}"/>
    <cellStyle name="Normal 10 3 7 2 2 2 2" xfId="14164" xr:uid="{34B198F5-124C-4114-AB82-7EC747D8A7A9}"/>
    <cellStyle name="Normal 10 3 7 2 2 3" xfId="14165" xr:uid="{EE3DD9B8-EE80-4766-B27A-F942C674DA91}"/>
    <cellStyle name="Normal 10 3 7 2 2 4" xfId="14166" xr:uid="{40DE4E01-A8AC-4822-85CE-C8EAF0FB6829}"/>
    <cellStyle name="Normal 10 3 7 2 3" xfId="14167" xr:uid="{F921643A-D747-45DC-ACA5-6995F043C656}"/>
    <cellStyle name="Normal 10 3 7 2 3 2" xfId="14168" xr:uid="{7CC0B4D8-5272-4B52-810A-29D994BA6AE8}"/>
    <cellStyle name="Normal 10 3 7 2 4" xfId="14169" xr:uid="{0118F697-EE86-466A-ADAE-F7752E0F36F7}"/>
    <cellStyle name="Normal 10 3 7 2 5" xfId="14170" xr:uid="{E30FCD0E-4112-479C-961B-B470D577640C}"/>
    <cellStyle name="Normal 10 3 8" xfId="14171" xr:uid="{D8A39092-45D4-4C14-B2DC-3AB1A35590EE}"/>
    <cellStyle name="Normal 10 3 8 2" xfId="14172" xr:uid="{7AE02DCC-6976-4ABC-AC04-605AB50675D5}"/>
    <cellStyle name="Normal 10 3 8 2 2" xfId="14173" xr:uid="{82686853-1F7E-4E15-9B1B-B5DC5C6D80F1}"/>
    <cellStyle name="Normal 10 3 8 2 2 2" xfId="14174" xr:uid="{5925257B-6D84-4C94-9265-AC3439740313}"/>
    <cellStyle name="Normal 10 3 8 2 2 2 2" xfId="14175" xr:uid="{ABC0825C-145C-40AF-96DB-FB8F5B4F2D69}"/>
    <cellStyle name="Normal 10 3 8 2 2 3" xfId="14176" xr:uid="{D303DE20-84F8-4708-9FDF-831ECFC61CEA}"/>
    <cellStyle name="Normal 10 3 8 2 2 4" xfId="14177" xr:uid="{6FA3D173-B8DF-49A5-8708-39D898A93896}"/>
    <cellStyle name="Normal 10 3 8 2 3" xfId="14178" xr:uid="{D31D48F5-7606-45DC-936B-77013EE24898}"/>
    <cellStyle name="Normal 10 3 8 2 3 2" xfId="14179" xr:uid="{A025F8BB-B2B1-4355-BA6C-8780CE2BF81A}"/>
    <cellStyle name="Normal 10 3 8 2 4" xfId="14180" xr:uid="{C1722488-99E8-4168-84DA-E0D9CC29FEA3}"/>
    <cellStyle name="Normal 10 3 8 2 5" xfId="14181" xr:uid="{77E372B4-EF6F-4432-9C8A-B956FAD0EEA2}"/>
    <cellStyle name="Normal 10 3 9" xfId="14182" xr:uid="{9204E6A4-33AD-4FDD-A19E-D4F5F0E31F74}"/>
    <cellStyle name="Normal 10 3 9 2" xfId="14183" xr:uid="{7DE1D777-95A2-4DDC-B6C8-CFA7070F86C8}"/>
    <cellStyle name="Normal 10 3 9 2 2" xfId="14184" xr:uid="{221DD110-807E-4774-A530-9AAF584E7153}"/>
    <cellStyle name="Normal 10 3 9 2 2 2" xfId="14185" xr:uid="{2347E99C-0159-487F-889F-EF24C0C2C377}"/>
    <cellStyle name="Normal 10 3 9 2 2 2 2" xfId="14186" xr:uid="{F38593EC-2150-47BD-A873-0167EC0976CB}"/>
    <cellStyle name="Normal 10 3 9 2 2 3" xfId="14187" xr:uid="{AF391435-6CD5-4550-80FF-661EC25EC83D}"/>
    <cellStyle name="Normal 10 3 9 2 2 4" xfId="14188" xr:uid="{EC0FD4D4-0037-4478-897E-76EC90121C23}"/>
    <cellStyle name="Normal 10 3 9 2 3" xfId="14189" xr:uid="{1323CD1F-DE91-4C8C-9EAB-B9B67A1337C3}"/>
    <cellStyle name="Normal 10 3 9 2 3 2" xfId="14190" xr:uid="{44EBD282-7513-438D-9FFB-05DD73A03E38}"/>
    <cellStyle name="Normal 10 3 9 2 4" xfId="14191" xr:uid="{7340F047-5E43-4C71-BD98-65D4F096CE0F}"/>
    <cellStyle name="Normal 10 3 9 2 5" xfId="14192" xr:uid="{6C5E8711-A023-4332-93DF-814EF49D82D7}"/>
    <cellStyle name="Normal 10 3_Culture" xfId="14193" xr:uid="{180B7A31-071F-4210-B671-F894C61C70AD}"/>
    <cellStyle name="Normal 10 4" xfId="14194" xr:uid="{A96D203E-876F-4462-8EF4-8A8F4C184CCC}"/>
    <cellStyle name="Normal 10 4 2" xfId="14195" xr:uid="{D2E9FEDC-B47C-4A5E-BEDF-5AE2B5A9A94B}"/>
    <cellStyle name="Normal 10 4 2 2" xfId="14196" xr:uid="{F14C6D4C-6CBF-4B8A-BD94-3A3D8332D090}"/>
    <cellStyle name="Normal 10 4 2 2 2" xfId="14197" xr:uid="{65EFFFCD-0A76-4BD4-888F-AD219184BFB8}"/>
    <cellStyle name="Normal 10 4 2 2 2 2" xfId="14198" xr:uid="{D6D6B5D1-7ACB-46AC-8224-5F43FF2E230E}"/>
    <cellStyle name="Normal 10 4 2 2 2 2 2" xfId="14199" xr:uid="{053F1045-AF57-494B-9819-A802B9DA1F94}"/>
    <cellStyle name="Normal 10 4 2 2 2 3" xfId="14200" xr:uid="{6B97D3FD-D54E-447B-BF0B-AFB18BAC2AE3}"/>
    <cellStyle name="Normal 10 4 2 2 2 4" xfId="14201" xr:uid="{BABA0AD3-47F2-47C7-8038-D58D598CB4AE}"/>
    <cellStyle name="Normal 10 4 2 2 2 5" xfId="14202" xr:uid="{9702DC9B-79F6-4622-8F28-4D3FC538BF35}"/>
    <cellStyle name="Normal 10 4 2 2 3" xfId="14203" xr:uid="{E07092CE-1CA5-49D5-9550-B9AA1087E397}"/>
    <cellStyle name="Normal 10 4 2 2 3 2" xfId="14204" xr:uid="{D77203F1-B150-4B8C-988E-EBCC6F750E66}"/>
    <cellStyle name="Normal 10 4 2 2 3 2 2" xfId="14205" xr:uid="{5C861B85-AB3C-4ED8-AF88-5533F884F208}"/>
    <cellStyle name="Normal 10 4 2 2 3 3" xfId="14206" xr:uid="{1F3AB8C8-4437-4DDC-B460-0A3462180E33}"/>
    <cellStyle name="Normal 10 4 2 2 3 4" xfId="14207" xr:uid="{C1C5D3A8-C9CC-48D9-81DF-55F26F1C13F6}"/>
    <cellStyle name="Normal 10 4 2 2 3 5" xfId="14208" xr:uid="{106163B1-75A1-450C-9E7F-6851FD51589F}"/>
    <cellStyle name="Normal 10 4 2 2 4" xfId="14209" xr:uid="{1D8BDE55-235F-4079-8535-0F93433ADB0B}"/>
    <cellStyle name="Normal 10 4 2 2 4 2" xfId="14210" xr:uid="{80EF2FEA-B1BD-440F-BB2D-E1E946C00A3E}"/>
    <cellStyle name="Normal 10 4 2 2 4 3" xfId="14211" xr:uid="{6860226B-7527-4049-B413-BE32B95F7B94}"/>
    <cellStyle name="Normal 10 4 2 2 5" xfId="14212" xr:uid="{59AF9CD8-15F6-43E1-8BCA-A3BD20977BFD}"/>
    <cellStyle name="Normal 10 4 2 2 6" xfId="14213" xr:uid="{2C9F67BA-7A46-492E-A707-4F6A93046877}"/>
    <cellStyle name="Normal 10 4 2 2 7" xfId="14214" xr:uid="{6D38A65A-D666-4094-8CAC-8B090B6A0884}"/>
    <cellStyle name="Normal 10 4 2 3" xfId="14215" xr:uid="{95C9912D-738B-4151-A31C-BCA6D4D37B9F}"/>
    <cellStyle name="Normal 10 4 2 3 2" xfId="14216" xr:uid="{41F4CF62-DB12-4FC0-9764-DD41CAE87149}"/>
    <cellStyle name="Normal 10 4 2 3 2 2" xfId="14217" xr:uid="{F19FBCF2-7EA9-4F86-B907-6B288F4E3923}"/>
    <cellStyle name="Normal 10 4 2 3 2 2 2" xfId="14218" xr:uid="{BC1907A2-D398-4467-81BD-A32CB26ACCD2}"/>
    <cellStyle name="Normal 10 4 2 3 2 3" xfId="14219" xr:uid="{68131E2F-1272-4F47-854D-3034771795DF}"/>
    <cellStyle name="Normal 10 4 2 3 2 4" xfId="14220" xr:uid="{13D628F6-567F-464F-B38E-6B5390CE3D9F}"/>
    <cellStyle name="Normal 10 4 2 3 2 5" xfId="14221" xr:uid="{3967221D-0CBE-41ED-9B5F-E138BAE3CEC0}"/>
    <cellStyle name="Normal 10 4 2 3 3" xfId="14222" xr:uid="{F33A3C23-1B36-48B7-9C52-B3E41BFB12D2}"/>
    <cellStyle name="Normal 10 4 2 3 3 2" xfId="14223" xr:uid="{FC017715-781D-49EE-9B06-C94BE2D9655C}"/>
    <cellStyle name="Normal 10 4 2 3 3 2 2" xfId="14224" xr:uid="{BFE4F27D-4D1C-4657-AF7C-7D41F5752095}"/>
    <cellStyle name="Normal 10 4 2 3 3 3" xfId="14225" xr:uid="{E3FAE3BA-BF8C-45B8-8CCB-E769329DE426}"/>
    <cellStyle name="Normal 10 4 2 3 3 4" xfId="14226" xr:uid="{4421361A-2ACE-4B3B-A72A-1C0FB47FCCD0}"/>
    <cellStyle name="Normal 10 4 2 3 3 5" xfId="14227" xr:uid="{0B8ED36C-47C0-4623-AF40-18EF4769CFAB}"/>
    <cellStyle name="Normal 10 4 2 3 4" xfId="14228" xr:uid="{5FCF46E3-E79E-48C4-83B6-402AA731295C}"/>
    <cellStyle name="Normal 10 4 2 3 4 2" xfId="14229" xr:uid="{B4051868-E593-47DE-927E-5049B69E151E}"/>
    <cellStyle name="Normal 10 4 2 3 4 3" xfId="14230" xr:uid="{66BC5FFE-60EA-44AA-A1BB-4963406806D0}"/>
    <cellStyle name="Normal 10 4 2 3 5" xfId="14231" xr:uid="{73711676-9C5C-4381-B10F-A21039325446}"/>
    <cellStyle name="Normal 10 4 2 3 6" xfId="14232" xr:uid="{88966076-27C2-462D-BBE8-9B3542772AC6}"/>
    <cellStyle name="Normal 10 4 2 3 7" xfId="14233" xr:uid="{C15CC6B7-588D-4296-8EE6-B0B8064E858F}"/>
    <cellStyle name="Normal 10 4 2 4" xfId="14234" xr:uid="{24DEAF79-6C1D-46AA-9E40-FA0203FCB7ED}"/>
    <cellStyle name="Normal 10 4 2 4 2" xfId="14235" xr:uid="{CABC2797-0C52-4893-804A-8128BEED25D6}"/>
    <cellStyle name="Normal 10 4 2 4 2 2" xfId="14236" xr:uid="{D4ABB781-2D6D-4DE0-BA45-CAF8FDEE1E9B}"/>
    <cellStyle name="Normal 10 4 2 4 2 2 2" xfId="14237" xr:uid="{22E807C5-CEE5-44E0-9D3D-0728C983A882}"/>
    <cellStyle name="Normal 10 4 2 4 2 3" xfId="14238" xr:uid="{9200E7D2-1409-457D-A80A-92197D3B861C}"/>
    <cellStyle name="Normal 10 4 2 4 2 4" xfId="14239" xr:uid="{F6C1762F-944C-420B-A0EC-127D59D01F1B}"/>
    <cellStyle name="Normal 10 4 2 4 2 5" xfId="14240" xr:uid="{6165324F-5685-4D82-AC23-0CE41D9A5AA1}"/>
    <cellStyle name="Normal 10 4 2 4 3" xfId="14241" xr:uid="{C03AD301-835A-4DB9-9D08-916595B50A82}"/>
    <cellStyle name="Normal 10 4 2 4 3 2" xfId="14242" xr:uid="{89B25692-7E1B-40DE-A484-F76499C4AFD0}"/>
    <cellStyle name="Normal 10 4 2 4 3 2 2" xfId="14243" xr:uid="{7C17C3D0-EF73-4F2A-AB21-5362A0BD9A8D}"/>
    <cellStyle name="Normal 10 4 2 4 3 3" xfId="14244" xr:uid="{D2A9B8CD-A265-438B-8DB4-92C9408DFF18}"/>
    <cellStyle name="Normal 10 4 2 4 3 4" xfId="14245" xr:uid="{2495A6F6-C56C-4301-A6C7-C8B7E14DDAF0}"/>
    <cellStyle name="Normal 10 4 2 4 3 5" xfId="14246" xr:uid="{E190000E-F9A6-4454-8078-2464DCF90B0A}"/>
    <cellStyle name="Normal 10 4 2 4 4" xfId="14247" xr:uid="{F6404AFF-0CBE-4EBF-913E-10ACCBCD33C1}"/>
    <cellStyle name="Normal 10 4 2 4 4 2" xfId="14248" xr:uid="{E05A5AB8-4C12-45F6-836F-EE77F834C963}"/>
    <cellStyle name="Normal 10 4 2 4 4 3" xfId="14249" xr:uid="{5F0CB27C-1268-4249-8899-76E55F0DB610}"/>
    <cellStyle name="Normal 10 4 2 4 5" xfId="14250" xr:uid="{6F3F0221-3DBE-4EE7-912F-C9DE9C1680AF}"/>
    <cellStyle name="Normal 10 4 2 4 6" xfId="14251" xr:uid="{683BF556-E231-4C5A-84EE-09E3EF7B750D}"/>
    <cellStyle name="Normal 10 4 2 4 7" xfId="14252" xr:uid="{F6FC43A6-FE5F-4E59-B55B-4B5D0A40A329}"/>
    <cellStyle name="Normal 10 4 2 5" xfId="14253" xr:uid="{15E43C03-2DA8-47B4-BB73-134CD80F383C}"/>
    <cellStyle name="Normal 10 4 2 5 2" xfId="14254" xr:uid="{E56D742E-5A50-49D1-8AA9-C291449BB482}"/>
    <cellStyle name="Normal 10 4 2 5 2 2" xfId="14255" xr:uid="{70DB830C-6304-410B-8793-923B2C78C3A7}"/>
    <cellStyle name="Normal 10 4 2 5 2 2 2" xfId="14256" xr:uid="{3250572E-6938-4132-8386-98C7D2D1BF17}"/>
    <cellStyle name="Normal 10 4 2 5 2 3" xfId="14257" xr:uid="{F6BB2A4C-7A41-4C15-8FA8-5E27A99FF918}"/>
    <cellStyle name="Normal 10 4 2 5 2 4" xfId="14258" xr:uid="{00171729-E469-4F95-9F2F-E9DFD0044EB5}"/>
    <cellStyle name="Normal 10 4 2 5 2 5" xfId="14259" xr:uid="{8B8CD98D-A173-499F-BDEA-B50CED4E8EBC}"/>
    <cellStyle name="Normal 10 4 2 5 3" xfId="14260" xr:uid="{196A47DA-01C6-44E6-9CE2-4E67E6EB179B}"/>
    <cellStyle name="Normal 10 4 2 5 3 2" xfId="14261" xr:uid="{EBD0EE76-4AB3-4731-B497-92C60463B76D}"/>
    <cellStyle name="Normal 10 4 2 5 3 2 2" xfId="14262" xr:uid="{10216E17-E7C3-43DA-BF1B-1F965B4DC99B}"/>
    <cellStyle name="Normal 10 4 2 5 3 3" xfId="14263" xr:uid="{4E667717-5B13-4B5A-9611-3BFED4E61953}"/>
    <cellStyle name="Normal 10 4 2 5 3 4" xfId="14264" xr:uid="{4DA6E4E9-80A0-4BA7-B39D-A77FACA7E36B}"/>
    <cellStyle name="Normal 10 4 2 5 3 5" xfId="14265" xr:uid="{4C4FF21B-5F82-49D4-928C-7D0A013BFDF8}"/>
    <cellStyle name="Normal 10 4 2 5 4" xfId="14266" xr:uid="{12A03382-7AA2-4EFB-A550-03C567CF50AF}"/>
    <cellStyle name="Normal 10 4 2 5 4 2" xfId="14267" xr:uid="{E2E6B025-D913-4E2F-B338-BBA468C51130}"/>
    <cellStyle name="Normal 10 4 2 5 4 3" xfId="14268" xr:uid="{3D7D966C-99B7-4576-96F1-F20EE3B8A27A}"/>
    <cellStyle name="Normal 10 4 2 5 5" xfId="14269" xr:uid="{27C1B051-14C9-45D0-A9BE-60BE571DE239}"/>
    <cellStyle name="Normal 10 4 2 5 6" xfId="14270" xr:uid="{5E81D530-B0BC-4C4F-AD43-40DCC6182188}"/>
    <cellStyle name="Normal 10 4 2 5 7" xfId="14271" xr:uid="{B445C855-05FB-4273-B997-94C0223CC497}"/>
    <cellStyle name="Normal 10 4 2 6" xfId="14272" xr:uid="{9265B578-69A2-4739-BC01-C871F84C00EA}"/>
    <cellStyle name="Normal 10 4 2 6 2" xfId="14273" xr:uid="{5A66F454-A2D6-406D-BF99-7AD7B1B822D0}"/>
    <cellStyle name="Normal 10 4 2 6 2 2" xfId="14274" xr:uid="{69C95AE7-9087-456E-85CA-E99629A65C26}"/>
    <cellStyle name="Normal 10 4 2 6 2 2 2" xfId="14275" xr:uid="{9F81DD15-5D2F-4815-878D-9954CEFA2B07}"/>
    <cellStyle name="Normal 10 4 2 6 2 3" xfId="14276" xr:uid="{3D6A67E4-7754-4CDB-9219-527170A90394}"/>
    <cellStyle name="Normal 10 4 2 6 2 4" xfId="14277" xr:uid="{B6F9E291-B0BC-4282-A78E-57BB80D53730}"/>
    <cellStyle name="Normal 10 4 2 6 2 5" xfId="14278" xr:uid="{305E3383-0B7E-4131-84AD-1DA0B62DD660}"/>
    <cellStyle name="Normal 10 4 2 6 3" xfId="14279" xr:uid="{AFB99D83-20FE-4088-9FB3-C01CB7AB155C}"/>
    <cellStyle name="Normal 10 4 2 6 3 2" xfId="14280" xr:uid="{30F6D0BE-0BE0-4167-903A-5410E28B3D20}"/>
    <cellStyle name="Normal 10 4 2 6 3 2 2" xfId="14281" xr:uid="{14F7579B-B476-4829-A814-4A4AE332B764}"/>
    <cellStyle name="Normal 10 4 2 6 3 3" xfId="14282" xr:uid="{63426393-ED83-4F96-B8BD-A7932A37018E}"/>
    <cellStyle name="Normal 10 4 2 6 3 4" xfId="14283" xr:uid="{140511DE-1E2D-42C6-B7C1-B57047FBBC23}"/>
    <cellStyle name="Normal 10 4 2 6 3 5" xfId="14284" xr:uid="{C3811BC6-5DF8-461E-9386-BE66F24BBCCD}"/>
    <cellStyle name="Normal 10 4 2 6 4" xfId="14285" xr:uid="{3CCCDCAC-7D8A-44CA-BD2A-636AF07DC0E8}"/>
    <cellStyle name="Normal 10 4 2 6 4 2" xfId="14286" xr:uid="{31330320-1DF3-4C90-ACD3-2ADF8B3B02E0}"/>
    <cellStyle name="Normal 10 4 2 6 4 3" xfId="14287" xr:uid="{81A0974C-BC07-4C11-B060-C24D813E9BE2}"/>
    <cellStyle name="Normal 10 4 2 6 5" xfId="14288" xr:uid="{85776603-F2B6-4FE8-9AD9-C98B779D1604}"/>
    <cellStyle name="Normal 10 4 2 6 6" xfId="14289" xr:uid="{5C0659C5-14D2-4AD9-96C3-DE1357C800CC}"/>
    <cellStyle name="Normal 10 4 2 6 7" xfId="14290" xr:uid="{BEF6E5C2-90C5-4699-A710-AB8B60DD8A86}"/>
    <cellStyle name="Normal 10 4 2 7" xfId="14291" xr:uid="{C04AB866-880C-4E48-8AA3-E07323A13BB1}"/>
    <cellStyle name="Normal 10 4 2 7 2" xfId="14292" xr:uid="{60E6BE60-4D57-4219-8283-73852D5A346A}"/>
    <cellStyle name="Normal 10 4 2 7 2 2" xfId="14293" xr:uid="{F5ACC867-9B6D-4738-AA57-48B03FE57C1E}"/>
    <cellStyle name="Normal 10 4 2 7 2 2 2" xfId="14294" xr:uid="{E7275265-2050-4C39-9C95-8985A70DB9E9}"/>
    <cellStyle name="Normal 10 4 2 7 2 3" xfId="14295" xr:uid="{6C301737-A701-43BF-8E31-E3D492D413D2}"/>
    <cellStyle name="Normal 10 4 2 7 2 4" xfId="14296" xr:uid="{FF4FCD76-FC96-439E-8CE7-4353847726A5}"/>
    <cellStyle name="Normal 10 4 2 7 2 5" xfId="14297" xr:uid="{80F00D45-9A98-434F-8094-46A81E43777B}"/>
    <cellStyle name="Normal 10 4 2 7 3" xfId="14298" xr:uid="{E57D837F-45B8-4ED1-B20E-A5E35B8A5F84}"/>
    <cellStyle name="Normal 10 4 2 7 3 2" xfId="14299" xr:uid="{DA185585-CC61-467D-AFB0-57B259F79B9C}"/>
    <cellStyle name="Normal 10 4 2 7 3 2 2" xfId="14300" xr:uid="{365AC70F-907C-4387-B4AF-8D76EDDE0F81}"/>
    <cellStyle name="Normal 10 4 2 7 3 3" xfId="14301" xr:uid="{532746AC-54D6-4534-AE07-2EF27C626765}"/>
    <cellStyle name="Normal 10 4 2 7 3 4" xfId="14302" xr:uid="{03C86A93-BAC7-43CA-B04A-290115240FA5}"/>
    <cellStyle name="Normal 10 4 2 7 3 5" xfId="14303" xr:uid="{6627E891-ADC9-4B55-9317-0C3722591316}"/>
    <cellStyle name="Normal 10 4 2 7 4" xfId="14304" xr:uid="{0E8742EE-0A23-45F7-A2E8-43FF8FF5F7F3}"/>
    <cellStyle name="Normal 10 4 2 7 4 2" xfId="14305" xr:uid="{5F9D9303-350D-4A4E-9DDB-124B5F0B7D4B}"/>
    <cellStyle name="Normal 10 4 2 7 4 3" xfId="14306" xr:uid="{5603AAE8-3C45-4E2D-925F-9DEADFBF03E8}"/>
    <cellStyle name="Normal 10 4 2 7 5" xfId="14307" xr:uid="{98B4A421-9C6D-48EE-83F7-EE0CB978C2F3}"/>
    <cellStyle name="Normal 10 4 2 7 6" xfId="14308" xr:uid="{0CEEB12F-D7F5-4DAF-B6FE-2958A85E21B7}"/>
    <cellStyle name="Normal 10 4 2 7 7" xfId="14309" xr:uid="{B0A02479-ED2A-4FC7-BEB8-E6841EFFAB86}"/>
    <cellStyle name="Normal 10 4 3" xfId="14310" xr:uid="{0EC6DEAB-53F1-4051-A173-535FD9E99896}"/>
    <cellStyle name="Normal 10 4 3 2" xfId="14311" xr:uid="{405D4502-0BCE-4D08-B8C2-A81A55920385}"/>
    <cellStyle name="Normal 10 4 3 2 2" xfId="14312" xr:uid="{A4337219-2CD7-437F-9F3E-26413220A34A}"/>
    <cellStyle name="Normal 10 4 3 2 2 2" xfId="14313" xr:uid="{32A1B32B-D772-4F79-A0DD-8A6FEA0F3D28}"/>
    <cellStyle name="Normal 10 4 3 2 2 2 2" xfId="14314" xr:uid="{64A79772-4E72-4C57-AF23-13DABAAE0FA7}"/>
    <cellStyle name="Normal 10 4 3 2 2 3" xfId="14315" xr:uid="{0A1D111E-E104-476D-9ED5-EB70F7BC2670}"/>
    <cellStyle name="Normal 10 4 3 2 2 4" xfId="14316" xr:uid="{FAE919BC-15A2-4876-9F01-B710C32BF015}"/>
    <cellStyle name="Normal 10 4 3 2 3" xfId="14317" xr:uid="{20B1A1F4-4CE4-4343-865D-AF42163CBED2}"/>
    <cellStyle name="Normal 10 4 3 2 3 2" xfId="14318" xr:uid="{3354EED7-B6B7-4112-99EA-E42690F182D0}"/>
    <cellStyle name="Normal 10 4 3 2 4" xfId="14319" xr:uid="{D8FC0AAA-23BD-4063-99D5-8A00DBC60EBA}"/>
    <cellStyle name="Normal 10 4 3 2 5" xfId="14320" xr:uid="{DE08ADAA-6BE1-4CFE-96FD-B8354113829D}"/>
    <cellStyle name="Normal 10 4 4" xfId="14321" xr:uid="{8F437CBD-DE60-47DE-B776-DAC086E3208B}"/>
    <cellStyle name="Normal 10 4 4 2" xfId="14322" xr:uid="{F7CC4F65-5275-4884-8BBF-22FB8E4C4A46}"/>
    <cellStyle name="Normal 10 4 4 2 2" xfId="14323" xr:uid="{1CEAD715-B080-40E1-8B5F-D9EFB6AD0B30}"/>
    <cellStyle name="Normal 10 4 4 2 2 2" xfId="14324" xr:uid="{1B151DCB-873C-4642-B29B-D95EBBA1FF81}"/>
    <cellStyle name="Normal 10 4 4 2 2 2 2" xfId="14325" xr:uid="{D64BA7F1-F439-41C3-A923-BCD3FDC775B6}"/>
    <cellStyle name="Normal 10 4 4 2 2 3" xfId="14326" xr:uid="{61F85D2C-4E6D-4F40-B79B-E01D0E948165}"/>
    <cellStyle name="Normal 10 4 4 2 2 4" xfId="14327" xr:uid="{A379CA10-3F30-41E5-802F-DA60EF4D6169}"/>
    <cellStyle name="Normal 10 4 4 2 3" xfId="14328" xr:uid="{0C37AD93-E1C0-4002-B65D-8E622BFE5534}"/>
    <cellStyle name="Normal 10 4 4 2 3 2" xfId="14329" xr:uid="{6B9AE696-BD62-4E8D-AD97-6425FAF2E533}"/>
    <cellStyle name="Normal 10 4 4 2 4" xfId="14330" xr:uid="{CC69F2A3-CAA9-422F-984B-108B40D9D364}"/>
    <cellStyle name="Normal 10 4 4 2 5" xfId="14331" xr:uid="{400AA060-558E-45A9-BC12-FDAC56F14FBF}"/>
    <cellStyle name="Normal 10 4 5" xfId="14332" xr:uid="{4AC43D6A-CE2D-45E3-8BFA-F689F1F66850}"/>
    <cellStyle name="Normal 10 4 5 2" xfId="14333" xr:uid="{0172F6AC-7A77-440B-A693-C0A0B4093748}"/>
    <cellStyle name="Normal 10 4 5 2 2" xfId="14334" xr:uid="{A55F660A-C279-4D20-BBBD-C9ECCF325F16}"/>
    <cellStyle name="Normal 10 4 5 2 2 2" xfId="14335" xr:uid="{326585D1-78AE-486C-9E2C-2F27AB77C0B0}"/>
    <cellStyle name="Normal 10 4 5 2 2 2 2" xfId="14336" xr:uid="{F5C6EEEA-79D6-41C8-9C37-CBFB24A5CE2B}"/>
    <cellStyle name="Normal 10 4 5 2 2 3" xfId="14337" xr:uid="{C5A528AA-FA87-4798-B1E3-2729AFD50B28}"/>
    <cellStyle name="Normal 10 4 5 2 2 4" xfId="14338" xr:uid="{FA0D99CE-AABF-476C-A680-998E73D3F2D9}"/>
    <cellStyle name="Normal 10 4 5 2 3" xfId="14339" xr:uid="{8C4F7CAF-7EB5-4784-8814-F1D5D2488162}"/>
    <cellStyle name="Normal 10 4 5 2 3 2" xfId="14340" xr:uid="{CFA22F51-F8A5-41C3-A39E-DDA8E3DF74AD}"/>
    <cellStyle name="Normal 10 4 5 2 4" xfId="14341" xr:uid="{4217DB6D-4A09-457F-96C9-416BFF5E8625}"/>
    <cellStyle name="Normal 10 4 5 2 5" xfId="14342" xr:uid="{9E0B499F-0AEA-4950-8958-1BB861C11D12}"/>
    <cellStyle name="Normal 10 4 6" xfId="14343" xr:uid="{B39E5039-8CC3-4B97-906D-1A047C273FDD}"/>
    <cellStyle name="Normal 10 4 6 2" xfId="14344" xr:uid="{9E3C29C8-9FD0-41A1-B829-EFAFAEFC191E}"/>
    <cellStyle name="Normal 10 4 6 2 2" xfId="14345" xr:uid="{BD7C8C20-091E-47EA-8BB5-E04CB968937E}"/>
    <cellStyle name="Normal 10 4 6 2 2 2" xfId="14346" xr:uid="{FCEB1C9C-372D-4404-960C-C0965DEB9BB7}"/>
    <cellStyle name="Normal 10 4 6 2 2 2 2" xfId="14347" xr:uid="{C343B01E-7FEA-4905-98CD-379276F286C1}"/>
    <cellStyle name="Normal 10 4 6 2 2 3" xfId="14348" xr:uid="{04CA8074-E3F8-413E-8AB6-C22869750BD9}"/>
    <cellStyle name="Normal 10 4 6 2 2 4" xfId="14349" xr:uid="{085F590D-944A-40CE-82CA-1B9AC1104746}"/>
    <cellStyle name="Normal 10 4 6 2 3" xfId="14350" xr:uid="{AA483A04-A180-44C2-BAAF-C030E9017644}"/>
    <cellStyle name="Normal 10 4 6 2 3 2" xfId="14351" xr:uid="{2E058894-ADCC-4D11-A4C0-7CBC0F9140E5}"/>
    <cellStyle name="Normal 10 4 6 2 4" xfId="14352" xr:uid="{34D26E61-35B9-40AC-B69B-958AB6766486}"/>
    <cellStyle name="Normal 10 4 6 2 5" xfId="14353" xr:uid="{C3BB8361-7397-41C5-B906-9F104C16A15A}"/>
    <cellStyle name="Normal 10 4 7" xfId="14354" xr:uid="{F352C63B-1841-47D2-A8AA-957DC962B2A3}"/>
    <cellStyle name="Normal 10 4 7 2" xfId="14355" xr:uid="{BD05BA9C-26AD-4A28-BCB4-B59B23E17445}"/>
    <cellStyle name="Normal 10 4 7 2 2" xfId="14356" xr:uid="{0AB63032-D9AB-46F7-A10A-B5C13190FB02}"/>
    <cellStyle name="Normal 10 4 7 2 2 2" xfId="14357" xr:uid="{1A0BA883-0D3D-45FC-A61C-C19658D66939}"/>
    <cellStyle name="Normal 10 4 7 2 2 2 2" xfId="14358" xr:uid="{3B285AD0-B593-47C8-A1BE-05A7662BDE9C}"/>
    <cellStyle name="Normal 10 4 7 2 2 3" xfId="14359" xr:uid="{2FD9F972-BD60-4574-B986-88A78143F42E}"/>
    <cellStyle name="Normal 10 4 7 2 2 4" xfId="14360" xr:uid="{381E904B-977C-4040-927F-1A2DBA3D152F}"/>
    <cellStyle name="Normal 10 4 7 2 3" xfId="14361" xr:uid="{26AD5BFC-BAE4-4F10-B3E0-815B3F9AFCD6}"/>
    <cellStyle name="Normal 10 4 7 2 3 2" xfId="14362" xr:uid="{85A81391-E3AB-476A-A028-3FE25A9B0DBF}"/>
    <cellStyle name="Normal 10 4 7 2 4" xfId="14363" xr:uid="{43886C32-DD0D-4C70-9582-E12AE2AEBC43}"/>
    <cellStyle name="Normal 10 4 7 2 5" xfId="14364" xr:uid="{9EC2E058-DCCB-4A72-9A27-64B69A1A9809}"/>
    <cellStyle name="Normal 10 4 8" xfId="14365" xr:uid="{D218B97E-9A23-41DD-A217-8C49794EE378}"/>
    <cellStyle name="Normal 10 4 8 2" xfId="14366" xr:uid="{205BA819-2156-4183-B461-5C8A6DA71A9C}"/>
    <cellStyle name="Normal 10 4 8 2 2" xfId="14367" xr:uid="{49C15588-C5B9-467A-9A61-F47C984B3429}"/>
    <cellStyle name="Normal 10 4 8 2 2 2" xfId="14368" xr:uid="{25020D32-63E0-45B6-8FFD-0C96E00FFAEF}"/>
    <cellStyle name="Normal 10 4 8 2 3" xfId="14369" xr:uid="{95E8E08C-4F46-432D-8040-086CB974C943}"/>
    <cellStyle name="Normal 10 4 8 2 4" xfId="14370" xr:uid="{61CCD6EE-3D5D-45A6-AFFC-D49177290CD0}"/>
    <cellStyle name="Normal 10 4 8 2 5" xfId="14371" xr:uid="{EF11F692-1C0E-4932-A8B7-EC548837CE22}"/>
    <cellStyle name="Normal 10 4 8 3" xfId="14372" xr:uid="{3A91FB4E-67F7-490B-B0D7-DBD32B48A3FC}"/>
    <cellStyle name="Normal 10 4 8 3 2" xfId="14373" xr:uid="{7541908F-7254-463F-B376-2C5FAB524E74}"/>
    <cellStyle name="Normal 10 4 8 3 2 2" xfId="14374" xr:uid="{7805E3EE-B898-4B8B-B9AA-9F8CF3B24606}"/>
    <cellStyle name="Normal 10 4 8 3 3" xfId="14375" xr:uid="{6BB4781F-AF3E-4546-89B5-6829C795EC94}"/>
    <cellStyle name="Normal 10 4 8 3 4" xfId="14376" xr:uid="{43285918-1A6F-4318-BD09-48DE0458A713}"/>
    <cellStyle name="Normal 10 4 8 3 5" xfId="14377" xr:uid="{7825C278-85CC-4A6C-B909-17DE613640AA}"/>
    <cellStyle name="Normal 10 4 8 4" xfId="14378" xr:uid="{0399B1AE-95B6-4585-8BB1-FCAF9A8BD02B}"/>
    <cellStyle name="Normal 10 4 8 4 2" xfId="14379" xr:uid="{95BDA9B9-59F3-4A1D-A4E9-5B2A97F18A86}"/>
    <cellStyle name="Normal 10 4 8 4 3" xfId="14380" xr:uid="{1FD6FC8C-F55E-466C-9C42-02FC3D5172FC}"/>
    <cellStyle name="Normal 10 4 8 5" xfId="14381" xr:uid="{C658D75D-2A3F-4485-9DAF-927B982FA531}"/>
    <cellStyle name="Normal 10 4 8 6" xfId="14382" xr:uid="{EEAC59FF-DFE6-4104-87AD-12AB20661E4B}"/>
    <cellStyle name="Normal 10 4 8 7" xfId="14383" xr:uid="{5133B144-6559-4608-BAD0-ED0C1405ACC1}"/>
    <cellStyle name="Normal 10 4 9" xfId="14384" xr:uid="{FBF8D388-577D-4531-87C4-7695766AAD8A}"/>
    <cellStyle name="Normal 10 4 9 2" xfId="14385" xr:uid="{68E5408D-5BEC-4096-8EC2-36107EE28C1D}"/>
    <cellStyle name="Normal 10 4 9 2 2" xfId="14386" xr:uid="{70E0DF05-089C-4E91-B009-EFFB73EE08CC}"/>
    <cellStyle name="Normal 10 4 9 2 2 2" xfId="14387" xr:uid="{A380DF71-E7C5-4F0C-AF12-06A3FC6E87CC}"/>
    <cellStyle name="Normal 10 4 9 2 3" xfId="14388" xr:uid="{FA929109-E5DF-452A-A102-A0D2F9095C9E}"/>
    <cellStyle name="Normal 10 4 9 2 4" xfId="14389" xr:uid="{1036C1CD-8E8A-43D2-A8C8-18B98E1583B1}"/>
    <cellStyle name="Normal 10 4 9 2 5" xfId="14390" xr:uid="{5E8AC6E4-B4FB-4429-9C23-87E547ADD5CC}"/>
    <cellStyle name="Normal 10 4 9 3" xfId="14391" xr:uid="{4A91AE09-2167-4341-9A9A-A6A17ABC7A2D}"/>
    <cellStyle name="Normal 10 4 9 3 2" xfId="14392" xr:uid="{1B771E86-F313-4CE0-985B-73F45F2C91F8}"/>
    <cellStyle name="Normal 10 4 9 3 2 2" xfId="14393" xr:uid="{16ACC750-AC01-4A2B-A05E-D6BBA8835338}"/>
    <cellStyle name="Normal 10 4 9 3 3" xfId="14394" xr:uid="{1F205E20-2941-44B5-B7B4-01CBD6C045BB}"/>
    <cellStyle name="Normal 10 4 9 3 4" xfId="14395" xr:uid="{8D781025-F728-4914-9EA6-19C110BC4462}"/>
    <cellStyle name="Normal 10 4 9 3 5" xfId="14396" xr:uid="{85B53820-F2A9-4C02-9C9A-97FBA4BE3822}"/>
    <cellStyle name="Normal 10 4 9 4" xfId="14397" xr:uid="{957D0D94-5B52-4179-BB75-78C10141F9E0}"/>
    <cellStyle name="Normal 10 4 9 4 2" xfId="14398" xr:uid="{1172527D-E8F6-4F34-8DBC-741DD10DFEC3}"/>
    <cellStyle name="Normal 10 4 9 4 3" xfId="14399" xr:uid="{2143C44C-3DF2-49C1-8886-8A853CA1D8DC}"/>
    <cellStyle name="Normal 10 4 9 5" xfId="14400" xr:uid="{B3D851E1-6426-4C77-8B0B-8E7FFBF7CE83}"/>
    <cellStyle name="Normal 10 4 9 6" xfId="14401" xr:uid="{5164DE85-1199-4C76-AB41-1D244989CE05}"/>
    <cellStyle name="Normal 10 4 9 7" xfId="14402" xr:uid="{B701F186-B36C-4A7E-B0B5-72A91CCB68DF}"/>
    <cellStyle name="Normal 10 4_Culture" xfId="14403" xr:uid="{02EF8F1D-17FD-430F-8806-08522DC11233}"/>
    <cellStyle name="Normal 10 5" xfId="14404" xr:uid="{71509E2E-C28D-4B6C-A191-3EE31C288820}"/>
    <cellStyle name="Normal 10 5 10" xfId="14405" xr:uid="{B0556306-8B4D-4C0B-B6A3-004AF55528FC}"/>
    <cellStyle name="Normal 10 5 2" xfId="14406" xr:uid="{85C1D3FD-D8F9-4EA5-9364-9C5D2FF5D7A0}"/>
    <cellStyle name="Normal 10 5 2 2" xfId="14407" xr:uid="{99E6A6C0-D6B7-4A08-9005-2859D3421078}"/>
    <cellStyle name="Normal 10 5 2 2 2" xfId="14408" xr:uid="{5268309D-C328-4EAC-A763-86BCE7AB46F1}"/>
    <cellStyle name="Normal 10 5 2 2 2 2" xfId="14409" xr:uid="{54CCE57F-7D98-4429-AB5D-629F2B412BA2}"/>
    <cellStyle name="Normal 10 5 2 2 2 2 2" xfId="14410" xr:uid="{2D3DF632-C8B8-485A-B2D8-D0F24768B396}"/>
    <cellStyle name="Normal 10 5 2 2 2 3" xfId="14411" xr:uid="{AD7CD7FF-1172-4079-BA25-C4F55816DB0F}"/>
    <cellStyle name="Normal 10 5 2 2 2 4" xfId="14412" xr:uid="{7362A5D9-67F4-4C81-AB8A-9C517778C591}"/>
    <cellStyle name="Normal 10 5 2 2 3" xfId="14413" xr:uid="{A33F7042-BF1A-435F-92DC-5E44B0A660F3}"/>
    <cellStyle name="Normal 10 5 2 2 3 2" xfId="14414" xr:uid="{4E90EE44-28CD-4A4D-BC17-D8A61EE1D880}"/>
    <cellStyle name="Normal 10 5 2 2 4" xfId="14415" xr:uid="{6398DDFD-EB7D-4C25-89A3-FA63A1CC3CFC}"/>
    <cellStyle name="Normal 10 5 2 2 5" xfId="14416" xr:uid="{0AEEAB9A-B9EC-4BFA-B29B-3056DA1E3823}"/>
    <cellStyle name="Normal 10 5 3" xfId="14417" xr:uid="{BBECCA96-BCC0-4ACB-BEDB-9E93E78119CF}"/>
    <cellStyle name="Normal 10 5 3 2" xfId="14418" xr:uid="{3B2E02DD-6245-40D0-8F9A-D6F6C374498B}"/>
    <cellStyle name="Normal 10 5 3 2 2" xfId="14419" xr:uid="{008BC68B-3CF9-4383-906C-76EA7C0D9C24}"/>
    <cellStyle name="Normal 10 5 3 2 2 2" xfId="14420" xr:uid="{C579C7C7-4154-46F7-B25A-2803A8060B72}"/>
    <cellStyle name="Normal 10 5 3 2 2 2 2" xfId="14421" xr:uid="{6A56D1A7-15CD-4E8B-9808-BA8E79FC0619}"/>
    <cellStyle name="Normal 10 5 3 2 2 3" xfId="14422" xr:uid="{F3B860F1-8DEC-47A6-88D3-678D10553882}"/>
    <cellStyle name="Normal 10 5 3 2 2 4" xfId="14423" xr:uid="{3CA36419-870C-486C-9620-944974E36D56}"/>
    <cellStyle name="Normal 10 5 3 2 3" xfId="14424" xr:uid="{30F4F1C8-84C3-45E1-B039-13ACDE8F5EE8}"/>
    <cellStyle name="Normal 10 5 3 2 3 2" xfId="14425" xr:uid="{6AE2D0A2-DDF5-4B5B-B071-2161776CBDA8}"/>
    <cellStyle name="Normal 10 5 3 2 4" xfId="14426" xr:uid="{54AD9C15-2E0D-43C2-9BE9-2F3AB47F9236}"/>
    <cellStyle name="Normal 10 5 3 2 5" xfId="14427" xr:uid="{35B4D9E8-4E40-4934-9BDF-E6444E2F9788}"/>
    <cellStyle name="Normal 10 5 4" xfId="14428" xr:uid="{BB24C7FA-EACF-444A-BD04-3F4DFF48203D}"/>
    <cellStyle name="Normal 10 5 4 2" xfId="14429" xr:uid="{E047972D-94E4-4344-8875-F2163EEBAC5D}"/>
    <cellStyle name="Normal 10 5 4 2 2" xfId="14430" xr:uid="{8ABE9827-2819-4608-9C39-827DC3C19EE2}"/>
    <cellStyle name="Normal 10 5 4 2 2 2" xfId="14431" xr:uid="{5A865BBA-086E-490C-A2DD-72788727DADE}"/>
    <cellStyle name="Normal 10 5 4 2 2 2 2" xfId="14432" xr:uid="{E7D828C7-8F95-43AC-BE82-4E1ABD4E17CF}"/>
    <cellStyle name="Normal 10 5 4 2 2 3" xfId="14433" xr:uid="{2857A4CC-80A7-46A6-8211-102DA1FD2109}"/>
    <cellStyle name="Normal 10 5 4 2 2 4" xfId="14434" xr:uid="{AF4B3A41-C400-4819-8C29-DB3FF4F21B90}"/>
    <cellStyle name="Normal 10 5 4 2 3" xfId="14435" xr:uid="{575152DC-F1DC-4051-AB43-6DC3D7A689FE}"/>
    <cellStyle name="Normal 10 5 4 2 3 2" xfId="14436" xr:uid="{5D83F7A9-1546-482E-9705-FA83AF6A90F7}"/>
    <cellStyle name="Normal 10 5 4 2 4" xfId="14437" xr:uid="{E4152F6A-3768-4070-90B0-1701DE79A3DE}"/>
    <cellStyle name="Normal 10 5 4 2 5" xfId="14438" xr:uid="{269E1260-0A82-41E7-9B80-D200337BF841}"/>
    <cellStyle name="Normal 10 5 5" xfId="14439" xr:uid="{CB8A4E9C-11AB-418B-B3BB-A297144CDE13}"/>
    <cellStyle name="Normal 10 5 5 2" xfId="14440" xr:uid="{53B74068-AB14-4597-8E31-1240B18E1475}"/>
    <cellStyle name="Normal 10 5 5 2 2" xfId="14441" xr:uid="{A1144351-23E2-4D50-813E-37BA77F68A00}"/>
    <cellStyle name="Normal 10 5 5 2 2 2" xfId="14442" xr:uid="{9F24F771-51A4-4C29-B5A9-2527A9CFD051}"/>
    <cellStyle name="Normal 10 5 5 2 2 2 2" xfId="14443" xr:uid="{5186A204-225D-4F32-8FB4-50CB730A9399}"/>
    <cellStyle name="Normal 10 5 5 2 2 3" xfId="14444" xr:uid="{C84BD996-DA66-42CC-BDE5-A426F252A6D9}"/>
    <cellStyle name="Normal 10 5 5 2 2 4" xfId="14445" xr:uid="{70CB790D-CCFC-41D7-959F-8BF691E72E2B}"/>
    <cellStyle name="Normal 10 5 5 2 3" xfId="14446" xr:uid="{FB2A229C-F338-4B7F-93B5-38ACCFC217DF}"/>
    <cellStyle name="Normal 10 5 5 2 3 2" xfId="14447" xr:uid="{4037D78A-57D2-4ABA-A729-6115B092EDA2}"/>
    <cellStyle name="Normal 10 5 5 2 4" xfId="14448" xr:uid="{54AEE5E7-6D97-4871-B07B-8B9A54E94268}"/>
    <cellStyle name="Normal 10 5 5 2 5" xfId="14449" xr:uid="{553AAD44-05E0-4E50-9314-53C05775E40E}"/>
    <cellStyle name="Normal 10 5 6" xfId="14450" xr:uid="{D888D9D1-F12D-4306-9CD6-398C5AD239C9}"/>
    <cellStyle name="Normal 10 5 6 2" xfId="14451" xr:uid="{9FD60F0D-65FF-471F-90D6-F61BC3B70D6D}"/>
    <cellStyle name="Normal 10 5 6 2 2" xfId="14452" xr:uid="{C2171B2A-C016-4975-BC01-275C892FA657}"/>
    <cellStyle name="Normal 10 5 6 2 2 2" xfId="14453" xr:uid="{5E56FBD8-58FB-437A-892A-569E1AA88569}"/>
    <cellStyle name="Normal 10 5 6 2 2 2 2" xfId="14454" xr:uid="{9C1E84FB-A333-40E1-8FC8-824134BB6955}"/>
    <cellStyle name="Normal 10 5 6 2 2 3" xfId="14455" xr:uid="{AE80C9CD-5C5D-4D89-B8B8-1AF96512F8D5}"/>
    <cellStyle name="Normal 10 5 6 2 2 4" xfId="14456" xr:uid="{8A618D42-FFFE-4E3E-B40F-050E0E475C7C}"/>
    <cellStyle name="Normal 10 5 6 2 3" xfId="14457" xr:uid="{9499EE65-1DEE-4017-9F6B-D27062E7DC05}"/>
    <cellStyle name="Normal 10 5 6 2 3 2" xfId="14458" xr:uid="{D0618999-3922-4E04-8A8F-2E4CBA4633EB}"/>
    <cellStyle name="Normal 10 5 6 2 4" xfId="14459" xr:uid="{BF3C53BC-EC44-4441-8298-8CBBCFD1A2F9}"/>
    <cellStyle name="Normal 10 5 6 2 5" xfId="14460" xr:uid="{81293CCE-D2F3-4DFD-95A6-32CC3B9739E2}"/>
    <cellStyle name="Normal 10 5 7" xfId="14461" xr:uid="{911000F2-17DC-4FF0-B39C-6D228C3551C7}"/>
    <cellStyle name="Normal 10 5 7 2" xfId="14462" xr:uid="{421A4641-F4D5-4620-941F-47ABADB0D220}"/>
    <cellStyle name="Normal 10 5 7 2 2" xfId="14463" xr:uid="{F49589A9-B129-4AA9-912E-081004D3525C}"/>
    <cellStyle name="Normal 10 5 7 2 2 2" xfId="14464" xr:uid="{C3CDBF54-4C1B-4910-AC71-EB8D30B2DA50}"/>
    <cellStyle name="Normal 10 5 7 2 2 2 2" xfId="14465" xr:uid="{D00DA920-4A4E-411C-94EA-2344A01192FE}"/>
    <cellStyle name="Normal 10 5 7 2 2 3" xfId="14466" xr:uid="{E0478555-3377-43BB-8B72-05F8ED5BF0F7}"/>
    <cellStyle name="Normal 10 5 7 2 2 4" xfId="14467" xr:uid="{91C0A654-C723-44AD-84ED-B76399E18E18}"/>
    <cellStyle name="Normal 10 5 7 2 3" xfId="14468" xr:uid="{64D5E820-A816-4FDA-B742-603F65577138}"/>
    <cellStyle name="Normal 10 5 7 2 3 2" xfId="14469" xr:uid="{686408F7-D235-4733-A040-0EED5322E109}"/>
    <cellStyle name="Normal 10 5 7 2 4" xfId="14470" xr:uid="{5F174EFE-789E-4849-A656-0E94C718CBB5}"/>
    <cellStyle name="Normal 10 5 7 2 5" xfId="14471" xr:uid="{B70586B6-FFE5-4AD2-AFDF-ABCC31E0B698}"/>
    <cellStyle name="Normal 10 5 8" xfId="14472" xr:uid="{5949C2B2-D088-4CA4-B561-40FDABDCB53B}"/>
    <cellStyle name="Normal 10 5 8 2" xfId="14473" xr:uid="{AEF0AB6F-C754-4636-85CD-600A9A91D84D}"/>
    <cellStyle name="Normal 10 5 8 2 2" xfId="14474" xr:uid="{CA2B8E93-BF06-44CC-87E2-F328541C89D1}"/>
    <cellStyle name="Normal 10 5 8 2 2 2" xfId="14475" xr:uid="{8DDCB0A4-177E-4D92-B882-0D6AF311CA8D}"/>
    <cellStyle name="Normal 10 5 8 2 3" xfId="14476" xr:uid="{3D6CE9BB-1109-4AFC-8F82-E36E6FF305DC}"/>
    <cellStyle name="Normal 10 5 8 2 4" xfId="14477" xr:uid="{046F3D1A-B2CC-4E7E-8B51-0F2F430128F4}"/>
    <cellStyle name="Normal 10 5 8 2 5" xfId="14478" xr:uid="{DFFAC032-E407-4DE6-B9EF-B5950A098576}"/>
    <cellStyle name="Normal 10 5 8 3" xfId="14479" xr:uid="{E5D5E185-AAE5-45BE-87C9-84BCD85F8D22}"/>
    <cellStyle name="Normal 10 5 8 3 2" xfId="14480" xr:uid="{8A88BB36-06CB-4157-A279-6F9D52E0D12B}"/>
    <cellStyle name="Normal 10 5 8 3 2 2" xfId="14481" xr:uid="{B503383D-5E04-454A-89B3-0AF37AC726CA}"/>
    <cellStyle name="Normal 10 5 8 3 3" xfId="14482" xr:uid="{49932BBF-647B-4B1D-AF8B-DD361F68C063}"/>
    <cellStyle name="Normal 10 5 8 3 4" xfId="14483" xr:uid="{1C37148B-B12E-4D66-AA45-85DB1B43E307}"/>
    <cellStyle name="Normal 10 5 8 3 5" xfId="14484" xr:uid="{5061779D-09D8-41A7-9F20-2E2473749A71}"/>
    <cellStyle name="Normal 10 5 8 4" xfId="14485" xr:uid="{664C914C-6E7D-426F-B598-CCF50AE95308}"/>
    <cellStyle name="Normal 10 5 8 4 2" xfId="14486" xr:uid="{9FD20B11-FF65-400E-A720-1F5E2C661E71}"/>
    <cellStyle name="Normal 10 5 8 4 3" xfId="14487" xr:uid="{BCCABB7E-7B79-4D22-B7C6-FB1ED088F44A}"/>
    <cellStyle name="Normal 10 5 8 5" xfId="14488" xr:uid="{A8AFC41E-6F46-4F61-B6DF-2B58C33B779C}"/>
    <cellStyle name="Normal 10 5 8 6" xfId="14489" xr:uid="{4E90B50F-C702-49EC-9009-653C2F1BA8F2}"/>
    <cellStyle name="Normal 10 5 8 7" xfId="14490" xr:uid="{997E86F4-6572-4571-8FDE-E9C653461F0B}"/>
    <cellStyle name="Normal 10 5 9" xfId="14491" xr:uid="{91C30CA6-83D5-40B5-8BF8-D6411FFD42CC}"/>
    <cellStyle name="Normal 10 5 9 2" xfId="14492" xr:uid="{765884E7-8B69-458C-B9DF-002E7DB9392A}"/>
    <cellStyle name="Normal 10 5 9 2 2" xfId="14493" xr:uid="{6DFAEEAC-55F7-4971-8632-EFA1A4C4C2D2}"/>
    <cellStyle name="Normal 10 5 9 2 2 2" xfId="14494" xr:uid="{9FB9A6FA-9FD9-45B5-9079-C94E40351EB5}"/>
    <cellStyle name="Normal 10 5 9 2 3" xfId="14495" xr:uid="{20F006B0-A170-4C7A-B095-953AD3A3C4D2}"/>
    <cellStyle name="Normal 10 5 9 2 4" xfId="14496" xr:uid="{E916FD71-BD76-4511-BECB-0CDF70739ECB}"/>
    <cellStyle name="Normal 10 5 9 2 5" xfId="14497" xr:uid="{677258E4-B448-4C7E-8217-869111BC3E30}"/>
    <cellStyle name="Normal 10 5 9 3" xfId="14498" xr:uid="{802DCD6E-0098-47FA-9495-02F481DFE37E}"/>
    <cellStyle name="Normal 10 5 9 3 2" xfId="14499" xr:uid="{ECD7CD8F-72D3-43DF-8A5E-22E8B0EA3E7D}"/>
    <cellStyle name="Normal 10 5 9 3 2 2" xfId="14500" xr:uid="{14B29111-DA96-4C29-BBE7-12149FCA31B3}"/>
    <cellStyle name="Normal 10 5 9 3 3" xfId="14501" xr:uid="{04E7201D-D12F-4D7A-AB04-7026AA0C6E19}"/>
    <cellStyle name="Normal 10 5 9 3 4" xfId="14502" xr:uid="{267383A6-2761-4CB6-8002-2A9E464773F5}"/>
    <cellStyle name="Normal 10 5 9 3 5" xfId="14503" xr:uid="{686878FB-C19A-4ADF-A89F-12FBF7277953}"/>
    <cellStyle name="Normal 10 5 9 4" xfId="14504" xr:uid="{60639BFC-30F4-4F85-867D-A69277D3B0C3}"/>
    <cellStyle name="Normal 10 5 9 4 2" xfId="14505" xr:uid="{882F8860-39F3-4BBE-865E-85158C7083AA}"/>
    <cellStyle name="Normal 10 5 9 4 3" xfId="14506" xr:uid="{42ED5F12-E371-4E34-B345-69BC348BE8C5}"/>
    <cellStyle name="Normal 10 5 9 5" xfId="14507" xr:uid="{0C7491AC-E58C-4518-B517-1459826E1A5C}"/>
    <cellStyle name="Normal 10 5 9 6" xfId="14508" xr:uid="{48F2F0F4-7256-46FF-8664-5569070EF693}"/>
    <cellStyle name="Normal 10 5 9 7" xfId="14509" xr:uid="{892A2452-E285-46BA-B536-65885C71BDE0}"/>
    <cellStyle name="Normal 10 5_Culture" xfId="14510" xr:uid="{CFD38145-7B8F-43F5-A4D9-0AAE6563DB8A}"/>
    <cellStyle name="Normal 10 6" xfId="14511" xr:uid="{6B4C76A7-68B7-4CBD-B26C-BCE798A6E2E9}"/>
    <cellStyle name="Normal 10 6 2" xfId="14512" xr:uid="{62525BB4-3BBD-42E2-A4E9-4C2FA98A4C25}"/>
    <cellStyle name="Normal 10 6 2 2" xfId="14513" xr:uid="{FA242397-E495-4115-B3D0-47F4337E7923}"/>
    <cellStyle name="Normal 10 6 2 2 2" xfId="14514" xr:uid="{10DFA4AF-D80A-4822-BBA6-CE17CDD31A8E}"/>
    <cellStyle name="Normal 10 6 2 2 2 2" xfId="14515" xr:uid="{82CBA901-9031-47B1-81FB-D12C309DD76B}"/>
    <cellStyle name="Normal 10 6 2 2 3" xfId="14516" xr:uid="{A4C850EA-CF20-4E50-9B2F-C504DD28EE32}"/>
    <cellStyle name="Normal 10 6 2 2 4" xfId="14517" xr:uid="{362A320E-0520-4BC4-8914-653D770B51BB}"/>
    <cellStyle name="Normal 10 6 2 3" xfId="14518" xr:uid="{0E2ED833-7FBA-4E50-813E-CE086530B751}"/>
    <cellStyle name="Normal 10 6 2 3 2" xfId="14519" xr:uid="{335EBCD7-0646-472D-95B3-B45C3BC1824D}"/>
    <cellStyle name="Normal 10 6 2 4" xfId="14520" xr:uid="{2683318D-0F66-4054-8A28-17838908A852}"/>
    <cellStyle name="Normal 10 6 2 5" xfId="14521" xr:uid="{F466F71B-6928-416D-9C58-21106560E93B}"/>
    <cellStyle name="Normal 10 7" xfId="14522" xr:uid="{36CC01E6-8934-4D1E-BC24-6E99CDCAEDF2}"/>
    <cellStyle name="Normal 10 7 2" xfId="14523" xr:uid="{2CAAB9A2-F4E7-44C6-972D-5B5DA0840CBF}"/>
    <cellStyle name="Normal 10 7 2 2" xfId="14524" xr:uid="{E70483BE-1892-4402-8163-5EE98A122055}"/>
    <cellStyle name="Normal 10 7 2 2 2" xfId="14525" xr:uid="{6E19656C-4CCA-4F05-A063-5023AF8B1111}"/>
    <cellStyle name="Normal 10 7 2 2 2 2" xfId="14526" xr:uid="{B8D824CA-3BBF-47C4-A664-5E84AA7275FC}"/>
    <cellStyle name="Normal 10 7 2 2 3" xfId="14527" xr:uid="{2B8ED5B6-1A5A-4387-9323-E1A4D7E6D2FC}"/>
    <cellStyle name="Normal 10 7 2 2 4" xfId="14528" xr:uid="{017E65F1-E2EC-4EF8-A152-1E2CFDCA3EA6}"/>
    <cellStyle name="Normal 10 7 2 3" xfId="14529" xr:uid="{4643327A-0ACD-4CF2-947A-22A7D0FFA6F8}"/>
    <cellStyle name="Normal 10 7 2 3 2" xfId="14530" xr:uid="{77ECD1A2-17B1-41CD-AF0B-7A27B9F380B4}"/>
    <cellStyle name="Normal 10 7 2 4" xfId="14531" xr:uid="{EABF726C-2094-4617-BDAC-C15BECA5AFA6}"/>
    <cellStyle name="Normal 10 7 2 5" xfId="14532" xr:uid="{2F63D2C4-E12C-4759-9C67-B33849FD8D24}"/>
    <cellStyle name="Normal 10 8" xfId="14533" xr:uid="{36A17C38-15EE-4545-BF79-3F4A5FE2CEF7}"/>
    <cellStyle name="Normal 10 8 2" xfId="14534" xr:uid="{297C046C-5E53-436D-923C-F2F66CA71DF9}"/>
    <cellStyle name="Normal 10 8 2 2" xfId="14535" xr:uid="{5744EB2C-A22B-40CE-81B8-1220017FD244}"/>
    <cellStyle name="Normal 10 8 2 2 2" xfId="14536" xr:uid="{14232805-6FFD-4E0A-AEB7-E26ED45C7BC2}"/>
    <cellStyle name="Normal 10 8 2 2 2 2" xfId="14537" xr:uid="{B400BDC6-467F-4AC1-AADA-8FE97DE91F8F}"/>
    <cellStyle name="Normal 10 8 2 2 3" xfId="14538" xr:uid="{8673F165-146C-4C62-BAE2-1B046C38C236}"/>
    <cellStyle name="Normal 10 8 2 2 4" xfId="14539" xr:uid="{B4BB9226-7B78-45A0-AD68-1B60259564A8}"/>
    <cellStyle name="Normal 10 8 2 3" xfId="14540" xr:uid="{53C26A67-5C0A-47AE-AF79-5D4C797B590E}"/>
    <cellStyle name="Normal 10 8 2 3 2" xfId="14541" xr:uid="{6847C245-8A5C-4E94-892F-D29DC50A89BC}"/>
    <cellStyle name="Normal 10 8 2 4" xfId="14542" xr:uid="{10E4D976-640E-47B1-A3C5-F98F793AFF18}"/>
    <cellStyle name="Normal 10 8 2 5" xfId="14543" xr:uid="{575810AF-7C58-4B1E-A494-30489522A60B}"/>
    <cellStyle name="Normal 10 9" xfId="14544" xr:uid="{8F5349C6-F8E2-453C-884F-50C3F3F144B1}"/>
    <cellStyle name="Normal 10 9 2" xfId="14545" xr:uid="{33C0B88D-0E29-44AF-A9C2-6DF173FAF401}"/>
    <cellStyle name="Normal 10 9 2 2" xfId="14546" xr:uid="{C731E8F2-08A3-4FB5-A829-901135701929}"/>
    <cellStyle name="Normal 10 9 2 2 2" xfId="14547" xr:uid="{E735101C-CD58-4529-AE7E-E80BCDE989C3}"/>
    <cellStyle name="Normal 10 9 2 2 2 2" xfId="14548" xr:uid="{2B041C98-EDFA-4895-82BC-3A741BAEDD0A}"/>
    <cellStyle name="Normal 10 9 2 2 3" xfId="14549" xr:uid="{09805C09-27F5-4DFC-A770-0F7CE0ADC6D1}"/>
    <cellStyle name="Normal 10 9 2 2 4" xfId="14550" xr:uid="{D9C72FBD-AC6A-4E09-A3A9-DBE9D88FFF93}"/>
    <cellStyle name="Normal 10 9 2 3" xfId="14551" xr:uid="{E8F21246-5002-4ABA-8352-A525574326D7}"/>
    <cellStyle name="Normal 10 9 2 3 2" xfId="14552" xr:uid="{8A007A22-D416-4607-A13B-05FC1D1A909C}"/>
    <cellStyle name="Normal 10 9 2 4" xfId="14553" xr:uid="{4CC29FB6-707D-4687-900A-E31665F547C9}"/>
    <cellStyle name="Normal 10 9 2 5" xfId="14554" xr:uid="{FE531717-C8DF-4FD1-842B-E5A5E4C3B3E7}"/>
    <cellStyle name="Normal 10_inv-en-1.5.0-02 trame_fiche-emissions" xfId="14555" xr:uid="{17FB8026-6E8B-4F4C-849B-9276CB8A1EF3}"/>
    <cellStyle name="Normal 100" xfId="14556" xr:uid="{D96DAD0C-27DF-4CCA-AF5B-F9782EC80F3E}"/>
    <cellStyle name="Normal 100 2" xfId="14557" xr:uid="{1952DE3D-06E1-44DE-9936-8EBB1A59F031}"/>
    <cellStyle name="Normal 100 2 2" xfId="14558" xr:uid="{1AF63328-0CEE-4CEB-903D-851A157A7F6D}"/>
    <cellStyle name="Normal 100 2 2 2" xfId="14559" xr:uid="{2A81644E-8E79-4DB6-B32D-37C59C42CFBB}"/>
    <cellStyle name="Normal 100 2 2 2 2" xfId="14560" xr:uid="{9F7A5D11-7315-4664-BA3F-8037592379B0}"/>
    <cellStyle name="Normal 100 2 2 2 2 2" xfId="14561" xr:uid="{0A2B869A-62F2-4CDF-8B41-3B3C03157249}"/>
    <cellStyle name="Normal 100 2 2 2 3" xfId="14562" xr:uid="{D794FE09-7A1A-4FCB-8DDE-36F471EA99BF}"/>
    <cellStyle name="Normal 100 2 2 2 4" xfId="14563" xr:uid="{95CBCC6B-4044-4765-BED2-F378B1561756}"/>
    <cellStyle name="Normal 100 2 2 3" xfId="14564" xr:uid="{396AAC78-387E-43F2-90C1-33747E97ECD2}"/>
    <cellStyle name="Normal 100 2 2 3 2" xfId="14565" xr:uid="{11436C76-EA4E-4135-A098-734BDE4AC069}"/>
    <cellStyle name="Normal 100 2 2 4" xfId="14566" xr:uid="{EDFDCE27-6A7D-4D78-A384-764BA4D8331A}"/>
    <cellStyle name="Normal 100 2 2 5" xfId="14567" xr:uid="{788D63E5-ACA3-4BCE-9E31-CFBC2E9A0ED8}"/>
    <cellStyle name="Normal 100 2 2 6" xfId="14568" xr:uid="{5B912EDF-D771-4A14-ADA0-3A9C68298607}"/>
    <cellStyle name="Normal 100 3" xfId="14569" xr:uid="{2621CD0D-F5C3-4949-9DAC-D0B535112386}"/>
    <cellStyle name="Normal 100 3 2" xfId="14570" xr:uid="{749BC5ED-B55D-4427-B5E7-EC059A6D3CDE}"/>
    <cellStyle name="Normal 100 3 2 2" xfId="14571" xr:uid="{145ECB1A-5EF3-4EDC-8964-BDED181584A9}"/>
    <cellStyle name="Normal 100 3 2 2 2" xfId="14572" xr:uid="{EB0B2B8B-0612-4ACD-8BC6-82FB2EB4A12E}"/>
    <cellStyle name="Normal 100 3 2 3" xfId="14573" xr:uid="{836160AD-7F67-404D-A61F-9CE5C866E854}"/>
    <cellStyle name="Normal 100 3 2 4" xfId="14574" xr:uid="{D50768DB-ADB1-49DE-8EE5-00F5AAF7ADB6}"/>
    <cellStyle name="Normal 100 3 3" xfId="14575" xr:uid="{44F4AE1C-FE2D-4D6C-A5A1-6E0F73A6CE9C}"/>
    <cellStyle name="Normal 100 3 3 2" xfId="14576" xr:uid="{6FCD659F-64B9-4FEE-B2D3-8458AC9AAFF8}"/>
    <cellStyle name="Normal 100 3 4" xfId="14577" xr:uid="{97A6D738-E16F-4338-BF35-F953ED4DDBB7}"/>
    <cellStyle name="Normal 100 3 5" xfId="14578" xr:uid="{F4F551CE-E48D-4903-ABFA-82839049FB4A}"/>
    <cellStyle name="Normal 100 3 6" xfId="14579" xr:uid="{06CDD9CA-D16D-4FEA-B3CF-ADA8617600A7}"/>
    <cellStyle name="Normal 101" xfId="14580" xr:uid="{E38C2D45-DA70-4F61-BA99-86DC6FA51632}"/>
    <cellStyle name="Normal 101 2" xfId="14581" xr:uid="{DCFB9DF8-3652-408D-A290-17375E033EEF}"/>
    <cellStyle name="Normal 101 2 2" xfId="14582" xr:uid="{32356FD9-6220-4F1D-9E92-436489FC4AB8}"/>
    <cellStyle name="Normal 101 2 2 2" xfId="14583" xr:uid="{32DE18F0-56C2-4FB9-8AD4-D2488939B375}"/>
    <cellStyle name="Normal 101 2 2 2 2" xfId="14584" xr:uid="{0323D54E-8F72-46B1-A881-90DC75A35ED3}"/>
    <cellStyle name="Normal 101 2 2 2 2 2" xfId="14585" xr:uid="{06D44CCD-1D29-4C73-938A-277805DB04F7}"/>
    <cellStyle name="Normal 101 2 2 2 3" xfId="14586" xr:uid="{AB626DA3-ECC2-40CC-999A-48B2542A1BCE}"/>
    <cellStyle name="Normal 101 2 2 2 4" xfId="14587" xr:uid="{C5116A9F-A0FE-4106-85C8-99C5EE325A8F}"/>
    <cellStyle name="Normal 101 2 2 3" xfId="14588" xr:uid="{FFEBDC4D-4BD5-4E3E-8531-BD6A3A0286F9}"/>
    <cellStyle name="Normal 101 2 2 3 2" xfId="14589" xr:uid="{89E2C6EE-999C-448E-A24F-AF79B2A3B450}"/>
    <cellStyle name="Normal 101 2 2 4" xfId="14590" xr:uid="{13C40BAF-BE78-408D-AEBF-59BFA4E07F74}"/>
    <cellStyle name="Normal 101 2 2 5" xfId="14591" xr:uid="{307E06D3-9DE9-4B68-866B-DBC7BBD28A74}"/>
    <cellStyle name="Normal 101 2 2 6" xfId="14592" xr:uid="{1993FD06-D38C-4F67-98B4-2AE7FCC665AC}"/>
    <cellStyle name="Normal 101 3" xfId="14593" xr:uid="{32AE3644-8C54-4E37-9C59-270977829ABA}"/>
    <cellStyle name="Normal 101 3 2" xfId="14594" xr:uid="{A44F3D0B-DA5A-4005-937B-8A3914372E7D}"/>
    <cellStyle name="Normal 101 3 2 2" xfId="14595" xr:uid="{304C8FBD-3935-4730-A5EF-14D2FFDCAB69}"/>
    <cellStyle name="Normal 101 3 2 2 2" xfId="14596" xr:uid="{5D9F387E-6B61-445D-BAAE-6E9875E29C3C}"/>
    <cellStyle name="Normal 101 3 2 3" xfId="14597" xr:uid="{C74E819A-DE27-46B5-B508-CE255BDB21C3}"/>
    <cellStyle name="Normal 101 3 2 4" xfId="14598" xr:uid="{02A94663-7391-438F-8346-6842F721AC5A}"/>
    <cellStyle name="Normal 101 3 3" xfId="14599" xr:uid="{78A11E38-3135-4EFD-BD67-60732812C8E3}"/>
    <cellStyle name="Normal 101 3 3 2" xfId="14600" xr:uid="{75EAC5A2-172B-4767-9128-1ECE6C51DB21}"/>
    <cellStyle name="Normal 101 3 4" xfId="14601" xr:uid="{BA59D236-73C7-4B9D-865C-B51B757860FC}"/>
    <cellStyle name="Normal 101 3 5" xfId="14602" xr:uid="{2C699A58-A0A6-4493-A5FF-12269A24F334}"/>
    <cellStyle name="Normal 101 3 6" xfId="14603" xr:uid="{D1EDF024-B94E-474A-8105-BF239E0BBA2F}"/>
    <cellStyle name="Normal 102" xfId="14604" xr:uid="{18286295-4E4B-4A88-A633-C64B40DAB50C}"/>
    <cellStyle name="Normal 102 2" xfId="14605" xr:uid="{331437B2-5D97-4E7E-859E-BEF4EB72280F}"/>
    <cellStyle name="Normal 102 2 2" xfId="14606" xr:uid="{81DAA30A-D998-4C64-9ABD-0684E5CAFBF9}"/>
    <cellStyle name="Normal 102 2 2 2" xfId="14607" xr:uid="{9D548166-864F-4096-A171-0A6DB91CB33C}"/>
    <cellStyle name="Normal 102 2 2 2 2" xfId="14608" xr:uid="{F01D4855-0CF7-43D3-9817-BB78F4EC0752}"/>
    <cellStyle name="Normal 102 2 2 2 2 2" xfId="14609" xr:uid="{639351FB-E7C9-4D31-B298-080C5108A444}"/>
    <cellStyle name="Normal 102 2 2 2 3" xfId="14610" xr:uid="{CCD4EFAB-7E40-45F7-B1A5-AB9E07F93EBE}"/>
    <cellStyle name="Normal 102 2 2 2 4" xfId="14611" xr:uid="{491787B2-01F2-4AF1-9409-B356A997FB67}"/>
    <cellStyle name="Normal 102 2 2 3" xfId="14612" xr:uid="{C73600BC-A75C-467C-9D7C-5CCE1DC99013}"/>
    <cellStyle name="Normal 102 2 2 3 2" xfId="14613" xr:uid="{A6A1462C-FCCD-47B8-9DF0-F1482485FDF9}"/>
    <cellStyle name="Normal 102 2 2 4" xfId="14614" xr:uid="{A950C089-68C9-4507-93CB-D0C5F732DC86}"/>
    <cellStyle name="Normal 102 2 2 5" xfId="14615" xr:uid="{A866EDE2-19EF-4CBC-BE10-624335E377BD}"/>
    <cellStyle name="Normal 102 2 2 6" xfId="14616" xr:uid="{00274B7B-B851-4E65-B9B6-3305A8371EDE}"/>
    <cellStyle name="Normal 102 3" xfId="14617" xr:uid="{8C754546-907F-4CB2-BFC3-4DA370A5232B}"/>
    <cellStyle name="Normal 102 3 2" xfId="14618" xr:uid="{7F97934F-4C24-4A67-B33D-16C71983AB95}"/>
    <cellStyle name="Normal 102 3 2 2" xfId="14619" xr:uid="{104AE026-7190-4C43-BEC3-05B63FD7364D}"/>
    <cellStyle name="Normal 102 3 2 2 2" xfId="14620" xr:uid="{A9C269F8-1FF7-402C-A9CF-0EED8FDC1F33}"/>
    <cellStyle name="Normal 102 3 2 3" xfId="14621" xr:uid="{B56E094D-FCB9-43CA-B5BC-3D4456A655BA}"/>
    <cellStyle name="Normal 102 3 2 4" xfId="14622" xr:uid="{F89ABC9E-E463-4EAC-A66C-D392AB0C48C0}"/>
    <cellStyle name="Normal 102 3 3" xfId="14623" xr:uid="{4DC9CF5B-BF21-470A-8986-9CB362A45AD9}"/>
    <cellStyle name="Normal 102 3 3 2" xfId="14624" xr:uid="{5D3E62EC-845B-485B-95D8-FDF7EB12CE20}"/>
    <cellStyle name="Normal 102 3 4" xfId="14625" xr:uid="{8E95A863-FCE6-4B9C-9166-9F856BA69038}"/>
    <cellStyle name="Normal 102 3 5" xfId="14626" xr:uid="{B02446AC-CA3D-4EFC-B6FC-BD130A2EA2DD}"/>
    <cellStyle name="Normal 102 3 6" xfId="14627" xr:uid="{30DF06A5-7D32-4B2E-BC2E-D1E30120874E}"/>
    <cellStyle name="Normal 103" xfId="14628" xr:uid="{BBCDC143-8F0B-4080-9CF2-5FB7EA9592C2}"/>
    <cellStyle name="Normal 103 2" xfId="14629" xr:uid="{CA25A82A-DA7E-4045-9D24-697F15B3019F}"/>
    <cellStyle name="Normal 103 2 2" xfId="14630" xr:uid="{4C972FF1-611D-46DF-94FC-20827995A587}"/>
    <cellStyle name="Normal 103 2 2 2" xfId="14631" xr:uid="{EAB99988-0094-45B0-8577-ADD4D6D03302}"/>
    <cellStyle name="Normal 103 2 2 2 2" xfId="14632" xr:uid="{C1A948FC-9EEB-402B-804E-6625DEEA16E1}"/>
    <cellStyle name="Normal 103 2 2 2 2 2" xfId="14633" xr:uid="{7026909E-C36C-470B-9533-117449C140EA}"/>
    <cellStyle name="Normal 103 2 2 2 3" xfId="14634" xr:uid="{E96C309A-46E3-4F7A-9987-D2D6471976E9}"/>
    <cellStyle name="Normal 103 2 2 2 4" xfId="14635" xr:uid="{1431F259-A053-4D34-972F-46597FA9D7F9}"/>
    <cellStyle name="Normal 103 2 2 3" xfId="14636" xr:uid="{0309194B-8810-4443-932F-104EF1304E0D}"/>
    <cellStyle name="Normal 103 2 2 3 2" xfId="14637" xr:uid="{49866131-DEA9-442E-82D2-795C2E13E675}"/>
    <cellStyle name="Normal 103 2 2 4" xfId="14638" xr:uid="{9F44C047-74D8-4C99-82A5-23E3C1C7E142}"/>
    <cellStyle name="Normal 103 2 2 5" xfId="14639" xr:uid="{604EB691-FAF4-4684-874F-0FBF6293F4C2}"/>
    <cellStyle name="Normal 103 2 2 6" xfId="14640" xr:uid="{F3C469B6-C32B-4DC3-A971-FC538698E1C3}"/>
    <cellStyle name="Normal 103 3" xfId="14641" xr:uid="{644DB02B-2D29-43C4-B82F-101132916652}"/>
    <cellStyle name="Normal 103 3 2" xfId="14642" xr:uid="{427B0DA6-8E82-4234-B1AB-E679A61CE473}"/>
    <cellStyle name="Normal 103 3 2 2" xfId="14643" xr:uid="{3706F951-5B2E-4AE4-B2B2-DE509EF96D0B}"/>
    <cellStyle name="Normal 103 3 2 2 2" xfId="14644" xr:uid="{4706CB56-421E-4F0F-86E0-5FD33F1733C8}"/>
    <cellStyle name="Normal 103 3 2 3" xfId="14645" xr:uid="{694A89E3-3F9A-4CD6-977E-191C9D0FDA87}"/>
    <cellStyle name="Normal 103 3 2 4" xfId="14646" xr:uid="{2CABF92A-D7E7-4A3F-9559-10B43B3A0C60}"/>
    <cellStyle name="Normal 103 3 3" xfId="14647" xr:uid="{B8DCE165-4B10-4B53-8E42-EAB6303583E5}"/>
    <cellStyle name="Normal 103 3 3 2" xfId="14648" xr:uid="{5F2FCAAB-BECC-4463-BF93-AF2E5F83ACDE}"/>
    <cellStyle name="Normal 103 3 4" xfId="14649" xr:uid="{EB88C860-270E-4A98-9D70-A61714D4737A}"/>
    <cellStyle name="Normal 103 3 5" xfId="14650" xr:uid="{5A35261E-23C0-480E-8E29-CC140028A927}"/>
    <cellStyle name="Normal 103 3 6" xfId="14651" xr:uid="{12B15269-1C2E-497B-92C3-84F6405D3BFB}"/>
    <cellStyle name="Normal 104" xfId="14652" xr:uid="{44EB9EA0-6C45-4FAC-858F-342ED9FAA213}"/>
    <cellStyle name="Normal 104 2" xfId="14653" xr:uid="{940B4567-D3E9-4A2A-8C23-B0DB5AF8D447}"/>
    <cellStyle name="Normal 104 2 2" xfId="14654" xr:uid="{9BA7AA0E-3694-442B-B083-E5FCD2AA50F1}"/>
    <cellStyle name="Normal 104 2 2 2" xfId="14655" xr:uid="{40072245-237A-42D7-908A-717C196201F1}"/>
    <cellStyle name="Normal 104 2 2 2 2" xfId="14656" xr:uid="{63B6CDA7-F4D0-4E43-A0A4-39DDE9B8561F}"/>
    <cellStyle name="Normal 104 2 2 2 2 2" xfId="14657" xr:uid="{BF93BF3A-D216-4E9B-A839-D43B829358D4}"/>
    <cellStyle name="Normal 104 2 2 2 3" xfId="14658" xr:uid="{4E3644FB-413D-4435-A759-D9815B2B1943}"/>
    <cellStyle name="Normal 104 2 2 2 4" xfId="14659" xr:uid="{A9B315FC-C7E2-4610-AF4A-255F6F4174B9}"/>
    <cellStyle name="Normal 104 2 2 3" xfId="14660" xr:uid="{7AE2B144-5B9A-4CDF-9625-E66349153D05}"/>
    <cellStyle name="Normal 104 2 2 3 2" xfId="14661" xr:uid="{E70B038F-AC54-4AE5-B68C-3ED36BDD5FCA}"/>
    <cellStyle name="Normal 104 2 2 4" xfId="14662" xr:uid="{656A7ED9-8589-4C0E-B0C9-E589558DA9A2}"/>
    <cellStyle name="Normal 104 2 2 5" xfId="14663" xr:uid="{DAB7609E-322C-401B-892F-F96761B85F36}"/>
    <cellStyle name="Normal 104 2 2 6" xfId="14664" xr:uid="{A5CEEE31-9A15-4F1D-82E5-FC76F4B33E5C}"/>
    <cellStyle name="Normal 104 3" xfId="14665" xr:uid="{C09C14EE-8AB1-456C-8E55-3301CCC3048F}"/>
    <cellStyle name="Normal 104 3 2" xfId="14666" xr:uid="{1408C78B-649C-40C4-94E0-A9079F46554C}"/>
    <cellStyle name="Normal 104 3 2 2" xfId="14667" xr:uid="{959251E7-8663-431E-BA58-0682C95ED035}"/>
    <cellStyle name="Normal 104 3 2 2 2" xfId="14668" xr:uid="{E57B639B-B4EA-4973-B5BF-167228A3C9B1}"/>
    <cellStyle name="Normal 104 3 2 3" xfId="14669" xr:uid="{AACF424C-B653-4764-8F07-6CE7B324C05E}"/>
    <cellStyle name="Normal 104 3 2 4" xfId="14670" xr:uid="{ADBA3F6A-67C3-4662-8D49-5611C873B845}"/>
    <cellStyle name="Normal 104 3 3" xfId="14671" xr:uid="{2E579E58-A8F5-4799-9A27-169C6F353C60}"/>
    <cellStyle name="Normal 104 3 3 2" xfId="14672" xr:uid="{2BDA91C5-9CE4-45D6-95FE-5E50774C4B4B}"/>
    <cellStyle name="Normal 104 3 4" xfId="14673" xr:uid="{E88DA7E2-A12D-4CC4-A1EA-0A7E4BB8233D}"/>
    <cellStyle name="Normal 104 3 5" xfId="14674" xr:uid="{7F089E3D-F9D8-4DC6-9C8A-6AF5DC9C535D}"/>
    <cellStyle name="Normal 104 3 6" xfId="14675" xr:uid="{5ECC1713-9CE7-4E75-B3FE-308AEE4AB1F7}"/>
    <cellStyle name="Normal 105" xfId="14676" xr:uid="{9ACFE8DE-FE88-4813-A617-F8AA56DC8FFF}"/>
    <cellStyle name="Normal 105 2" xfId="14677" xr:uid="{54EF373B-8689-40DF-B718-8BB25197EDCF}"/>
    <cellStyle name="Normal 105 2 2" xfId="14678" xr:uid="{A20C9BF7-41AD-49E2-AE3C-940FB6A38958}"/>
    <cellStyle name="Normal 105 2 2 2" xfId="14679" xr:uid="{639ADA50-272F-448E-84A2-D83F37B0C40C}"/>
    <cellStyle name="Normal 105 2 2 2 2" xfId="14680" xr:uid="{728DC0DC-0A2F-4C92-9BEE-EA528199DC6C}"/>
    <cellStyle name="Normal 105 2 2 2 2 2" xfId="14681" xr:uid="{6CB62302-962E-4C83-A3FB-B80E998AD3BD}"/>
    <cellStyle name="Normal 105 2 2 2 3" xfId="14682" xr:uid="{B0314F1F-AAA9-4E8E-97A4-287749840E0A}"/>
    <cellStyle name="Normal 105 2 2 2 4" xfId="14683" xr:uid="{98D3ED49-3BCA-4599-9512-ED10B920BED8}"/>
    <cellStyle name="Normal 105 2 2 3" xfId="14684" xr:uid="{10E29460-7E2C-42CF-9AF4-B2F418E68B5F}"/>
    <cellStyle name="Normal 105 2 2 3 2" xfId="14685" xr:uid="{17B975F7-3C0A-46FA-B67D-6942C85F956C}"/>
    <cellStyle name="Normal 105 2 2 4" xfId="14686" xr:uid="{D9A92C13-987B-4DEB-A23D-2FAE5C755FF0}"/>
    <cellStyle name="Normal 105 2 2 5" xfId="14687" xr:uid="{83E278D1-C158-4B9D-B399-88A30CBECB31}"/>
    <cellStyle name="Normal 105 2 2 6" xfId="14688" xr:uid="{F906487B-2051-424E-87C2-E92ADDFDB172}"/>
    <cellStyle name="Normal 105 3" xfId="14689" xr:uid="{CB671583-B265-47FA-B417-EB3EE75F8FC1}"/>
    <cellStyle name="Normal 105 3 2" xfId="14690" xr:uid="{B71B65D1-8CBD-4F65-B562-4F583BFE05EF}"/>
    <cellStyle name="Normal 105 3 2 2" xfId="14691" xr:uid="{0507FFEE-DD44-464C-9C4C-AFC5A1471A81}"/>
    <cellStyle name="Normal 105 3 2 2 2" xfId="14692" xr:uid="{C4BA812D-E66A-4E3B-AE56-111D3582A7C2}"/>
    <cellStyle name="Normal 105 3 2 3" xfId="14693" xr:uid="{A37E3C45-168A-4C73-A879-3BDF8729B21E}"/>
    <cellStyle name="Normal 105 3 2 4" xfId="14694" xr:uid="{540265FA-D66A-4B09-9752-EC160BC91DC1}"/>
    <cellStyle name="Normal 105 3 3" xfId="14695" xr:uid="{4F77DE9C-4F99-48E4-BB92-19BC3CD4269B}"/>
    <cellStyle name="Normal 105 3 3 2" xfId="14696" xr:uid="{FF04A797-A817-4C39-8F95-C29E75E48ADE}"/>
    <cellStyle name="Normal 105 3 4" xfId="14697" xr:uid="{F8E4571F-A784-48DF-8752-1EC4BAECDA28}"/>
    <cellStyle name="Normal 105 3 5" xfId="14698" xr:uid="{B3CD9C00-FA14-4E11-B70B-7CC3F6DECD1B}"/>
    <cellStyle name="Normal 105 3 6" xfId="14699" xr:uid="{DDF83D36-FD8E-4B15-9997-193C0F7CD435}"/>
    <cellStyle name="Normal 106" xfId="14700" xr:uid="{8F266E06-197A-45E0-A7BE-70B159DE1E80}"/>
    <cellStyle name="Normal 106 2" xfId="14701" xr:uid="{DFB0552E-7DD7-40CD-BDF5-89BB626AE7B7}"/>
    <cellStyle name="Normal 106 2 2" xfId="14702" xr:uid="{415E271E-2472-496C-9D3C-B3B425480386}"/>
    <cellStyle name="Normal 106 2 2 2" xfId="14703" xr:uid="{AF3DBB9C-A1A4-4DEE-929F-7B6FDB9E16C4}"/>
    <cellStyle name="Normal 106 2 2 2 2" xfId="14704" xr:uid="{CBBEA360-55EC-48B8-AED8-D7B40CD81DDC}"/>
    <cellStyle name="Normal 106 2 2 2 2 2" xfId="14705" xr:uid="{D623AA71-86A8-46F6-9079-379D28C0326E}"/>
    <cellStyle name="Normal 106 2 2 2 3" xfId="14706" xr:uid="{C70F42B2-F093-4778-8272-0AB4D32138E9}"/>
    <cellStyle name="Normal 106 2 2 2 4" xfId="14707" xr:uid="{7D14D7DB-4E0B-4235-B099-17403775203B}"/>
    <cellStyle name="Normal 106 2 2 3" xfId="14708" xr:uid="{FC970FA8-BAFD-4146-A94A-4E4A173BB40C}"/>
    <cellStyle name="Normal 106 2 2 3 2" xfId="14709" xr:uid="{E5FF9B6C-8789-4DBF-A2B0-94B7E7C1F6CE}"/>
    <cellStyle name="Normal 106 2 2 4" xfId="14710" xr:uid="{DB0EEF11-7106-402E-818F-310AC517B03A}"/>
    <cellStyle name="Normal 106 2 2 5" xfId="14711" xr:uid="{8C554B52-D042-415E-A1BE-FD58C25CCF2D}"/>
    <cellStyle name="Normal 106 2 2 6" xfId="14712" xr:uid="{DEDF8DA2-2BA2-4880-B768-3DF9C646F951}"/>
    <cellStyle name="Normal 106 3" xfId="14713" xr:uid="{613F82FF-AC2A-48D8-B73F-E2F040722DEE}"/>
    <cellStyle name="Normal 106 3 2" xfId="14714" xr:uid="{047E2B78-B018-4A26-AD89-739C2DFA49AD}"/>
    <cellStyle name="Normal 106 3 2 2" xfId="14715" xr:uid="{3ED23034-888C-43B9-9E06-A56B12000103}"/>
    <cellStyle name="Normal 106 3 2 2 2" xfId="14716" xr:uid="{B036827E-E1BE-4480-A9D4-1314F27832C6}"/>
    <cellStyle name="Normal 106 3 2 3" xfId="14717" xr:uid="{DE69DA89-3657-4C57-9E27-2C67695B629E}"/>
    <cellStyle name="Normal 106 3 2 4" xfId="14718" xr:uid="{3C9E726C-6BA3-44EC-8DB8-90A5152423B3}"/>
    <cellStyle name="Normal 106 3 3" xfId="14719" xr:uid="{D33F71F0-14A6-4044-9ABB-9E012EBA6D42}"/>
    <cellStyle name="Normal 106 3 3 2" xfId="14720" xr:uid="{707CD495-F9D2-4EBA-8156-536AB62D7279}"/>
    <cellStyle name="Normal 106 3 4" xfId="14721" xr:uid="{ADEBE55B-C8E5-40E2-ADE0-429821DB4CFC}"/>
    <cellStyle name="Normal 106 3 5" xfId="14722" xr:uid="{A1A2ABEF-BD14-45C2-A98F-9CD54081F593}"/>
    <cellStyle name="Normal 106 3 6" xfId="14723" xr:uid="{05520215-F1F9-452D-887F-49A7F895B879}"/>
    <cellStyle name="Normal 107" xfId="14724" xr:uid="{53F04FA9-CE83-410C-93C2-240120E30924}"/>
    <cellStyle name="Normal 107 2" xfId="14725" xr:uid="{F89BF952-08F2-4ECA-B1D3-8C46977C9C14}"/>
    <cellStyle name="Normal 107 2 2" xfId="14726" xr:uid="{A6C4BEA4-7E88-4C7E-A2F8-2079EC38A4D6}"/>
    <cellStyle name="Normal 107 2 2 2" xfId="14727" xr:uid="{0927C978-7804-4CEE-AECA-B31A4DC92AEA}"/>
    <cellStyle name="Normal 107 2 2 2 2" xfId="14728" xr:uid="{571B9636-286A-4A80-BD79-55EA0726C5AE}"/>
    <cellStyle name="Normal 107 2 2 2 2 2" xfId="14729" xr:uid="{2A5D1E4A-9057-4994-8DA7-B22B12982AF2}"/>
    <cellStyle name="Normal 107 2 2 2 3" xfId="14730" xr:uid="{33B7EA98-17DA-4603-8026-7354EB578F4D}"/>
    <cellStyle name="Normal 107 2 2 2 4" xfId="14731" xr:uid="{37699A1F-A8A9-430A-BDD8-15F39210B273}"/>
    <cellStyle name="Normal 107 2 2 3" xfId="14732" xr:uid="{1F26AB32-B6B3-4B14-B941-C86781B99BF2}"/>
    <cellStyle name="Normal 107 2 2 3 2" xfId="14733" xr:uid="{D72EA71C-7F56-45DE-9763-651351F316CF}"/>
    <cellStyle name="Normal 107 2 2 4" xfId="14734" xr:uid="{7E892A05-49BD-4848-B960-5B2951019CDA}"/>
    <cellStyle name="Normal 107 2 2 5" xfId="14735" xr:uid="{F2C53240-5F0D-4AED-81A3-841260BE3675}"/>
    <cellStyle name="Normal 107 2 2 6" xfId="14736" xr:uid="{B8D2FCF0-26E1-458E-B27C-CF37E375D554}"/>
    <cellStyle name="Normal 107 3" xfId="14737" xr:uid="{EF389889-45E2-4706-A5D8-FA3EBB0CB21B}"/>
    <cellStyle name="Normal 107 3 2" xfId="14738" xr:uid="{6B47CE32-810E-42FC-8BC9-0E24FAAE6D60}"/>
    <cellStyle name="Normal 107 3 2 2" xfId="14739" xr:uid="{0824506A-16E1-4DC2-B640-F6064C4EC58A}"/>
    <cellStyle name="Normal 107 3 2 2 2" xfId="14740" xr:uid="{D08579A2-6D12-4C10-91F3-9D379AD6C6DF}"/>
    <cellStyle name="Normal 107 3 2 3" xfId="14741" xr:uid="{45E0A3C6-5765-4C9A-9DBC-7A040B20B4C8}"/>
    <cellStyle name="Normal 107 3 2 4" xfId="14742" xr:uid="{142BBB13-FF18-467D-B495-6AB70337ACA9}"/>
    <cellStyle name="Normal 107 3 3" xfId="14743" xr:uid="{805F365A-B1C6-4E9A-B18A-2079A5C5B001}"/>
    <cellStyle name="Normal 107 3 3 2" xfId="14744" xr:uid="{2EA572B2-59B5-4E30-BFBF-A523F4FE73EA}"/>
    <cellStyle name="Normal 107 3 4" xfId="14745" xr:uid="{17C0F098-61A7-4D60-87B0-5B719C037C07}"/>
    <cellStyle name="Normal 107 3 5" xfId="14746" xr:uid="{B8BC0617-D6EC-4AC7-86AA-5F8454A022E4}"/>
    <cellStyle name="Normal 107 3 6" xfId="14747" xr:uid="{F1C813F0-D087-46F8-85D4-2468E1B895AF}"/>
    <cellStyle name="Normal 108" xfId="14748" xr:uid="{92C5481F-477A-4B28-823E-0FF786CF088C}"/>
    <cellStyle name="Normal 108 2" xfId="14749" xr:uid="{18451218-A5E8-4E2C-B5B2-637818857F70}"/>
    <cellStyle name="Normal 108 2 2" xfId="14750" xr:uid="{A515EAE3-3A8C-4AEE-8319-7632C51FF3C8}"/>
    <cellStyle name="Normal 108 2 2 2" xfId="14751" xr:uid="{321D40B8-D836-492C-A9D8-444852FD9193}"/>
    <cellStyle name="Normal 108 2 3" xfId="14752" xr:uid="{B0B5D33C-6805-4E96-8788-63C4AEBDED32}"/>
    <cellStyle name="Normal 108 2 4" xfId="14753" xr:uid="{08F4141C-CE12-464C-B3D4-14273538DF7E}"/>
    <cellStyle name="Normal 108 2 5" xfId="14754" xr:uid="{3BD275A2-CB8C-4A70-9011-8E8E5564E0B4}"/>
    <cellStyle name="Normal 108 3" xfId="14755" xr:uid="{195F8BDF-5193-4586-8724-076437676AB4}"/>
    <cellStyle name="Normal 108 3 2" xfId="14756" xr:uid="{960911BA-A13D-49E7-8C4C-A2AC5FFA6A87}"/>
    <cellStyle name="Normal 108 3 2 2" xfId="14757" xr:uid="{5A2B0A27-C6C5-4281-B87C-A367F3B5CB4C}"/>
    <cellStyle name="Normal 108 3 3" xfId="14758" xr:uid="{9E17A554-E416-4925-8F57-BCFE424CD293}"/>
    <cellStyle name="Normal 108 3 4" xfId="14759" xr:uid="{8BCB471F-BB38-4B17-A052-16B557252889}"/>
    <cellStyle name="Normal 108 3 5" xfId="14760" xr:uid="{1325293C-7264-47C7-AF22-C4A17C03133D}"/>
    <cellStyle name="Normal 108 4" xfId="14761" xr:uid="{D9659BC6-9198-4B75-9FD5-4616B4FFDAE2}"/>
    <cellStyle name="Normal 108 4 2" xfId="14762" xr:uid="{ED1A3ECF-E7C5-4CDF-9800-075C58303123}"/>
    <cellStyle name="Normal 108 4 3" xfId="14763" xr:uid="{0C2004D6-1508-43BE-8019-CC532FCAB2CC}"/>
    <cellStyle name="Normal 108 5" xfId="14764" xr:uid="{6B050768-E029-4F3E-B59E-A5FF6CA821FB}"/>
    <cellStyle name="Normal 108 6" xfId="14765" xr:uid="{8D0CBEB5-243A-4F24-8420-D64A0AF73E88}"/>
    <cellStyle name="Normal 108 7" xfId="14766" xr:uid="{7A40B229-2022-45D4-B24D-F6794D4F1E3D}"/>
    <cellStyle name="Normal 109" xfId="14767" xr:uid="{EF9CC6C8-B353-43C7-9005-EABAD3DD96D4}"/>
    <cellStyle name="Normal 109 2" xfId="14768" xr:uid="{DF58BEF9-DD9E-4511-803B-25DE5E6B7A57}"/>
    <cellStyle name="Normal 109 2 2" xfId="14769" xr:uid="{B708510A-F136-4B66-A3EE-8E45D9133C5B}"/>
    <cellStyle name="Normal 109 2 2 2" xfId="14770" xr:uid="{A79018D9-8F1A-495C-8E91-84C178459A78}"/>
    <cellStyle name="Normal 109 2 2 2 2" xfId="14771" xr:uid="{A1940CA7-E303-4B50-ADF0-F546806EFA10}"/>
    <cellStyle name="Normal 109 2 2 2 2 2" xfId="14772" xr:uid="{8887A20E-A50D-4098-B0B8-40E1D4D71E4C}"/>
    <cellStyle name="Normal 109 2 2 2 3" xfId="14773" xr:uid="{2690865E-4A5A-4CFA-BA19-2459255BD5B3}"/>
    <cellStyle name="Normal 109 2 2 2 4" xfId="14774" xr:uid="{9369D637-7983-453E-81FB-0D757A32A528}"/>
    <cellStyle name="Normal 109 2 2 3" xfId="14775" xr:uid="{1DA37485-771F-4987-85EB-C893B2791DA2}"/>
    <cellStyle name="Normal 109 2 2 3 2" xfId="14776" xr:uid="{547DC206-1657-4C35-8A19-E1108EABAC47}"/>
    <cellStyle name="Normal 109 2 2 4" xfId="14777" xr:uid="{89B523FF-0896-4FFF-A9C5-A27F285DF368}"/>
    <cellStyle name="Normal 109 2 2 5" xfId="14778" xr:uid="{85314CEA-EED6-4B48-86E1-ACDE1E15D257}"/>
    <cellStyle name="Normal 109 2 2 6" xfId="14779" xr:uid="{2FC3275F-2350-4333-A3F5-F8667AE83AD1}"/>
    <cellStyle name="Normal 109 3" xfId="14780" xr:uid="{43365D25-2557-41D8-AB72-A7049424B63D}"/>
    <cellStyle name="Normal 109 3 2" xfId="14781" xr:uid="{2371E0D7-2A59-4F84-B353-0EC867AA2B0F}"/>
    <cellStyle name="Normal 109 3 2 2" xfId="14782" xr:uid="{81C8263C-B8C3-4159-A09C-81F705FFF561}"/>
    <cellStyle name="Normal 109 3 2 2 2" xfId="14783" xr:uid="{86EED00E-9400-4CE9-A11E-84BF44E8C91D}"/>
    <cellStyle name="Normal 109 3 2 2 2 2" xfId="14784" xr:uid="{F8DF83C8-FB00-43FD-98CE-B12CE4F3190B}"/>
    <cellStyle name="Normal 109 3 2 2 3" xfId="14785" xr:uid="{5C891FBF-1B6F-4422-8EE5-A176F359790C}"/>
    <cellStyle name="Normal 109 3 2 2 4" xfId="14786" xr:uid="{30BE9269-E278-4D77-AF2D-8DF983C4D83D}"/>
    <cellStyle name="Normal 109 3 2 3" xfId="14787" xr:uid="{AF567260-3784-4607-92B9-6B4FAE9D2265}"/>
    <cellStyle name="Normal 109 3 2 3 2" xfId="14788" xr:uid="{277F3FE2-FA61-40EB-93F5-6C70475164DE}"/>
    <cellStyle name="Normal 109 3 2 4" xfId="14789" xr:uid="{EB6D406D-A4E6-4C0B-8092-8B7B1D10A849}"/>
    <cellStyle name="Normal 109 3 2 5" xfId="14790" xr:uid="{4FE1A8F0-B2AC-46EC-826F-17C88FD93BC3}"/>
    <cellStyle name="Normal 109 3 2 6" xfId="14791" xr:uid="{90A82E21-B1D3-418E-98C5-6CB8496A0B55}"/>
    <cellStyle name="Normal 109 4" xfId="14792" xr:uid="{158EB8DD-4029-4992-834C-6AAAF6487807}"/>
    <cellStyle name="Normal 109 4 2" xfId="14793" xr:uid="{517B95BB-5E9A-4C2F-B571-0B938149CF1D}"/>
    <cellStyle name="Normal 109 4 2 2" xfId="14794" xr:uid="{E2D4544F-5C44-4BFD-A965-30E55BDA42DD}"/>
    <cellStyle name="Normal 109 4 2 2 2" xfId="14795" xr:uid="{CA9AE718-4DB2-4B2C-BE50-A34BF71E3B98}"/>
    <cellStyle name="Normal 109 4 2 3" xfId="14796" xr:uid="{DCE3F858-8238-42A0-B740-3BE776BF0B3C}"/>
    <cellStyle name="Normal 109 4 2 4" xfId="14797" xr:uid="{7B84D2D8-7A20-424F-9EB6-7B18C356D1BE}"/>
    <cellStyle name="Normal 109 4 3" xfId="14798" xr:uid="{CEEF0765-2CA9-4064-88DB-881A7ED9078B}"/>
    <cellStyle name="Normal 109 4 3 2" xfId="14799" xr:uid="{34805BC7-A7F5-47F9-B030-30BCF93799AD}"/>
    <cellStyle name="Normal 109 4 4" xfId="14800" xr:uid="{204A3AF6-EC7F-40EF-9000-E30E0AFF0BA4}"/>
    <cellStyle name="Normal 109 4 5" xfId="14801" xr:uid="{7C07206A-0B6C-4D71-982F-76A31DA89A50}"/>
    <cellStyle name="Normal 109 4 6" xfId="14802" xr:uid="{F127115B-82BB-4B4E-A38F-34A606690E78}"/>
    <cellStyle name="Normal 11" xfId="1111" xr:uid="{00000000-0005-0000-0000-00005C040000}"/>
    <cellStyle name="Normal 11 10" xfId="14803" xr:uid="{AE1983E1-F6ED-4769-B90A-F97874EE65BD}"/>
    <cellStyle name="Normal 11 10 2" xfId="14804" xr:uid="{7B8AE727-2812-4847-ABA0-6F441847C954}"/>
    <cellStyle name="Normal 11 10 2 2" xfId="14805" xr:uid="{B1BA183D-9648-4ACD-952C-D913F0AC9CF7}"/>
    <cellStyle name="Normal 11 10 2 2 2" xfId="14806" xr:uid="{251B0393-9DC6-4165-8A8B-6E6282A58B85}"/>
    <cellStyle name="Normal 11 10 2 2 2 2" xfId="14807" xr:uid="{DF821B00-0BAA-4E66-AB0A-00E3E4EF931F}"/>
    <cellStyle name="Normal 11 10 2 2 3" xfId="14808" xr:uid="{902EEC3C-BD5E-4BBE-A31F-1BAE2203A517}"/>
    <cellStyle name="Normal 11 10 2 2 4" xfId="14809" xr:uid="{E02F5C4C-C63D-4F4C-B7D6-F4FB6F6F319A}"/>
    <cellStyle name="Normal 11 10 2 3" xfId="14810" xr:uid="{2C16B387-10C0-4B4B-B4A3-27BBE133554A}"/>
    <cellStyle name="Normal 11 10 2 3 2" xfId="14811" xr:uid="{831392F4-B27A-42FD-8BF1-DDD261A891B2}"/>
    <cellStyle name="Normal 11 10 2 4" xfId="14812" xr:uid="{A64CDE74-262A-4416-AAEB-0D1D4D1928E7}"/>
    <cellStyle name="Normal 11 10 2 5" xfId="14813" xr:uid="{3D84D62A-5C02-4045-9384-91D6E5143E8A}"/>
    <cellStyle name="Normal 11 11" xfId="14814" xr:uid="{96E9182A-09D3-465C-9C62-0663052FE330}"/>
    <cellStyle name="Normal 11 11 2" xfId="14815" xr:uid="{6C4B0772-3C08-4239-ACF0-5D4876143822}"/>
    <cellStyle name="Normal 11 11 2 2" xfId="14816" xr:uid="{26A2F36E-C1A7-46A2-B158-532007CEA74C}"/>
    <cellStyle name="Normal 11 11 2 2 2" xfId="14817" xr:uid="{E6C7EBAA-EB41-4A85-8588-489254A6BCB2}"/>
    <cellStyle name="Normal 11 11 2 2 2 2" xfId="14818" xr:uid="{3E14A58F-18D1-48AE-AE48-D655C7A6AC23}"/>
    <cellStyle name="Normal 11 11 2 2 3" xfId="14819" xr:uid="{52AC6536-E78A-46B1-8867-7863AB05A770}"/>
    <cellStyle name="Normal 11 11 2 2 4" xfId="14820" xr:uid="{E068D018-5E75-48CB-BBDB-3E5E19488A68}"/>
    <cellStyle name="Normal 11 11 2 3" xfId="14821" xr:uid="{7973C009-82AA-48F0-A9B8-D2957C38FB71}"/>
    <cellStyle name="Normal 11 11 2 3 2" xfId="14822" xr:uid="{CCD97392-666B-4796-9D27-588C7D888752}"/>
    <cellStyle name="Normal 11 11 2 4" xfId="14823" xr:uid="{B4A59B4F-0C22-4092-8228-85E703BD2BD6}"/>
    <cellStyle name="Normal 11 11 2 5" xfId="14824" xr:uid="{18731554-3F75-40B0-B80A-D6EC701B4C59}"/>
    <cellStyle name="Normal 11 12" xfId="14825" xr:uid="{A22B0E76-FCEA-409A-B113-58B8FE59F723}"/>
    <cellStyle name="Normal 11 12 2" xfId="14826" xr:uid="{E5E4CD1F-6D7C-434E-8E0B-3899DFC85BED}"/>
    <cellStyle name="Normal 11 12 2 2" xfId="14827" xr:uid="{42B0A649-A74C-4A9E-926B-DDB7698950BD}"/>
    <cellStyle name="Normal 11 12 2 2 2" xfId="14828" xr:uid="{B2C6019D-DF23-49C2-AD48-8A9B885845C5}"/>
    <cellStyle name="Normal 11 12 2 2 2 2" xfId="14829" xr:uid="{5026BFB7-49CD-4721-B88B-FC64700F98BF}"/>
    <cellStyle name="Normal 11 12 2 2 3" xfId="14830" xr:uid="{89424A25-3105-4B08-B312-758C6D025E66}"/>
    <cellStyle name="Normal 11 12 2 2 4" xfId="14831" xr:uid="{BC46E7E6-1492-4074-A629-75DF7477FC9B}"/>
    <cellStyle name="Normal 11 12 2 3" xfId="14832" xr:uid="{792F2085-5BB5-4DDD-B98E-C535A3CE8D50}"/>
    <cellStyle name="Normal 11 12 2 3 2" xfId="14833" xr:uid="{E068DBA2-C7C4-498F-80B5-569C07A7629B}"/>
    <cellStyle name="Normal 11 12 2 4" xfId="14834" xr:uid="{3097A316-3310-4D46-8B3C-4B16AEB09CA3}"/>
    <cellStyle name="Normal 11 12 2 5" xfId="14835" xr:uid="{899951BA-F03B-4E8B-BFBD-DC8211D918D5}"/>
    <cellStyle name="Normal 11 13" xfId="14836" xr:uid="{6CD8ACBA-E32B-4842-ADA9-54421299B6F3}"/>
    <cellStyle name="Normal 11 13 2" xfId="14837" xr:uid="{6113BABF-F93C-477E-91FA-D03AA6FFE5D0}"/>
    <cellStyle name="Normal 11 13 2 2" xfId="14838" xr:uid="{3E8C6F67-757A-4EDC-A143-A35ABBB5346C}"/>
    <cellStyle name="Normal 11 13 2 2 2" xfId="14839" xr:uid="{BBF01994-2DCA-41BD-8CBD-60A99083160B}"/>
    <cellStyle name="Normal 11 13 2 2 2 2" xfId="14840" xr:uid="{E604B40A-41AC-4AB5-AADE-982E5763A90C}"/>
    <cellStyle name="Normal 11 13 2 2 3" xfId="14841" xr:uid="{E266F60B-AFEA-4DA0-9C08-7CB9B4F3FC1B}"/>
    <cellStyle name="Normal 11 13 2 2 4" xfId="14842" xr:uid="{6354071A-2AF7-4250-A6D3-695234FF3C3E}"/>
    <cellStyle name="Normal 11 13 2 3" xfId="14843" xr:uid="{CDACF45A-8708-4F6C-9F0B-07BD3052E424}"/>
    <cellStyle name="Normal 11 13 2 3 2" xfId="14844" xr:uid="{34D15904-34E3-492B-ABB5-13C634DCFF2E}"/>
    <cellStyle name="Normal 11 13 2 4" xfId="14845" xr:uid="{B18B6562-178F-4936-9134-5D88815AAD16}"/>
    <cellStyle name="Normal 11 13 2 5" xfId="14846" xr:uid="{76E39C42-412B-45DD-9D0A-6CE21EA52F8B}"/>
    <cellStyle name="Normal 11 14" xfId="14847" xr:uid="{3834E300-A19A-48F9-A84A-0525EA1AD1DE}"/>
    <cellStyle name="Normal 11 14 2" xfId="14848" xr:uid="{49C8DBC1-349A-4427-A583-A6A37EA229D6}"/>
    <cellStyle name="Normal 11 14 2 2" xfId="14849" xr:uid="{DB0D9940-3D03-4EE3-9F77-279595E3E3C6}"/>
    <cellStyle name="Normal 11 14 2 2 2" xfId="14850" xr:uid="{DF64515D-9FA7-4796-9AE3-7A195B32A078}"/>
    <cellStyle name="Normal 11 14 2 3" xfId="14851" xr:uid="{6D664220-6F69-4199-8746-421E87DE3C25}"/>
    <cellStyle name="Normal 11 14 2 4" xfId="14852" xr:uid="{9A20E609-6F4B-4DD2-82D6-198D498C6709}"/>
    <cellStyle name="Normal 11 14 2 5" xfId="14853" xr:uid="{4ECC70DF-D6A1-48FA-BDFA-BFDF3A0CCF8C}"/>
    <cellStyle name="Normal 11 14 3" xfId="14854" xr:uid="{B25DF5E5-062E-461F-8F67-9CCFB9E876D7}"/>
    <cellStyle name="Normal 11 14 3 2" xfId="14855" xr:uid="{4DF76B9A-A18A-4F9A-AC74-B65BDC67C611}"/>
    <cellStyle name="Normal 11 14 3 2 2" xfId="14856" xr:uid="{D89EF6E2-0BA0-45B4-8573-0AA58D1E2B15}"/>
    <cellStyle name="Normal 11 14 3 3" xfId="14857" xr:uid="{996ADEA4-A33D-496F-ADB5-077D8C820071}"/>
    <cellStyle name="Normal 11 14 3 4" xfId="14858" xr:uid="{4CF1E559-465C-4B52-B935-839C995159E4}"/>
    <cellStyle name="Normal 11 14 3 5" xfId="14859" xr:uid="{CD667841-C895-4DBB-ABBA-5EC8EB48E6CF}"/>
    <cellStyle name="Normal 11 14 4" xfId="14860" xr:uid="{8B6D11B5-D5AF-401A-8E95-EF14583863DC}"/>
    <cellStyle name="Normal 11 14 4 2" xfId="14861" xr:uid="{94D2DFA2-386B-491B-82DB-8D9D68DFD025}"/>
    <cellStyle name="Normal 11 14 4 3" xfId="14862" xr:uid="{2B2C1619-A5C1-4E13-BFA8-181A17E41541}"/>
    <cellStyle name="Normal 11 14 5" xfId="14863" xr:uid="{4168D4E0-5F30-4DFF-8AF3-2087B4F07A56}"/>
    <cellStyle name="Normal 11 14 6" xfId="14864" xr:uid="{844AD22A-DEF3-4863-879A-B44E26D96B26}"/>
    <cellStyle name="Normal 11 14 7" xfId="14865" xr:uid="{9C51591E-AEBA-4DF5-B619-96425CC5E746}"/>
    <cellStyle name="Normal 11 15" xfId="14866" xr:uid="{05A7FE8C-335A-4857-A0D1-4FC5144292B1}"/>
    <cellStyle name="Normal 11 15 2" xfId="14867" xr:uid="{7326A14D-247C-4B2C-8405-769BDB6C39F6}"/>
    <cellStyle name="Normal 11 15 2 2" xfId="14868" xr:uid="{DB9D7651-13B0-4408-8706-9782164657B6}"/>
    <cellStyle name="Normal 11 15 2 2 2" xfId="14869" xr:uid="{D2963C94-DAB8-45A1-9E1A-2CB6E2658F25}"/>
    <cellStyle name="Normal 11 15 2 3" xfId="14870" xr:uid="{40C1B07F-0FD4-40AB-BA10-074DBBCEB255}"/>
    <cellStyle name="Normal 11 15 2 4" xfId="14871" xr:uid="{E0C32E7C-2E65-4D94-B0DB-A0D2F09522AC}"/>
    <cellStyle name="Normal 11 15 2 5" xfId="14872" xr:uid="{4B34D80E-8174-433D-A4DA-4D5B93A090CD}"/>
    <cellStyle name="Normal 11 15 3" xfId="14873" xr:uid="{2AE169E5-ABF9-4C2C-9A2B-8A0B5561DEF2}"/>
    <cellStyle name="Normal 11 15 3 2" xfId="14874" xr:uid="{02649BA7-FC8D-4383-9FC0-E0C2D9E837C7}"/>
    <cellStyle name="Normal 11 15 3 2 2" xfId="14875" xr:uid="{2A61FF04-F059-4B36-A3B9-380C9D239ED3}"/>
    <cellStyle name="Normal 11 15 3 3" xfId="14876" xr:uid="{5C326CC8-86F9-4DB0-A1A5-FBDB9D1C3B1A}"/>
    <cellStyle name="Normal 11 15 3 4" xfId="14877" xr:uid="{AE33ECBB-25F0-4EFA-A3F5-26A52C81CCDC}"/>
    <cellStyle name="Normal 11 15 3 5" xfId="14878" xr:uid="{2A43A7DB-0EF2-4EAF-8749-D2F709D30A55}"/>
    <cellStyle name="Normal 11 15 4" xfId="14879" xr:uid="{E51E2C0A-946F-4728-B5AB-683AFDBD8021}"/>
    <cellStyle name="Normal 11 15 4 2" xfId="14880" xr:uid="{CFD40782-6C88-4ADA-9EE7-5566CFA60760}"/>
    <cellStyle name="Normal 11 15 4 3" xfId="14881" xr:uid="{5FEC22BA-5EE4-4A48-A311-AAA5D6884114}"/>
    <cellStyle name="Normal 11 15 5" xfId="14882" xr:uid="{42D6FCE3-1C00-45A6-B056-FC9476EA3C46}"/>
    <cellStyle name="Normal 11 15 6" xfId="14883" xr:uid="{065C4952-033F-4A5F-9D32-A86E4D12220D}"/>
    <cellStyle name="Normal 11 15 7" xfId="14884" xr:uid="{E889F5CC-55EC-4FA3-AD78-C268062FEC84}"/>
    <cellStyle name="Normal 11 16" xfId="14885" xr:uid="{5369F79A-BEDB-4522-AB52-A3CE82017C85}"/>
    <cellStyle name="Normal 11 16 2" xfId="14886" xr:uid="{EA79013A-5B9C-419A-884D-81B7075749A3}"/>
    <cellStyle name="Normal 11 16 2 2" xfId="14887" xr:uid="{F89E3489-39A1-4176-8664-FC07470EF079}"/>
    <cellStyle name="Normal 11 16 2 2 2" xfId="14888" xr:uid="{D3570F30-6BA0-4634-B941-56551D608F97}"/>
    <cellStyle name="Normal 11 16 2 3" xfId="14889" xr:uid="{895253A4-8190-455E-A729-F2DBAB01CC5C}"/>
    <cellStyle name="Normal 11 16 2 4" xfId="14890" xr:uid="{2A1F03FA-0798-44E1-9E2A-CCE57CAD9F71}"/>
    <cellStyle name="Normal 11 16 2 5" xfId="14891" xr:uid="{913C3E6A-875D-4409-9E24-A7229A2B070A}"/>
    <cellStyle name="Normal 11 16 3" xfId="14892" xr:uid="{307E9626-37E2-4E89-815D-D39DA9415D55}"/>
    <cellStyle name="Normal 11 16 3 2" xfId="14893" xr:uid="{3C494ADF-2069-47B2-ABC4-3D6A2C373DAB}"/>
    <cellStyle name="Normal 11 16 3 2 2" xfId="14894" xr:uid="{C6A77FE3-12EB-4E2C-8EFB-1488BA859B48}"/>
    <cellStyle name="Normal 11 16 3 3" xfId="14895" xr:uid="{E2F97544-C8E4-425F-B7EE-12B4A7A49510}"/>
    <cellStyle name="Normal 11 16 3 4" xfId="14896" xr:uid="{9E3A2E7F-4A35-46AC-A6EC-1E0DB48AF42E}"/>
    <cellStyle name="Normal 11 16 3 5" xfId="14897" xr:uid="{679BFE98-1E5F-4676-BE6A-3D1F3A325427}"/>
    <cellStyle name="Normal 11 16 4" xfId="14898" xr:uid="{5B694254-A21D-40E1-8FC3-BE4E636500C1}"/>
    <cellStyle name="Normal 11 16 4 2" xfId="14899" xr:uid="{9BB5C7E6-C6DA-4D80-A823-2C2F99AAC58B}"/>
    <cellStyle name="Normal 11 16 4 3" xfId="14900" xr:uid="{861C7D93-B548-4CDE-9929-9FF4A400ECDF}"/>
    <cellStyle name="Normal 11 16 5" xfId="14901" xr:uid="{565A8BD6-B8B6-40B9-896A-500545A41908}"/>
    <cellStyle name="Normal 11 16 6" xfId="14902" xr:uid="{8D655868-1067-4605-A2F8-6F926332E537}"/>
    <cellStyle name="Normal 11 16 7" xfId="14903" xr:uid="{BB96F01E-EA40-4D67-A57B-050A5E40496D}"/>
    <cellStyle name="Normal 11 17" xfId="14904" xr:uid="{2A531BDE-F6FB-42E6-883F-AF8061023890}"/>
    <cellStyle name="Normal 11 17 2" xfId="14905" xr:uid="{187AE659-9AFB-4339-BC4D-DE883021840E}"/>
    <cellStyle name="Normal 11 17 2 2" xfId="14906" xr:uid="{B4C6C295-C30D-4ECD-BAA0-D79120B25397}"/>
    <cellStyle name="Normal 11 17 2 2 2" xfId="14907" xr:uid="{9A648447-2453-48A4-94E7-EFFC1C467A43}"/>
    <cellStyle name="Normal 11 17 2 3" xfId="14908" xr:uid="{D5E09349-F371-4EF1-8057-1111D702A984}"/>
    <cellStyle name="Normal 11 17 2 4" xfId="14909" xr:uid="{A8F28CEE-4811-4592-97D0-6003FD23E8A0}"/>
    <cellStyle name="Normal 11 17 2 5" xfId="14910" xr:uid="{2198F87B-EB90-4DEB-AD5E-6EE71F73FD16}"/>
    <cellStyle name="Normal 11 17 3" xfId="14911" xr:uid="{A06F2926-EE0F-4369-9F48-6B1E5B937C44}"/>
    <cellStyle name="Normal 11 17 3 2" xfId="14912" xr:uid="{1790D9F6-0B47-4D10-9285-6CC8C76BC41B}"/>
    <cellStyle name="Normal 11 17 3 2 2" xfId="14913" xr:uid="{A2CFDDED-8682-4312-8380-64DA9A636BC8}"/>
    <cellStyle name="Normal 11 17 3 3" xfId="14914" xr:uid="{CE36BADE-D62C-4A6C-B49E-6B585628CDAB}"/>
    <cellStyle name="Normal 11 17 3 4" xfId="14915" xr:uid="{AE582BD0-A2B7-4A70-B6B3-215CD3789BC9}"/>
    <cellStyle name="Normal 11 17 3 5" xfId="14916" xr:uid="{D6C1A997-967F-437B-9583-DFE7531D4DA4}"/>
    <cellStyle name="Normal 11 17 4" xfId="14917" xr:uid="{45A0E4DD-912A-4C24-A2E5-389916621278}"/>
    <cellStyle name="Normal 11 17 4 2" xfId="14918" xr:uid="{F54F3B1A-F05F-459A-81E4-31BB6910055C}"/>
    <cellStyle name="Normal 11 17 4 3" xfId="14919" xr:uid="{8C9500D2-AC26-4C5C-A561-1449E8282B15}"/>
    <cellStyle name="Normal 11 17 5" xfId="14920" xr:uid="{B4481BA8-B0E4-4B72-8913-A285414D1091}"/>
    <cellStyle name="Normal 11 17 6" xfId="14921" xr:uid="{36ADE1EF-CC88-4BAF-9E98-0F2E71874328}"/>
    <cellStyle name="Normal 11 17 7" xfId="14922" xr:uid="{0877176D-6F39-4EB1-A4A4-12C08520D0B2}"/>
    <cellStyle name="Normal 11 18" xfId="14923" xr:uid="{DA7DDD88-4FA8-40A0-94CD-09CC0862903A}"/>
    <cellStyle name="Normal 11 18 2" xfId="14924" xr:uid="{52B8A9A3-8065-4D10-940E-3E1AB765C059}"/>
    <cellStyle name="Normal 11 18 2 2" xfId="14925" xr:uid="{81AA7566-EC6B-4EB4-8FD8-9547CEB44BE2}"/>
    <cellStyle name="Normal 11 18 2 2 2" xfId="14926" xr:uid="{7C142B90-94CC-44B0-AAFE-47381A97BB62}"/>
    <cellStyle name="Normal 11 18 2 3" xfId="14927" xr:uid="{2ABD9AC5-FC11-42CC-BC30-4CCA2CEFC228}"/>
    <cellStyle name="Normal 11 18 2 4" xfId="14928" xr:uid="{2D482BFC-2370-4D72-8B97-E92545332047}"/>
    <cellStyle name="Normal 11 18 2 5" xfId="14929" xr:uid="{ACB37B50-5667-441B-9D85-9B852AF4727D}"/>
    <cellStyle name="Normal 11 18 3" xfId="14930" xr:uid="{AE0A7784-3D2F-46D8-87C2-13513AC9627B}"/>
    <cellStyle name="Normal 11 18 3 2" xfId="14931" xr:uid="{0F936E6C-7444-4E9C-9D02-79F2D54B484C}"/>
    <cellStyle name="Normal 11 18 3 2 2" xfId="14932" xr:uid="{DAB643D1-A0C6-438F-93B5-92C838A0B115}"/>
    <cellStyle name="Normal 11 18 3 3" xfId="14933" xr:uid="{18AD2F6A-448F-4FC4-809E-720221C48162}"/>
    <cellStyle name="Normal 11 18 3 4" xfId="14934" xr:uid="{D0BCB5F3-F34E-4C74-8B3F-D311CBD8F26B}"/>
    <cellStyle name="Normal 11 18 3 5" xfId="14935" xr:uid="{2AE91C4F-B006-4834-842A-1429760AF51F}"/>
    <cellStyle name="Normal 11 18 4" xfId="14936" xr:uid="{1AAE8AEC-4611-4C5E-83B2-1E7A055031FC}"/>
    <cellStyle name="Normal 11 18 4 2" xfId="14937" xr:uid="{2E5C0985-A883-4234-B2F1-3B57C23449AC}"/>
    <cellStyle name="Normal 11 18 4 3" xfId="14938" xr:uid="{ED6FBE52-E6FE-4614-9871-E3DB3F86D36B}"/>
    <cellStyle name="Normal 11 18 5" xfId="14939" xr:uid="{FF3F04B7-B72F-4B13-997B-BFD6A497FC58}"/>
    <cellStyle name="Normal 11 18 6" xfId="14940" xr:uid="{84A87E25-0F88-4533-9AEF-57F618145980}"/>
    <cellStyle name="Normal 11 18 7" xfId="14941" xr:uid="{4BB6A021-8CEA-4616-ACEC-A269D3B2F00F}"/>
    <cellStyle name="Normal 11 19" xfId="14942" xr:uid="{3775EE17-16CD-4189-B9A3-8B59F5D2725C}"/>
    <cellStyle name="Normal 11 2" xfId="1112" xr:uid="{00000000-0005-0000-0000-00005D040000}"/>
    <cellStyle name="Normal 11 2 10" xfId="14943" xr:uid="{E6F5A519-AFFF-4AAA-8875-4B70A68C43DC}"/>
    <cellStyle name="Normal 11 2 10 2" xfId="14944" xr:uid="{115C8F30-2C39-44D3-8F09-7CBE3A90EBAB}"/>
    <cellStyle name="Normal 11 2 10 2 2" xfId="14945" xr:uid="{21D8BF5B-F7BD-4BEC-9A32-E2F28CEFF3B9}"/>
    <cellStyle name="Normal 11 2 10 2 2 2" xfId="14946" xr:uid="{052919FC-8A11-4429-A665-366D4F3F4ECB}"/>
    <cellStyle name="Normal 11 2 10 2 2 2 2" xfId="14947" xr:uid="{CE5F0CAD-56A4-4689-A77B-A9F4525B2504}"/>
    <cellStyle name="Normal 11 2 10 2 2 3" xfId="14948" xr:uid="{7E9B0037-398A-47C3-8A01-0C2742B33960}"/>
    <cellStyle name="Normal 11 2 10 2 2 4" xfId="14949" xr:uid="{F835977F-DFBB-4CC6-90A5-26FC34F73188}"/>
    <cellStyle name="Normal 11 2 10 2 3" xfId="14950" xr:uid="{6660932E-2568-49BE-89E3-EE0EC4B88D0F}"/>
    <cellStyle name="Normal 11 2 10 2 3 2" xfId="14951" xr:uid="{F666C5B1-EA83-4E2E-B5AB-98048CD9018B}"/>
    <cellStyle name="Normal 11 2 10 2 4" xfId="14952" xr:uid="{47FF8B0A-B91E-4E9A-ACF7-10351B77AB5C}"/>
    <cellStyle name="Normal 11 2 10 2 5" xfId="14953" xr:uid="{B9F7BB17-6939-47DD-9E11-D35CEE80CDEA}"/>
    <cellStyle name="Normal 11 2 11" xfId="14954" xr:uid="{E2F39EF4-77F3-475A-AD18-C41D57FBD1EA}"/>
    <cellStyle name="Normal 11 2 11 2" xfId="14955" xr:uid="{407EEBC9-61EC-485A-AFD0-6CD6413E4D74}"/>
    <cellStyle name="Normal 11 2 11 2 2" xfId="14956" xr:uid="{47A15DA9-E342-4ECB-BC73-3221C5B62AE2}"/>
    <cellStyle name="Normal 11 2 11 2 2 2" xfId="14957" xr:uid="{4CE02D31-2ADE-4AC8-9F57-6308D2D6837E}"/>
    <cellStyle name="Normal 11 2 11 2 2 2 2" xfId="14958" xr:uid="{D35DF6F6-131C-4A64-B17C-C61606EF5C7D}"/>
    <cellStyle name="Normal 11 2 11 2 2 3" xfId="14959" xr:uid="{3F5A09C7-CEBD-458D-BE0E-51C8BA1B1600}"/>
    <cellStyle name="Normal 11 2 11 2 2 4" xfId="14960" xr:uid="{66F7EB84-FC21-42C9-A792-B66F05FF8E27}"/>
    <cellStyle name="Normal 11 2 11 2 3" xfId="14961" xr:uid="{431FE87D-A4F3-42BE-9F06-9CBEB15C4578}"/>
    <cellStyle name="Normal 11 2 11 2 3 2" xfId="14962" xr:uid="{382EDF76-2EF0-40F2-84F3-0A2ECFB1E60E}"/>
    <cellStyle name="Normal 11 2 11 2 4" xfId="14963" xr:uid="{9410EFD6-5D68-4654-A019-2DD994B9FA49}"/>
    <cellStyle name="Normal 11 2 11 2 5" xfId="14964" xr:uid="{69CBB736-0486-4BD4-A1AA-0AFC5CD83135}"/>
    <cellStyle name="Normal 11 2 12" xfId="14965" xr:uid="{5D92DC8A-6F9D-4886-BE7F-2716DD27F44A}"/>
    <cellStyle name="Normal 11 2 12 2" xfId="14966" xr:uid="{91AD158D-2946-4D4A-979D-A169D30A3023}"/>
    <cellStyle name="Normal 11 2 12 2 2" xfId="14967" xr:uid="{C1D19191-AD12-4951-9781-2F7614FD12D4}"/>
    <cellStyle name="Normal 11 2 12 2 2 2" xfId="14968" xr:uid="{CF3A968A-2B5D-4590-A707-060F04C4FDFD}"/>
    <cellStyle name="Normal 11 2 12 2 2 2 2" xfId="14969" xr:uid="{FA45D1FD-1881-4F42-8B12-DDDC1E9451DD}"/>
    <cellStyle name="Normal 11 2 12 2 2 3" xfId="14970" xr:uid="{8A4BFC99-B905-4087-A5AE-31EC83818585}"/>
    <cellStyle name="Normal 11 2 12 2 2 4" xfId="14971" xr:uid="{BE0553E5-4A7B-435E-B567-C826A4F0F083}"/>
    <cellStyle name="Normal 11 2 12 2 3" xfId="14972" xr:uid="{B364747C-EBC9-4C2B-9B4B-8CFAAA4A02BE}"/>
    <cellStyle name="Normal 11 2 12 2 3 2" xfId="14973" xr:uid="{1E9CE5B0-B9C6-47FC-BDB3-C02D56EE9ACC}"/>
    <cellStyle name="Normal 11 2 12 2 4" xfId="14974" xr:uid="{81F5C4CE-2291-4AF1-8CBE-F631FCE7FEF7}"/>
    <cellStyle name="Normal 11 2 12 2 5" xfId="14975" xr:uid="{0751D450-4DF2-4649-893F-D6A0AF732228}"/>
    <cellStyle name="Normal 11 2 13" xfId="14976" xr:uid="{A66D638A-6FB0-4DE5-9168-47B665BC33F1}"/>
    <cellStyle name="Normal 11 2 13 2" xfId="14977" xr:uid="{A9C78D03-C9D5-48AA-8BBF-A01947FF45C6}"/>
    <cellStyle name="Normal 11 2 13 2 2" xfId="14978" xr:uid="{492880B4-0464-4309-86EC-D9F34A70386A}"/>
    <cellStyle name="Normal 11 2 13 2 2 2" xfId="14979" xr:uid="{93289955-0638-4E87-BF7B-F67BAD122965}"/>
    <cellStyle name="Normal 11 2 13 2 3" xfId="14980" xr:uid="{586AD3FC-06D4-4CA9-945C-635959791665}"/>
    <cellStyle name="Normal 11 2 13 2 4" xfId="14981" xr:uid="{C7B4A5B3-C8A9-4157-B885-7A30DBE37BF6}"/>
    <cellStyle name="Normal 11 2 13 2 5" xfId="14982" xr:uid="{8B5D176A-34F8-4D3D-BEB2-7A8B8311DF1B}"/>
    <cellStyle name="Normal 11 2 13 3" xfId="14983" xr:uid="{E38DB79A-5955-4216-987B-46FB50BBCFA0}"/>
    <cellStyle name="Normal 11 2 13 3 2" xfId="14984" xr:uid="{15755B76-7BA9-4710-A831-B4FCE55163D8}"/>
    <cellStyle name="Normal 11 2 13 3 2 2" xfId="14985" xr:uid="{B2599FD2-3E83-44C4-9EF1-133E0E2F2F49}"/>
    <cellStyle name="Normal 11 2 13 3 3" xfId="14986" xr:uid="{1FDE8AB2-C41E-4E4B-8C0F-98D9987FC415}"/>
    <cellStyle name="Normal 11 2 13 3 4" xfId="14987" xr:uid="{5D42493F-48B0-4B31-BE0F-700F639CDD8A}"/>
    <cellStyle name="Normal 11 2 13 3 5" xfId="14988" xr:uid="{77C4698C-1D23-4FAF-BD8F-395F911EDA16}"/>
    <cellStyle name="Normal 11 2 13 4" xfId="14989" xr:uid="{3F29CFB0-29D9-43F9-AC2F-855C35D3C000}"/>
    <cellStyle name="Normal 11 2 13 4 2" xfId="14990" xr:uid="{F166163E-DA7D-4FB0-B814-CC86392F1DF1}"/>
    <cellStyle name="Normal 11 2 13 4 3" xfId="14991" xr:uid="{426A711C-CE7A-4F69-87A9-FFDD9769F62A}"/>
    <cellStyle name="Normal 11 2 13 5" xfId="14992" xr:uid="{9BE92501-E48F-4B33-8184-169C3513D232}"/>
    <cellStyle name="Normal 11 2 13 6" xfId="14993" xr:uid="{13D15FAF-F98A-4413-A746-A91FB2B3D07B}"/>
    <cellStyle name="Normal 11 2 13 7" xfId="14994" xr:uid="{0D460AE2-DA59-470B-825F-4813B5C3F341}"/>
    <cellStyle name="Normal 11 2 14" xfId="14995" xr:uid="{40197079-E4D3-4F4C-B9B1-5133A5DE7D22}"/>
    <cellStyle name="Normal 11 2 14 2" xfId="14996" xr:uid="{4EB41797-7214-4C86-B0CF-FD6806C76346}"/>
    <cellStyle name="Normal 11 2 14 2 2" xfId="14997" xr:uid="{F3A2ECA4-B6F0-4295-BDEF-912863B99AC9}"/>
    <cellStyle name="Normal 11 2 14 2 2 2" xfId="14998" xr:uid="{20320F18-B597-4388-ADC9-7C9EE75CC7D0}"/>
    <cellStyle name="Normal 11 2 14 2 3" xfId="14999" xr:uid="{8BCDA82F-6FBD-4ED1-AA82-5B47BB5EE71C}"/>
    <cellStyle name="Normal 11 2 14 2 4" xfId="15000" xr:uid="{A7D47856-156C-4A9E-9579-F6980510987E}"/>
    <cellStyle name="Normal 11 2 14 2 5" xfId="15001" xr:uid="{41C618EC-C274-4158-8C96-662F096F97CE}"/>
    <cellStyle name="Normal 11 2 14 3" xfId="15002" xr:uid="{DE8FD8C1-F368-4210-B529-8F833A6D5978}"/>
    <cellStyle name="Normal 11 2 14 3 2" xfId="15003" xr:uid="{6A6ED60C-8F07-4E9D-B877-CA901AA32E38}"/>
    <cellStyle name="Normal 11 2 14 3 2 2" xfId="15004" xr:uid="{D1A3CD94-DE37-4806-8ED5-60563B864893}"/>
    <cellStyle name="Normal 11 2 14 3 3" xfId="15005" xr:uid="{BDAFA8ED-5B68-47A5-83DB-DE04085AE654}"/>
    <cellStyle name="Normal 11 2 14 3 4" xfId="15006" xr:uid="{B1634B19-8BC1-4D5B-BCD5-8CC799F3C710}"/>
    <cellStyle name="Normal 11 2 14 3 5" xfId="15007" xr:uid="{7F74ABB9-A9F5-4A96-AF8A-6605FA749AB3}"/>
    <cellStyle name="Normal 11 2 14 4" xfId="15008" xr:uid="{50252A16-A913-4C17-AF86-9BDF69FD008A}"/>
    <cellStyle name="Normal 11 2 14 4 2" xfId="15009" xr:uid="{57C799EF-6ECA-4488-8F15-E7D4DB44A325}"/>
    <cellStyle name="Normal 11 2 14 4 3" xfId="15010" xr:uid="{682EC333-3866-4271-AB28-5A46BBDBCC43}"/>
    <cellStyle name="Normal 11 2 14 5" xfId="15011" xr:uid="{1CB076CC-6207-4CE4-A364-BE6BF103F3A2}"/>
    <cellStyle name="Normal 11 2 14 6" xfId="15012" xr:uid="{485EAA4A-FD39-4965-8525-7833FED97CA5}"/>
    <cellStyle name="Normal 11 2 14 7" xfId="15013" xr:uid="{DC3A1177-0F40-408E-BB98-C90BF12011C5}"/>
    <cellStyle name="Normal 11 2 15" xfId="15014" xr:uid="{08749A18-DEC0-4FEC-A04C-CF2C72D7E388}"/>
    <cellStyle name="Normal 11 2 15 2" xfId="15015" xr:uid="{32B74B16-586C-4219-967A-A211C767C949}"/>
    <cellStyle name="Normal 11 2 15 2 2" xfId="15016" xr:uid="{954A588A-E9D2-4B1A-BB69-152D33767218}"/>
    <cellStyle name="Normal 11 2 15 2 2 2" xfId="15017" xr:uid="{A45C93C0-8F9F-41EF-A2A6-6612D73A9766}"/>
    <cellStyle name="Normal 11 2 15 2 3" xfId="15018" xr:uid="{A12FB52B-BAEE-49DE-A0A5-65F2B8EA46FF}"/>
    <cellStyle name="Normal 11 2 15 2 4" xfId="15019" xr:uid="{C0F34E27-6A01-4F9E-B34A-222FBA72705D}"/>
    <cellStyle name="Normal 11 2 15 2 5" xfId="15020" xr:uid="{2CF1D461-FBA1-4068-BAE6-AC90B634A689}"/>
    <cellStyle name="Normal 11 2 15 3" xfId="15021" xr:uid="{FBC0DD4A-1C0C-40E5-9B5B-DF1419EE440D}"/>
    <cellStyle name="Normal 11 2 15 3 2" xfId="15022" xr:uid="{BBC4F64E-BAAE-42AE-A402-3D3EDC45AD50}"/>
    <cellStyle name="Normal 11 2 15 3 2 2" xfId="15023" xr:uid="{2239102A-E286-4DC5-9247-6B4497E814A7}"/>
    <cellStyle name="Normal 11 2 15 3 3" xfId="15024" xr:uid="{9536F673-3602-4236-AF11-438B968BB073}"/>
    <cellStyle name="Normal 11 2 15 3 4" xfId="15025" xr:uid="{9BAEC6F3-0B7F-4ED5-9DD2-B4EBBC40A02E}"/>
    <cellStyle name="Normal 11 2 15 3 5" xfId="15026" xr:uid="{3E023A99-D4AE-41CF-9226-4B488A4FD79A}"/>
    <cellStyle name="Normal 11 2 15 4" xfId="15027" xr:uid="{D241B15E-BBCA-433A-B1B6-C0ED2D1C1C64}"/>
    <cellStyle name="Normal 11 2 15 4 2" xfId="15028" xr:uid="{406C1740-D651-43D1-915D-A63555798619}"/>
    <cellStyle name="Normal 11 2 15 4 3" xfId="15029" xr:uid="{6E81D7A2-8DD3-49D6-A4E1-DE8110EB423B}"/>
    <cellStyle name="Normal 11 2 15 5" xfId="15030" xr:uid="{E8A31F7C-D652-4BC7-A534-FD79BB9B4A93}"/>
    <cellStyle name="Normal 11 2 15 6" xfId="15031" xr:uid="{03CC8328-CC71-4C5D-A9E8-ABD1695B5518}"/>
    <cellStyle name="Normal 11 2 15 7" xfId="15032" xr:uid="{01925304-14CE-40D1-9C2B-5EC2589A0A9F}"/>
    <cellStyle name="Normal 11 2 16" xfId="15033" xr:uid="{7E3910FF-1C83-4A36-9DAF-6B57D67D7F3F}"/>
    <cellStyle name="Normal 11 2 16 2" xfId="15034" xr:uid="{F05FDD3E-FE4A-40AC-ACFA-63AA23478F3A}"/>
    <cellStyle name="Normal 11 2 16 2 2" xfId="15035" xr:uid="{850E8ADB-D559-48EF-8A04-D65A2D73E53C}"/>
    <cellStyle name="Normal 11 2 16 2 2 2" xfId="15036" xr:uid="{9FF8ACC7-009D-465F-8EF4-C51154875AB7}"/>
    <cellStyle name="Normal 11 2 16 2 3" xfId="15037" xr:uid="{83BE94E0-C2B5-4786-86DF-EBC88552784B}"/>
    <cellStyle name="Normal 11 2 16 2 4" xfId="15038" xr:uid="{03628D0A-05D2-4B1C-85A1-7508ED8FBE30}"/>
    <cellStyle name="Normal 11 2 16 2 5" xfId="15039" xr:uid="{A377947A-4E73-4C88-B59B-5784C92C6E5B}"/>
    <cellStyle name="Normal 11 2 16 3" xfId="15040" xr:uid="{F506B1CC-7155-467B-A2F3-5BE7B0BBE7AB}"/>
    <cellStyle name="Normal 11 2 16 3 2" xfId="15041" xr:uid="{791477AD-954A-4DE9-8895-5E095DD403F2}"/>
    <cellStyle name="Normal 11 2 16 3 2 2" xfId="15042" xr:uid="{51FA52BA-8E24-4B64-A8AA-565B6DF30E31}"/>
    <cellStyle name="Normal 11 2 16 3 3" xfId="15043" xr:uid="{CB882B73-F2FC-48C1-B4A5-09252DF7DDCF}"/>
    <cellStyle name="Normal 11 2 16 3 4" xfId="15044" xr:uid="{54CAE1C1-6006-418F-83C2-8CA6A1F6B404}"/>
    <cellStyle name="Normal 11 2 16 3 5" xfId="15045" xr:uid="{1718AD9C-5B33-4464-ABA7-0930C0AC918A}"/>
    <cellStyle name="Normal 11 2 16 4" xfId="15046" xr:uid="{19FBF0F4-E66F-4CFD-B19E-2A634B1EEC7E}"/>
    <cellStyle name="Normal 11 2 16 4 2" xfId="15047" xr:uid="{5AA96A41-8C5A-4ADF-9EFA-FA147614B2AC}"/>
    <cellStyle name="Normal 11 2 16 4 3" xfId="15048" xr:uid="{43D08642-EF5E-4B5D-B66F-BD7A924B24C9}"/>
    <cellStyle name="Normal 11 2 16 5" xfId="15049" xr:uid="{2C9477D2-9265-42DF-A072-09D732189A7C}"/>
    <cellStyle name="Normal 11 2 16 6" xfId="15050" xr:uid="{34194378-E7B4-49E4-8141-B5BE61549B7D}"/>
    <cellStyle name="Normal 11 2 16 7" xfId="15051" xr:uid="{1A03D391-8131-46DB-AD7F-4E54CF48876B}"/>
    <cellStyle name="Normal 11 2 17" xfId="15052" xr:uid="{758A5391-0A8D-44F2-AC09-4CBA5782642A}"/>
    <cellStyle name="Normal 11 2 17 2" xfId="15053" xr:uid="{A7ADDD35-62D8-47BF-A674-7DB6F78F1EE7}"/>
    <cellStyle name="Normal 11 2 17 2 2" xfId="15054" xr:uid="{346552ED-63EF-401D-B270-499AC82C1B1B}"/>
    <cellStyle name="Normal 11 2 17 2 2 2" xfId="15055" xr:uid="{EE7FD291-FB68-404C-96E1-166F6A3B1E41}"/>
    <cellStyle name="Normal 11 2 17 2 3" xfId="15056" xr:uid="{326E101C-CBE4-4ED2-8D09-CA1F7A52E9E4}"/>
    <cellStyle name="Normal 11 2 17 2 4" xfId="15057" xr:uid="{457BAF77-0DF9-49D5-875B-6CA50F5DB736}"/>
    <cellStyle name="Normal 11 2 17 2 5" xfId="15058" xr:uid="{06502375-B634-4C48-BEE4-A75631AB9A4B}"/>
    <cellStyle name="Normal 11 2 17 3" xfId="15059" xr:uid="{53E0181A-BA22-4708-A6AB-746EF8EEBAC6}"/>
    <cellStyle name="Normal 11 2 17 3 2" xfId="15060" xr:uid="{9B4377BF-EDB3-47A5-86CF-DE46F2209266}"/>
    <cellStyle name="Normal 11 2 17 3 2 2" xfId="15061" xr:uid="{747B16F9-1655-47A5-9461-F05207A7A250}"/>
    <cellStyle name="Normal 11 2 17 3 3" xfId="15062" xr:uid="{29E89996-E186-41EC-AFA7-292EB409415F}"/>
    <cellStyle name="Normal 11 2 17 3 4" xfId="15063" xr:uid="{1F75E8F5-6DF0-4044-8C65-51E0CD8DA949}"/>
    <cellStyle name="Normal 11 2 17 3 5" xfId="15064" xr:uid="{9DCCDD61-DF0E-4266-904D-97C04158F280}"/>
    <cellStyle name="Normal 11 2 17 4" xfId="15065" xr:uid="{3AAFD19F-09BC-4EE7-B302-636230F88026}"/>
    <cellStyle name="Normal 11 2 17 4 2" xfId="15066" xr:uid="{6DE51FFE-3751-4AAB-A8DE-2B6E114D4A8F}"/>
    <cellStyle name="Normal 11 2 17 4 3" xfId="15067" xr:uid="{E808B100-8F3B-4F62-BE1C-B7242D857C91}"/>
    <cellStyle name="Normal 11 2 17 5" xfId="15068" xr:uid="{B1692220-6BD1-42BA-B0CF-A6B89D45BC3B}"/>
    <cellStyle name="Normal 11 2 17 6" xfId="15069" xr:uid="{064B3F4D-B80C-4DA9-82EE-6C88A7F5ECA3}"/>
    <cellStyle name="Normal 11 2 17 7" xfId="15070" xr:uid="{28ECC6A3-3C65-43B0-8D45-C58B1BC7E23A}"/>
    <cellStyle name="Normal 11 2 18" xfId="15071" xr:uid="{07D64355-AE58-41F3-872A-58E43D993429}"/>
    <cellStyle name="Normal 11 2 19" xfId="4024" xr:uid="{395006BE-8B94-4489-A186-134912E700F4}"/>
    <cellStyle name="Normal 11 2 2" xfId="1113" xr:uid="{00000000-0005-0000-0000-00005E040000}"/>
    <cellStyle name="Normal 11 2 2 10" xfId="15073" xr:uid="{6707F815-8EE8-4B76-84B7-348613E8BDBE}"/>
    <cellStyle name="Normal 11 2 2 10 2" xfId="15074" xr:uid="{E69D7470-ABF4-44FD-B70C-8512034AF192}"/>
    <cellStyle name="Normal 11 2 2 10 2 2" xfId="15075" xr:uid="{4DEE1FD4-BB71-4D04-A3E9-A39E0799B521}"/>
    <cellStyle name="Normal 11 2 2 10 2 2 2" xfId="15076" xr:uid="{FAF89DE8-E9B9-43A7-8CF2-5EFA19967181}"/>
    <cellStyle name="Normal 11 2 2 10 2 3" xfId="15077" xr:uid="{E8C3756A-6C9F-47F7-8A19-608B499F8B3D}"/>
    <cellStyle name="Normal 11 2 2 10 2 4" xfId="15078" xr:uid="{C9D429C4-D617-40F3-A2AC-A9B11F46A399}"/>
    <cellStyle name="Normal 11 2 2 10 2 5" xfId="15079" xr:uid="{22951D05-79A1-4A0E-96F1-73E866171D66}"/>
    <cellStyle name="Normal 11 2 2 10 3" xfId="15080" xr:uid="{28C6BD03-2545-493B-9480-D37B72627545}"/>
    <cellStyle name="Normal 11 2 2 10 3 2" xfId="15081" xr:uid="{826A18C6-853C-4538-963C-4E2E6038817C}"/>
    <cellStyle name="Normal 11 2 2 10 3 2 2" xfId="15082" xr:uid="{7070ECF4-825E-4F84-80C4-0A3D03B467F0}"/>
    <cellStyle name="Normal 11 2 2 10 3 3" xfId="15083" xr:uid="{8345D1EB-983F-4A34-B23C-F9B1452EF45E}"/>
    <cellStyle name="Normal 11 2 2 10 3 4" xfId="15084" xr:uid="{1B1C40B1-0032-4D56-B653-FA1212201B64}"/>
    <cellStyle name="Normal 11 2 2 10 3 5" xfId="15085" xr:uid="{8F9A0186-9CB2-4ACE-A001-539D4F4D1934}"/>
    <cellStyle name="Normal 11 2 2 10 4" xfId="15086" xr:uid="{53A240B9-85C0-4284-924F-FF6873BDE7AC}"/>
    <cellStyle name="Normal 11 2 2 10 4 2" xfId="15087" xr:uid="{A485BBA1-2E20-424F-8B3E-94DB27DCFFD5}"/>
    <cellStyle name="Normal 11 2 2 10 4 3" xfId="15088" xr:uid="{5093D8A8-77EF-4EED-A744-E025639FAAFB}"/>
    <cellStyle name="Normal 11 2 2 10 5" xfId="15089" xr:uid="{77431F5A-CF06-4E53-87DD-A3620F6F143F}"/>
    <cellStyle name="Normal 11 2 2 10 6" xfId="15090" xr:uid="{C277E56A-67B5-4E9E-A39E-44551D48C1DE}"/>
    <cellStyle name="Normal 11 2 2 10 7" xfId="15091" xr:uid="{5F63D8C4-70CB-4732-B30A-978A15149480}"/>
    <cellStyle name="Normal 11 2 2 11" xfId="15092" xr:uid="{E60DF4DE-0B78-406D-B663-2A856F0ED409}"/>
    <cellStyle name="Normal 11 2 2 11 2" xfId="15093" xr:uid="{9063B646-D2F6-4ED5-8D39-1C22CF9C1035}"/>
    <cellStyle name="Normal 11 2 2 11 2 2" xfId="15094" xr:uid="{8A3B2976-CB0C-49F2-A2D3-4D8713D93B4B}"/>
    <cellStyle name="Normal 11 2 2 11 2 2 2" xfId="15095" xr:uid="{9DD35954-7E86-4A3E-84AE-E63350824976}"/>
    <cellStyle name="Normal 11 2 2 11 2 3" xfId="15096" xr:uid="{30F67393-A122-4D9C-925B-E4B1B2A8985E}"/>
    <cellStyle name="Normal 11 2 2 11 2 4" xfId="15097" xr:uid="{9443C3ED-F4CC-4E3C-B750-E0BCB61A336E}"/>
    <cellStyle name="Normal 11 2 2 11 2 5" xfId="15098" xr:uid="{A038AA6A-4AA2-49EA-80D6-57AF988D8BC4}"/>
    <cellStyle name="Normal 11 2 2 11 3" xfId="15099" xr:uid="{D775AA0C-07FF-4BF7-9DE3-31237149C13C}"/>
    <cellStyle name="Normal 11 2 2 11 3 2" xfId="15100" xr:uid="{0B1B519D-A7AD-4B85-9941-E2175618CAAC}"/>
    <cellStyle name="Normal 11 2 2 11 3 2 2" xfId="15101" xr:uid="{E1E12C2E-BE8F-4E28-A639-53A9FBD93944}"/>
    <cellStyle name="Normal 11 2 2 11 3 3" xfId="15102" xr:uid="{D472F149-C814-4F5A-BC81-0131E2E212D8}"/>
    <cellStyle name="Normal 11 2 2 11 3 4" xfId="15103" xr:uid="{AEE6EADC-9F2A-45B9-B0B9-067EF4A97C78}"/>
    <cellStyle name="Normal 11 2 2 11 3 5" xfId="15104" xr:uid="{8009C520-EBFD-4513-971A-85F56CC78B4E}"/>
    <cellStyle name="Normal 11 2 2 11 4" xfId="15105" xr:uid="{0FF42504-21A5-491B-A024-776AF6114A3F}"/>
    <cellStyle name="Normal 11 2 2 11 4 2" xfId="15106" xr:uid="{7B856417-C794-42D9-B818-131DC25380DB}"/>
    <cellStyle name="Normal 11 2 2 11 4 3" xfId="15107" xr:uid="{D0D5343C-6B01-4ABB-A592-D67DDC465738}"/>
    <cellStyle name="Normal 11 2 2 11 5" xfId="15108" xr:uid="{CD01234F-5D1B-4FA3-8B45-3561CB5A36CF}"/>
    <cellStyle name="Normal 11 2 2 11 6" xfId="15109" xr:uid="{9386FA0B-6B82-4AC5-B766-D64E277A868D}"/>
    <cellStyle name="Normal 11 2 2 11 7" xfId="15110" xr:uid="{23261999-448E-4463-92F1-278E875FB347}"/>
    <cellStyle name="Normal 11 2 2 12" xfId="15111" xr:uid="{05C736F5-2A29-4946-9DE9-9E90FF3942E4}"/>
    <cellStyle name="Normal 11 2 2 13" xfId="15072" xr:uid="{78264072-F8AB-4FCC-BD4F-0855B399B6E0}"/>
    <cellStyle name="Normal 11 2 2 2" xfId="15112" xr:uid="{A3FEF04A-8536-47B0-AAB4-B8707335437A}"/>
    <cellStyle name="Normal 11 2 2 2 2" xfId="15113" xr:uid="{9FAD7316-F873-49A3-A9A1-ADEECAE4469C}"/>
    <cellStyle name="Normal 11 2 2 2 2 10" xfId="15114" xr:uid="{C1820CB0-8B60-4615-92D1-EAFEF433179E}"/>
    <cellStyle name="Normal 11 2 2 2 2 10 2" xfId="15115" xr:uid="{4CD6C602-8141-4616-B1B2-E861398102D5}"/>
    <cellStyle name="Normal 11 2 2 2 2 10 2 2" xfId="15116" xr:uid="{2C585229-8BA3-4E47-BAEF-84FFF03CEAC1}"/>
    <cellStyle name="Normal 11 2 2 2 2 10 3" xfId="15117" xr:uid="{624AA892-A8E0-420B-A7FF-BE3A71836DBB}"/>
    <cellStyle name="Normal 11 2 2 2 2 10 4" xfId="15118" xr:uid="{BE15616F-02F2-4638-97D8-79E63E7786BE}"/>
    <cellStyle name="Normal 11 2 2 2 2 10 5" xfId="15119" xr:uid="{7B9A3773-F112-4D5F-853E-37967E9ACE76}"/>
    <cellStyle name="Normal 11 2 2 2 2 11" xfId="15120" xr:uid="{E71D42B8-8015-45AE-B149-91EDEA3DA36D}"/>
    <cellStyle name="Normal 11 2 2 2 2 11 2" xfId="15121" xr:uid="{C5692978-5F0B-498F-A7DA-DE1F14043289}"/>
    <cellStyle name="Normal 11 2 2 2 2 11 3" xfId="15122" xr:uid="{D172E829-CA3E-4DA1-A70A-9A323EEC054C}"/>
    <cellStyle name="Normal 11 2 2 2 2 12" xfId="15123" xr:uid="{B3D79B69-C64F-4213-8318-8394005D23FD}"/>
    <cellStyle name="Normal 11 2 2 2 2 13" xfId="15124" xr:uid="{13772947-D045-4FD4-B540-A3A8E9AD0369}"/>
    <cellStyle name="Normal 11 2 2 2 2 14" xfId="15125" xr:uid="{B5505BAE-14E6-4BCB-9C56-AC1F393E98E5}"/>
    <cellStyle name="Normal 11 2 2 2 2 2" xfId="15126" xr:uid="{77893FB2-E0CB-49FF-BCA4-749B8DB0311B}"/>
    <cellStyle name="Normal 11 2 2 2 2 2 2" xfId="15127" xr:uid="{C0028EC6-0D82-40DC-A723-7B41B3B12ED3}"/>
    <cellStyle name="Normal 11 2 2 2 2 2 2 2" xfId="15128" xr:uid="{348D1E86-0181-44C6-9233-93D430834ED1}"/>
    <cellStyle name="Normal 11 2 2 2 2 2 2 2 2" xfId="15129" xr:uid="{A474AD72-D1A3-4BD4-8F75-91CC89287435}"/>
    <cellStyle name="Normal 11 2 2 2 2 2 2 2 2 2" xfId="15130" xr:uid="{186D78C8-754A-497E-9D91-116B3BCFC8DE}"/>
    <cellStyle name="Normal 11 2 2 2 2 2 2 2 3" xfId="15131" xr:uid="{EE42C494-6AD0-4CB8-9123-9626208E9EA1}"/>
    <cellStyle name="Normal 11 2 2 2 2 2 2 2 4" xfId="15132" xr:uid="{6C30B506-1C26-4C7C-80AF-8B4594403129}"/>
    <cellStyle name="Normal 11 2 2 2 2 2 2 3" xfId="15133" xr:uid="{5FD6F2F6-179E-4F63-BE58-063CEF263822}"/>
    <cellStyle name="Normal 11 2 2 2 2 2 2 3 2" xfId="15134" xr:uid="{C87F4909-8C15-4211-8396-D879CDD24F9D}"/>
    <cellStyle name="Normal 11 2 2 2 2 2 2 4" xfId="15135" xr:uid="{A9C276A3-0994-4CC3-B98C-72763A16F0B0}"/>
    <cellStyle name="Normal 11 2 2 2 2 2 2 5" xfId="15136" xr:uid="{5348FEC9-30D4-4E10-8999-B4801E156001}"/>
    <cellStyle name="Normal 11 2 2 2 2 3" xfId="15137" xr:uid="{E0E20D40-B12C-4CD5-9496-3DE98FBFDEAD}"/>
    <cellStyle name="Normal 11 2 2 2 2 3 2" xfId="15138" xr:uid="{9F72C025-FB1D-45F0-8D47-E4E5707DA5F3}"/>
    <cellStyle name="Normal 11 2 2 2 2 3 2 2" xfId="15139" xr:uid="{ADF60491-55C8-4EC6-B552-051806FF3521}"/>
    <cellStyle name="Normal 11 2 2 2 2 3 2 2 2" xfId="15140" xr:uid="{630D0841-5268-4DED-AD19-7F3459A5AB9F}"/>
    <cellStyle name="Normal 11 2 2 2 2 3 2 2 2 2" xfId="15141" xr:uid="{7EA967F1-2847-42F1-8E46-32EE78B90677}"/>
    <cellStyle name="Normal 11 2 2 2 2 3 2 2 3" xfId="15142" xr:uid="{65686715-C5C4-4F95-8551-2D5BFE1548E6}"/>
    <cellStyle name="Normal 11 2 2 2 2 3 2 2 4" xfId="15143" xr:uid="{7CB095F4-1B24-4252-9F2F-EEA032D5AF9A}"/>
    <cellStyle name="Normal 11 2 2 2 2 3 2 3" xfId="15144" xr:uid="{666C9219-9D1E-4E09-9949-4B4DDCA2E546}"/>
    <cellStyle name="Normal 11 2 2 2 2 3 2 3 2" xfId="15145" xr:uid="{7713C87B-8785-4BF5-AA58-75B98A4067A5}"/>
    <cellStyle name="Normal 11 2 2 2 2 3 2 4" xfId="15146" xr:uid="{CE237D26-41A0-4B77-BBA8-70C17CE01B96}"/>
    <cellStyle name="Normal 11 2 2 2 2 3 2 5" xfId="15147" xr:uid="{E511CED4-AEBD-4C1E-A3FA-27D2071325EF}"/>
    <cellStyle name="Normal 11 2 2 2 2 4" xfId="15148" xr:uid="{32FE83B9-FD0B-4987-84FC-092E4E323843}"/>
    <cellStyle name="Normal 11 2 2 2 2 4 2" xfId="15149" xr:uid="{FF9C1B2F-DF9F-4644-A9E9-F0D231147DE8}"/>
    <cellStyle name="Normal 11 2 2 2 2 4 2 2" xfId="15150" xr:uid="{10F9E3C0-00FF-4711-9047-7E2BBE3FBB5B}"/>
    <cellStyle name="Normal 11 2 2 2 2 4 2 2 2" xfId="15151" xr:uid="{5F61D6C8-3076-4599-A460-28636064FB79}"/>
    <cellStyle name="Normal 11 2 2 2 2 4 2 2 2 2" xfId="15152" xr:uid="{EFF8816D-F3CE-42C7-BC74-A81637F2EFB2}"/>
    <cellStyle name="Normal 11 2 2 2 2 4 2 2 3" xfId="15153" xr:uid="{D6E09C0F-4166-4DF2-9363-375AF4ED3FE2}"/>
    <cellStyle name="Normal 11 2 2 2 2 4 2 2 4" xfId="15154" xr:uid="{1566120D-1794-44F0-93B2-644948E79C2F}"/>
    <cellStyle name="Normal 11 2 2 2 2 4 2 3" xfId="15155" xr:uid="{0DD5606C-6F35-4DE9-8EC9-5CDDDC558AD8}"/>
    <cellStyle name="Normal 11 2 2 2 2 4 2 3 2" xfId="15156" xr:uid="{02D777E3-3C21-40BB-94C9-1D05C8B65106}"/>
    <cellStyle name="Normal 11 2 2 2 2 4 2 4" xfId="15157" xr:uid="{239EE4A5-7898-4913-8BF8-FA042BD81328}"/>
    <cellStyle name="Normal 11 2 2 2 2 4 2 5" xfId="15158" xr:uid="{2B9F4FE5-5AC3-4F5C-B699-12A18AFF546A}"/>
    <cellStyle name="Normal 11 2 2 2 2 5" xfId="15159" xr:uid="{E0499B96-A19D-451E-A175-34D54A9E9F31}"/>
    <cellStyle name="Normal 11 2 2 2 2 5 2" xfId="15160" xr:uid="{116387B8-F12E-4218-9870-39822DC81E61}"/>
    <cellStyle name="Normal 11 2 2 2 2 5 2 2" xfId="15161" xr:uid="{16423F8C-0C1C-405D-9A41-3DDA9A3EF025}"/>
    <cellStyle name="Normal 11 2 2 2 2 5 2 2 2" xfId="15162" xr:uid="{452D3E7B-579E-4B64-BD17-7536B468EDE8}"/>
    <cellStyle name="Normal 11 2 2 2 2 5 2 2 2 2" xfId="15163" xr:uid="{B2153008-0DBA-467F-8226-EE4C81A398DC}"/>
    <cellStyle name="Normal 11 2 2 2 2 5 2 2 3" xfId="15164" xr:uid="{58E4293A-2EC0-449B-8027-2185DAEF7E6B}"/>
    <cellStyle name="Normal 11 2 2 2 2 5 2 2 4" xfId="15165" xr:uid="{D92E4E7A-039D-4BDB-BD06-5C8317F05C61}"/>
    <cellStyle name="Normal 11 2 2 2 2 5 2 3" xfId="15166" xr:uid="{E3CC02AD-9A42-4753-BCF4-AD499F73B40D}"/>
    <cellStyle name="Normal 11 2 2 2 2 5 2 3 2" xfId="15167" xr:uid="{F04EC430-E046-4D4D-B35A-9F52D0D80CE5}"/>
    <cellStyle name="Normal 11 2 2 2 2 5 2 4" xfId="15168" xr:uid="{3F7D6E63-9CFA-4401-AFFF-178CA9990C57}"/>
    <cellStyle name="Normal 11 2 2 2 2 5 2 5" xfId="15169" xr:uid="{30FA30A0-C973-4FB2-BE7A-8C428F09E781}"/>
    <cellStyle name="Normal 11 2 2 2 2 6" xfId="15170" xr:uid="{3E2A4FEE-0F1D-4614-8951-257C141D6603}"/>
    <cellStyle name="Normal 11 2 2 2 2 6 2" xfId="15171" xr:uid="{4BD54F68-773A-410C-8E45-E7D8747D1657}"/>
    <cellStyle name="Normal 11 2 2 2 2 6 2 2" xfId="15172" xr:uid="{883DDA0E-5182-473D-A4E5-ABEC20ED2743}"/>
    <cellStyle name="Normal 11 2 2 2 2 6 2 2 2" xfId="15173" xr:uid="{9B2E7200-843F-4D2D-ACD8-D16DF25B5B99}"/>
    <cellStyle name="Normal 11 2 2 2 2 6 2 2 2 2" xfId="15174" xr:uid="{8F335503-0042-45FA-A013-C8DD4EC79E6B}"/>
    <cellStyle name="Normal 11 2 2 2 2 6 2 2 3" xfId="15175" xr:uid="{CDD091C6-BA82-428C-9839-6A38FFB3CEE7}"/>
    <cellStyle name="Normal 11 2 2 2 2 6 2 2 4" xfId="15176" xr:uid="{CF61DC98-1A67-43F5-BB87-C25F07339775}"/>
    <cellStyle name="Normal 11 2 2 2 2 6 2 3" xfId="15177" xr:uid="{6353F639-9165-4E00-A3EE-66BEE9EE15E8}"/>
    <cellStyle name="Normal 11 2 2 2 2 6 2 3 2" xfId="15178" xr:uid="{C670D122-4264-4006-A124-82274BB90614}"/>
    <cellStyle name="Normal 11 2 2 2 2 6 2 4" xfId="15179" xr:uid="{8C075135-8806-47EB-9D55-EA257D7F5133}"/>
    <cellStyle name="Normal 11 2 2 2 2 6 2 5" xfId="15180" xr:uid="{C878DBED-1341-4CE8-A822-0CE3C38792BA}"/>
    <cellStyle name="Normal 11 2 2 2 2 7" xfId="15181" xr:uid="{62A41E44-2F70-4C00-AE6F-C1F89E9C7B8B}"/>
    <cellStyle name="Normal 11 2 2 2 2 7 2" xfId="15182" xr:uid="{A1C2FD9D-913F-4870-AD7B-2D02648FA37C}"/>
    <cellStyle name="Normal 11 2 2 2 2 7 2 2" xfId="15183" xr:uid="{86687DAC-5E1D-43EA-9102-E24C87635E9B}"/>
    <cellStyle name="Normal 11 2 2 2 2 7 2 2 2" xfId="15184" xr:uid="{5CDB38DB-F8F3-4CAB-AF24-9641CE6F1E61}"/>
    <cellStyle name="Normal 11 2 2 2 2 7 2 2 2 2" xfId="15185" xr:uid="{79A80868-D97B-4B3B-BB8B-8E096411BFFE}"/>
    <cellStyle name="Normal 11 2 2 2 2 7 2 2 3" xfId="15186" xr:uid="{FC9EF5DD-FB89-460A-ACC7-D086CFEEF674}"/>
    <cellStyle name="Normal 11 2 2 2 2 7 2 2 4" xfId="15187" xr:uid="{2EF267AE-80F4-452F-816A-18BEA54AD8A8}"/>
    <cellStyle name="Normal 11 2 2 2 2 7 2 3" xfId="15188" xr:uid="{0C7BBC20-577B-48FD-9B0C-F6AAE43D1157}"/>
    <cellStyle name="Normal 11 2 2 2 2 7 2 3 2" xfId="15189" xr:uid="{C43497D6-7F8E-4263-8776-F6BEC8905FE0}"/>
    <cellStyle name="Normal 11 2 2 2 2 7 2 4" xfId="15190" xr:uid="{D2F769F5-B3AB-4943-AC30-93D20A58944B}"/>
    <cellStyle name="Normal 11 2 2 2 2 7 2 5" xfId="15191" xr:uid="{F9DE5D43-FD17-47B4-99BE-D2B56C62B9DA}"/>
    <cellStyle name="Normal 11 2 2 2 2 8" xfId="15192" xr:uid="{E997ECF9-7D70-4C43-9F06-58877341EAE3}"/>
    <cellStyle name="Normal 11 2 2 2 2 8 2" xfId="15193" xr:uid="{9B88160D-2419-4717-8A4E-088CB8944312}"/>
    <cellStyle name="Normal 11 2 2 2 2 8 2 2" xfId="15194" xr:uid="{DBBAEA5E-8E61-4892-AF4D-04545209CF89}"/>
    <cellStyle name="Normal 11 2 2 2 2 8 2 2 2" xfId="15195" xr:uid="{9C83C352-0B2F-4A86-B718-6D194C77BFF9}"/>
    <cellStyle name="Normal 11 2 2 2 2 8 2 3" xfId="15196" xr:uid="{2BC74E0D-5517-4459-81C3-9157D700C554}"/>
    <cellStyle name="Normal 11 2 2 2 2 8 2 4" xfId="15197" xr:uid="{49141080-2547-49F4-B3D1-61A916D0648D}"/>
    <cellStyle name="Normal 11 2 2 2 2 8 2 5" xfId="15198" xr:uid="{B2D640CD-C516-47A8-AB37-189CC94A5D57}"/>
    <cellStyle name="Normal 11 2 2 2 2 8 3" xfId="15199" xr:uid="{9CD2CA9A-FAF0-4E5B-BBC2-3B2E9A00E7B9}"/>
    <cellStyle name="Normal 11 2 2 2 2 8 3 2" xfId="15200" xr:uid="{B49F1EC8-08A6-4DAD-A15A-E6EAD69D7574}"/>
    <cellStyle name="Normal 11 2 2 2 2 8 3 2 2" xfId="15201" xr:uid="{26437FB3-903B-4E31-8E8C-82619F4A0012}"/>
    <cellStyle name="Normal 11 2 2 2 2 8 3 3" xfId="15202" xr:uid="{8929C02D-CB77-4D68-91B5-BAD0B0E3336C}"/>
    <cellStyle name="Normal 11 2 2 2 2 8 3 4" xfId="15203" xr:uid="{4CAA0F37-4315-41C1-AD54-E9053B0CDB06}"/>
    <cellStyle name="Normal 11 2 2 2 2 8 3 5" xfId="15204" xr:uid="{47A25927-AE03-42BF-93BD-226EC77D3D9F}"/>
    <cellStyle name="Normal 11 2 2 2 2 8 4" xfId="15205" xr:uid="{26CE8C3D-A09C-4B57-BBC0-E0A1C448A9C8}"/>
    <cellStyle name="Normal 11 2 2 2 2 8 4 2" xfId="15206" xr:uid="{E4C71DBD-91A8-46B5-9BF8-8E8E90F226A9}"/>
    <cellStyle name="Normal 11 2 2 2 2 8 4 3" xfId="15207" xr:uid="{365172BF-CAA8-42F4-9B8E-2A67A965E123}"/>
    <cellStyle name="Normal 11 2 2 2 2 8 5" xfId="15208" xr:uid="{D4897FC7-9BB1-4E1C-83D0-911BE1738F5A}"/>
    <cellStyle name="Normal 11 2 2 2 2 8 6" xfId="15209" xr:uid="{C2B4508E-2705-4FB3-BE1D-12077D167FA0}"/>
    <cellStyle name="Normal 11 2 2 2 2 8 7" xfId="15210" xr:uid="{6AC2F5BB-DFC7-477B-A2C2-9C1F9954E07B}"/>
    <cellStyle name="Normal 11 2 2 2 2 9" xfId="15211" xr:uid="{FF5CB9BB-9C2A-4135-9E40-71A388B666D5}"/>
    <cellStyle name="Normal 11 2 2 2 2 9 2" xfId="15212" xr:uid="{5076014F-DBE4-4B93-9032-3EBD6A1F3CE2}"/>
    <cellStyle name="Normal 11 2 2 2 2 9 2 2" xfId="15213" xr:uid="{DE519BFC-EEAE-4256-A680-6809AD87C10C}"/>
    <cellStyle name="Normal 11 2 2 2 2 9 3" xfId="15214" xr:uid="{5A1E2E48-4922-4F80-A615-19D0908DC83E}"/>
    <cellStyle name="Normal 11 2 2 2 2 9 4" xfId="15215" xr:uid="{9F5609D1-8E76-4BE7-973B-CE737425E1E2}"/>
    <cellStyle name="Normal 11 2 2 2 2 9 5" xfId="15216" xr:uid="{EF786E70-2944-45E4-AAAE-46E8024D3878}"/>
    <cellStyle name="Normal 11 2 2 2 2_Culture" xfId="15217" xr:uid="{547B42E0-850F-409E-ABB1-CB66A71179DF}"/>
    <cellStyle name="Normal 11 2 2 2 3" xfId="15218" xr:uid="{93145EC2-B402-4570-AF0D-9D8A9DBA4DE1}"/>
    <cellStyle name="Normal 11 2 2 2 3 2" xfId="15219" xr:uid="{4B3D3614-DF2B-49B4-B5D0-42468EB72882}"/>
    <cellStyle name="Normal 11 2 2 2 3 2 2" xfId="15220" xr:uid="{C657706F-49B3-48A3-9609-94AE42E2D0BB}"/>
    <cellStyle name="Normal 11 2 2 2 3 2 2 2" xfId="15221" xr:uid="{B25BB1F2-3B14-4A1F-8C64-C7562991153E}"/>
    <cellStyle name="Normal 11 2 2 2 3 2 3" xfId="15222" xr:uid="{3E566F5E-B690-4507-B8B3-B90DDD9862C7}"/>
    <cellStyle name="Normal 11 2 2 2 3 2 4" xfId="15223" xr:uid="{F3FA0BA3-1478-425D-86DC-21DF45CA315E}"/>
    <cellStyle name="Normal 11 2 2 2 3 2 5" xfId="15224" xr:uid="{06E16E7F-D135-4903-B98C-FB682E09530F}"/>
    <cellStyle name="Normal 11 2 2 2 3 3" xfId="15225" xr:uid="{5D53EFA4-3462-4212-B15B-B859CDA1DFB2}"/>
    <cellStyle name="Normal 11 2 2 2 3 3 2" xfId="15226" xr:uid="{6036E6B5-D6D7-4A41-A10A-6830F6C2A3CC}"/>
    <cellStyle name="Normal 11 2 2 2 3 3 2 2" xfId="15227" xr:uid="{25CC1A3E-0420-4C0B-A0EF-C3A7EEA2A5E6}"/>
    <cellStyle name="Normal 11 2 2 2 3 3 3" xfId="15228" xr:uid="{5E872DD8-225D-49AC-8873-0CC45D1C794C}"/>
    <cellStyle name="Normal 11 2 2 2 3 3 4" xfId="15229" xr:uid="{639F6135-772C-4D50-98E9-1F141A312349}"/>
    <cellStyle name="Normal 11 2 2 2 3 3 5" xfId="15230" xr:uid="{B1537C0B-22C8-4E42-B56A-463613D26C3C}"/>
    <cellStyle name="Normal 11 2 2 2 3 4" xfId="15231" xr:uid="{4D721920-C2B2-42B4-8812-00683D3F2D65}"/>
    <cellStyle name="Normal 11 2 2 2 3 4 2" xfId="15232" xr:uid="{1238172C-31B3-4C59-94C1-55455EC96391}"/>
    <cellStyle name="Normal 11 2 2 2 3 4 3" xfId="15233" xr:uid="{EDEB3674-2344-4B4A-80C9-316A29CC868E}"/>
    <cellStyle name="Normal 11 2 2 2 3 5" xfId="15234" xr:uid="{3FD7BEBD-3974-4BE6-8BFF-A8E7B8B5F8BD}"/>
    <cellStyle name="Normal 11 2 2 2 3 6" xfId="15235" xr:uid="{555566A8-CDC6-44A9-9572-6DCE8002ADB3}"/>
    <cellStyle name="Normal 11 2 2 2 3 7" xfId="15236" xr:uid="{7C651B6B-ACEE-4483-8C3D-A011AD92CC5B}"/>
    <cellStyle name="Normal 11 2 2 2 4" xfId="15237" xr:uid="{BA3E0AEC-102A-49BB-AEA4-2057AEF7C6F2}"/>
    <cellStyle name="Normal 11 2 2 2 4 2" xfId="15238" xr:uid="{FD432D7E-FF5C-4C66-947B-B7B75E5F3B81}"/>
    <cellStyle name="Normal 11 2 2 2 4 2 2" xfId="15239" xr:uid="{F6392969-FD6C-45E9-AFA4-955BED683001}"/>
    <cellStyle name="Normal 11 2 2 2 4 2 2 2" xfId="15240" xr:uid="{3039F7CF-A28C-45DC-8E5B-EFB15F695A64}"/>
    <cellStyle name="Normal 11 2 2 2 4 2 3" xfId="15241" xr:uid="{05B98EE5-AE14-4613-8841-DC4B2CAACDCB}"/>
    <cellStyle name="Normal 11 2 2 2 4 2 4" xfId="15242" xr:uid="{80B2840B-2C44-460D-8869-5CBB9CE4B524}"/>
    <cellStyle name="Normal 11 2 2 2 4 2 5" xfId="15243" xr:uid="{BB22B5CE-1638-42E3-87F8-51A1D39E5CB5}"/>
    <cellStyle name="Normal 11 2 2 2 4 3" xfId="15244" xr:uid="{FEBA0347-F67A-49E1-99DA-1C105AE0C23E}"/>
    <cellStyle name="Normal 11 2 2 2 4 3 2" xfId="15245" xr:uid="{D260DDD8-4025-4E7D-A70D-497C30B41B84}"/>
    <cellStyle name="Normal 11 2 2 2 4 3 2 2" xfId="15246" xr:uid="{4A1934D0-E12C-4A6E-876B-47220F13F7FF}"/>
    <cellStyle name="Normal 11 2 2 2 4 3 3" xfId="15247" xr:uid="{1AEAB8F5-A91E-40A6-994B-6FBEEEB93F0A}"/>
    <cellStyle name="Normal 11 2 2 2 4 3 4" xfId="15248" xr:uid="{4D3419B2-65E5-46AF-945C-A8E313990E33}"/>
    <cellStyle name="Normal 11 2 2 2 4 3 5" xfId="15249" xr:uid="{8E643637-25BD-4771-8F55-2206AB6A8D26}"/>
    <cellStyle name="Normal 11 2 2 2 4 4" xfId="15250" xr:uid="{F4C4F424-2AE8-4C31-9445-067D3A372C0F}"/>
    <cellStyle name="Normal 11 2 2 2 4 4 2" xfId="15251" xr:uid="{81D71550-A288-47FF-B9AC-53D96803AB6D}"/>
    <cellStyle name="Normal 11 2 2 2 4 4 3" xfId="15252" xr:uid="{20D918D6-731B-4C4B-8E33-A709B6321DD3}"/>
    <cellStyle name="Normal 11 2 2 2 4 5" xfId="15253" xr:uid="{BB0E472B-E2D5-477A-A4D4-5E4253F65234}"/>
    <cellStyle name="Normal 11 2 2 2 4 6" xfId="15254" xr:uid="{4E5CDEB8-04F8-4AD4-BD6F-1CED406DD8D0}"/>
    <cellStyle name="Normal 11 2 2 2 4 7" xfId="15255" xr:uid="{D2FF6DDB-F55A-4978-9E5F-770A3E4F6C0E}"/>
    <cellStyle name="Normal 11 2 2 2 5" xfId="15256" xr:uid="{46FB6557-DA14-4A82-950C-B4E08CF16B3D}"/>
    <cellStyle name="Normal 11 2 2 2 5 2" xfId="15257" xr:uid="{95E19A58-DD5D-475D-8B72-0D177FF37661}"/>
    <cellStyle name="Normal 11 2 2 2 5 2 2" xfId="15258" xr:uid="{A78ED3A7-2E68-43E4-91F0-3ADFB666FD49}"/>
    <cellStyle name="Normal 11 2 2 2 5 2 2 2" xfId="15259" xr:uid="{D8AD3C74-6DC8-4789-961B-ABBDF3125D3E}"/>
    <cellStyle name="Normal 11 2 2 2 5 2 3" xfId="15260" xr:uid="{23107636-1DB5-424E-BD53-58F7C1E96852}"/>
    <cellStyle name="Normal 11 2 2 2 5 2 4" xfId="15261" xr:uid="{A297B26C-B6B6-490B-B1F6-82A25A2CEA40}"/>
    <cellStyle name="Normal 11 2 2 2 5 2 5" xfId="15262" xr:uid="{64F49E80-A219-4495-9375-35BA347A8EFB}"/>
    <cellStyle name="Normal 11 2 2 2 5 3" xfId="15263" xr:uid="{8B087E61-90DE-4352-B4BC-11B8E441878A}"/>
    <cellStyle name="Normal 11 2 2 2 5 3 2" xfId="15264" xr:uid="{FD4014A3-BD64-4D9D-A67B-21F6376A22EC}"/>
    <cellStyle name="Normal 11 2 2 2 5 3 2 2" xfId="15265" xr:uid="{6A155E84-B2A9-463D-B2AE-D07FC83ED444}"/>
    <cellStyle name="Normal 11 2 2 2 5 3 3" xfId="15266" xr:uid="{DC1F7574-D338-4F31-ADF3-97F3CAF35068}"/>
    <cellStyle name="Normal 11 2 2 2 5 3 4" xfId="15267" xr:uid="{57AD3869-63AF-4ECB-861B-A0924F1DC177}"/>
    <cellStyle name="Normal 11 2 2 2 5 3 5" xfId="15268" xr:uid="{938E5F40-07A0-4C36-AFE6-6709DEFAD407}"/>
    <cellStyle name="Normal 11 2 2 2 5 4" xfId="15269" xr:uid="{5F6B5FEA-FB88-4E28-BB95-D75393FDD173}"/>
    <cellStyle name="Normal 11 2 2 2 5 4 2" xfId="15270" xr:uid="{4664D115-7320-45C4-AE5C-54C57816821F}"/>
    <cellStyle name="Normal 11 2 2 2 5 4 3" xfId="15271" xr:uid="{CA5D8E7C-C2CD-404B-8221-9AD2E0DF55CE}"/>
    <cellStyle name="Normal 11 2 2 2 5 5" xfId="15272" xr:uid="{C64828E8-E49F-4828-9867-34DBF17BF2D7}"/>
    <cellStyle name="Normal 11 2 2 2 5 6" xfId="15273" xr:uid="{EA3F48F5-73D1-4CF6-928F-1E020A4D847B}"/>
    <cellStyle name="Normal 11 2 2 2 5 7" xfId="15274" xr:uid="{2143BB51-A1E4-4313-A823-A3EDF14930AB}"/>
    <cellStyle name="Normal 11 2 2 2 6" xfId="15275" xr:uid="{4F32AC36-21E5-4411-95E6-9FC42BFEC547}"/>
    <cellStyle name="Normal 11 2 2 2 6 2" xfId="15276" xr:uid="{A46BE6AF-96D6-4AD6-AAEE-53C0EE10B209}"/>
    <cellStyle name="Normal 11 2 2 2 6 2 2" xfId="15277" xr:uid="{92D5F29D-E905-4C75-BD16-9EA019214FB4}"/>
    <cellStyle name="Normal 11 2 2 2 6 2 2 2" xfId="15278" xr:uid="{5D8C6115-D242-41EC-80B8-8F73A733E297}"/>
    <cellStyle name="Normal 11 2 2 2 6 2 3" xfId="15279" xr:uid="{0293E19F-F242-4421-844A-2240731F605B}"/>
    <cellStyle name="Normal 11 2 2 2 6 2 4" xfId="15280" xr:uid="{8202A0CE-6D24-42B5-AF79-7588D126AC06}"/>
    <cellStyle name="Normal 11 2 2 2 6 2 5" xfId="15281" xr:uid="{9B3EF8CB-3D04-46EE-8B33-91A370EF2196}"/>
    <cellStyle name="Normal 11 2 2 2 6 3" xfId="15282" xr:uid="{E8AB3E78-C334-4BB9-8C64-CF45126900FA}"/>
    <cellStyle name="Normal 11 2 2 2 6 3 2" xfId="15283" xr:uid="{0AF404CE-BA10-436A-A2EC-26896EB6F530}"/>
    <cellStyle name="Normal 11 2 2 2 6 3 2 2" xfId="15284" xr:uid="{1089F418-1CA1-4AA8-9B84-01E2E4FEFC7C}"/>
    <cellStyle name="Normal 11 2 2 2 6 3 3" xfId="15285" xr:uid="{03672B68-E703-41D6-8005-53F7A74E09FA}"/>
    <cellStyle name="Normal 11 2 2 2 6 3 4" xfId="15286" xr:uid="{77D3D102-3E56-4791-AFD1-204CEAEDFAE5}"/>
    <cellStyle name="Normal 11 2 2 2 6 3 5" xfId="15287" xr:uid="{9407C822-ACEF-4CED-9EBA-3C024E4B7421}"/>
    <cellStyle name="Normal 11 2 2 2 6 4" xfId="15288" xr:uid="{9F039F5B-FF4E-4B71-BBA8-4CC69E173241}"/>
    <cellStyle name="Normal 11 2 2 2 6 4 2" xfId="15289" xr:uid="{23261B95-E7C4-4572-9240-2053B5A3B7DE}"/>
    <cellStyle name="Normal 11 2 2 2 6 4 3" xfId="15290" xr:uid="{4F650650-8196-4BCB-A19E-A2D310EFEC6B}"/>
    <cellStyle name="Normal 11 2 2 2 6 5" xfId="15291" xr:uid="{01197AC2-C032-4192-A227-C994D1E90A5B}"/>
    <cellStyle name="Normal 11 2 2 2 6 6" xfId="15292" xr:uid="{FA3FF220-56FB-4480-8F3B-6667BB481BBA}"/>
    <cellStyle name="Normal 11 2 2 2 6 7" xfId="15293" xr:uid="{9191A1A1-EC9E-4CC4-98AA-B3FC2793CF61}"/>
    <cellStyle name="Normal 11 2 2 2 7" xfId="15294" xr:uid="{18BE4033-233B-4A3D-BFF8-1898A679BE64}"/>
    <cellStyle name="Normal 11 2 2 2 7 2" xfId="15295" xr:uid="{D3729148-7B47-4AE1-BD36-B41D88A749D3}"/>
    <cellStyle name="Normal 11 2 2 2 7 2 2" xfId="15296" xr:uid="{BC22E5C3-C94F-4798-BD36-80B7B36DC379}"/>
    <cellStyle name="Normal 11 2 2 2 7 2 2 2" xfId="15297" xr:uid="{8A2A5343-3688-42B2-B990-D1029B58F8FA}"/>
    <cellStyle name="Normal 11 2 2 2 7 2 3" xfId="15298" xr:uid="{B94E51C4-032A-42EC-8EDA-6A679597AC7C}"/>
    <cellStyle name="Normal 11 2 2 2 7 2 4" xfId="15299" xr:uid="{D18723E0-A1E2-41F4-8D04-8CE275B217B5}"/>
    <cellStyle name="Normal 11 2 2 2 7 2 5" xfId="15300" xr:uid="{4715C6E9-A5AC-4396-89E4-BA5F399E07A2}"/>
    <cellStyle name="Normal 11 2 2 2 7 3" xfId="15301" xr:uid="{5F561782-3BC4-4A1C-ABB3-CEF220ED8150}"/>
    <cellStyle name="Normal 11 2 2 2 7 3 2" xfId="15302" xr:uid="{208FF069-491B-4854-AA9D-830494D3DF35}"/>
    <cellStyle name="Normal 11 2 2 2 7 3 2 2" xfId="15303" xr:uid="{EF510532-3664-4038-A546-936E01BE5395}"/>
    <cellStyle name="Normal 11 2 2 2 7 3 3" xfId="15304" xr:uid="{54FC1AC9-2DAD-469F-9A6A-4CD20018A7A5}"/>
    <cellStyle name="Normal 11 2 2 2 7 3 4" xfId="15305" xr:uid="{E62AEE6B-E884-4E43-B5B3-416255F6DE57}"/>
    <cellStyle name="Normal 11 2 2 2 7 3 5" xfId="15306" xr:uid="{D57903FD-6225-42C5-B10D-ED9E54951860}"/>
    <cellStyle name="Normal 11 2 2 2 7 4" xfId="15307" xr:uid="{78646348-B7DE-4530-BA1B-0642C466F8E6}"/>
    <cellStyle name="Normal 11 2 2 2 7 4 2" xfId="15308" xr:uid="{7048F203-89E3-4749-9444-71069A701C44}"/>
    <cellStyle name="Normal 11 2 2 2 7 4 3" xfId="15309" xr:uid="{262B6776-7ABE-4781-B537-39404E0003CF}"/>
    <cellStyle name="Normal 11 2 2 2 7 5" xfId="15310" xr:uid="{E5B798D1-3FD8-4DC8-8E34-82C56F3236D3}"/>
    <cellStyle name="Normal 11 2 2 2 7 6" xfId="15311" xr:uid="{C5F36F92-A71F-4D63-91E9-A8FB95DC5B0A}"/>
    <cellStyle name="Normal 11 2 2 2 7 7" xfId="15312" xr:uid="{160EC831-0043-4E4F-B99D-D45047308E16}"/>
    <cellStyle name="Normal 11 2 2 3" xfId="15313" xr:uid="{903BD758-F70F-4168-A4A5-5847D166FFFF}"/>
    <cellStyle name="Normal 11 2 2 3 2" xfId="15314" xr:uid="{33E42250-DD6D-4511-B6C2-70377AA7CCEE}"/>
    <cellStyle name="Normal 11 2 2 3 2 2" xfId="15315" xr:uid="{E27DA03C-3773-4625-8090-3B8B342372CA}"/>
    <cellStyle name="Normal 11 2 2 3 2 2 2" xfId="15316" xr:uid="{7C50E642-2313-4C84-8506-7BB7AE91AA31}"/>
    <cellStyle name="Normal 11 2 2 3 2 2 2 2" xfId="15317" xr:uid="{EDE5022A-1025-4C09-A0C8-520A3A87FBBE}"/>
    <cellStyle name="Normal 11 2 2 3 2 2 2 2 2" xfId="15318" xr:uid="{A91EE1AB-7892-4511-9574-256A59F737FE}"/>
    <cellStyle name="Normal 11 2 2 3 2 2 2 3" xfId="15319" xr:uid="{33C19BDE-13E9-4EB6-8EB1-35B4AD9C2323}"/>
    <cellStyle name="Normal 11 2 2 3 2 2 2 4" xfId="15320" xr:uid="{AA3AE9C7-20B2-4142-A11B-CB3419965F21}"/>
    <cellStyle name="Normal 11 2 2 3 2 2 3" xfId="15321" xr:uid="{83D35315-B7AD-4CC3-8619-94C086A083A9}"/>
    <cellStyle name="Normal 11 2 2 3 2 2 3 2" xfId="15322" xr:uid="{74FE9ECD-DE2F-4EB0-A9AA-65127E0549E4}"/>
    <cellStyle name="Normal 11 2 2 3 2 2 4" xfId="15323" xr:uid="{598A6AA7-DFDA-45F7-B727-C73AB430DCAB}"/>
    <cellStyle name="Normal 11 2 2 3 2 2 5" xfId="15324" xr:uid="{B9F01509-AD46-4906-B3CD-1BDD11F4210B}"/>
    <cellStyle name="Normal 11 2 2 3 3" xfId="15325" xr:uid="{925D3C5A-5B0E-411D-8B1B-42957D7B1BC0}"/>
    <cellStyle name="Normal 11 2 2 3 3 2" xfId="15326" xr:uid="{6E7997E2-C10A-4D3B-B3F8-6D32FAF5BE31}"/>
    <cellStyle name="Normal 11 2 2 3 3 2 2" xfId="15327" xr:uid="{E8CA1E78-CA59-4891-A81F-7AE9E10906D9}"/>
    <cellStyle name="Normal 11 2 2 3 3 2 2 2" xfId="15328" xr:uid="{F7123316-F6CB-40C8-91DC-08B8A29756E1}"/>
    <cellStyle name="Normal 11 2 2 3 3 2 3" xfId="15329" xr:uid="{1FFCD103-65F5-44AA-BFA2-60E4A1383A63}"/>
    <cellStyle name="Normal 11 2 2 3 3 2 4" xfId="15330" xr:uid="{14C8886C-1009-40F7-A746-74C7E2FB9FF3}"/>
    <cellStyle name="Normal 11 2 2 3 3 3" xfId="15331" xr:uid="{64C8EE30-0D16-4D40-9ECC-E1B5D3F4E2CD}"/>
    <cellStyle name="Normal 11 2 2 3 3 3 2" xfId="15332" xr:uid="{5E553300-E602-4603-A9FA-68540ED82A1C}"/>
    <cellStyle name="Normal 11 2 2 3 3 4" xfId="15333" xr:uid="{A307AE45-C4A2-4262-8EEC-323B42AAB427}"/>
    <cellStyle name="Normal 11 2 2 3 3 5" xfId="15334" xr:uid="{2748C505-A1C7-4FB4-A179-DB87652ABB86}"/>
    <cellStyle name="Normal 11 2 2 4" xfId="15335" xr:uid="{F4980AD2-6C50-4F67-A7CF-6C92FDD2B44E}"/>
    <cellStyle name="Normal 11 2 2 4 2" xfId="15336" xr:uid="{9D1B4B04-AA46-420E-A3AC-21C89B073ADE}"/>
    <cellStyle name="Normal 11 2 2 4 2 2" xfId="15337" xr:uid="{A8C32F53-CD2A-4E1A-848D-70D6FCCFD825}"/>
    <cellStyle name="Normal 11 2 2 4 2 2 2" xfId="15338" xr:uid="{8633802D-0B11-4515-B423-30C523EFFB2F}"/>
    <cellStyle name="Normal 11 2 2 4 2 2 2 2" xfId="15339" xr:uid="{3D2632F7-E2E9-4C79-8327-E95A6B124388}"/>
    <cellStyle name="Normal 11 2 2 4 2 2 3" xfId="15340" xr:uid="{244F2E83-53C7-4BC6-B895-98624BA66AAF}"/>
    <cellStyle name="Normal 11 2 2 4 2 2 4" xfId="15341" xr:uid="{1C128CFB-15D2-4C53-94F7-9D0F2657B6D4}"/>
    <cellStyle name="Normal 11 2 2 4 2 3" xfId="15342" xr:uid="{DF7C69F6-C864-4E59-B291-0E2D8AF5CE42}"/>
    <cellStyle name="Normal 11 2 2 4 2 3 2" xfId="15343" xr:uid="{438F0E29-68E6-4EAA-8D3B-2597AF6876D1}"/>
    <cellStyle name="Normal 11 2 2 4 2 4" xfId="15344" xr:uid="{4C347597-898F-4F7D-94C3-8E888F2FC395}"/>
    <cellStyle name="Normal 11 2 2 4 2 5" xfId="15345" xr:uid="{077E825B-90A6-494A-80FD-3538B73C46FE}"/>
    <cellStyle name="Normal 11 2 2 5" xfId="15346" xr:uid="{C197E483-D6E0-4CCB-88CE-240616D9D1FC}"/>
    <cellStyle name="Normal 11 2 2 5 2" xfId="15347" xr:uid="{93FA3514-6BDA-4AD1-9E6B-E18F2A992BC8}"/>
    <cellStyle name="Normal 11 2 2 5 2 2" xfId="15348" xr:uid="{0710D130-72C5-4FB8-9966-881DD6D1C89D}"/>
    <cellStyle name="Normal 11 2 2 5 2 2 2" xfId="15349" xr:uid="{B75AD8A4-E85E-4C1F-B065-CC13A59427E8}"/>
    <cellStyle name="Normal 11 2 2 5 2 2 2 2" xfId="15350" xr:uid="{F30B5B03-ABAE-4E9F-A7AC-B1A0B02A549C}"/>
    <cellStyle name="Normal 11 2 2 5 2 2 3" xfId="15351" xr:uid="{63587199-CF25-4775-A1ED-77B1397D54BB}"/>
    <cellStyle name="Normal 11 2 2 5 2 2 4" xfId="15352" xr:uid="{D59D5C63-63BB-47F7-B1F0-A13129877F8C}"/>
    <cellStyle name="Normal 11 2 2 5 2 3" xfId="15353" xr:uid="{653238FE-D4DC-4D1A-BC9B-98000FC975AB}"/>
    <cellStyle name="Normal 11 2 2 5 2 3 2" xfId="15354" xr:uid="{5AF2F60C-B610-4BCB-B223-072E4FC2DE42}"/>
    <cellStyle name="Normal 11 2 2 5 2 4" xfId="15355" xr:uid="{F4266A49-D7D1-4871-90A7-B806131D8F6F}"/>
    <cellStyle name="Normal 11 2 2 5 2 5" xfId="15356" xr:uid="{548A6BA8-D841-42A4-ACFB-021A9E59FFB3}"/>
    <cellStyle name="Normal 11 2 2 6" xfId="15357" xr:uid="{D54CD47C-8BBE-4D29-9154-56D52AEC109C}"/>
    <cellStyle name="Normal 11 2 2 6 2" xfId="15358" xr:uid="{BAE14738-8109-46C9-9855-0452EF0180B0}"/>
    <cellStyle name="Normal 11 2 2 6 2 2" xfId="15359" xr:uid="{57FF15DE-AE9A-4F88-A2AC-E77B27C8B169}"/>
    <cellStyle name="Normal 11 2 2 6 2 2 2" xfId="15360" xr:uid="{2B0AEECA-2159-45AE-B57F-60F848ADF382}"/>
    <cellStyle name="Normal 11 2 2 6 2 2 2 2" xfId="15361" xr:uid="{7630E294-5B58-4B1A-8EBD-52D5894A5AF0}"/>
    <cellStyle name="Normal 11 2 2 6 2 2 3" xfId="15362" xr:uid="{16FF5CD8-5C65-4DE8-9ABA-F85AE6013C98}"/>
    <cellStyle name="Normal 11 2 2 6 2 2 4" xfId="15363" xr:uid="{59973870-C798-4999-8AC2-2604A81D0889}"/>
    <cellStyle name="Normal 11 2 2 6 2 3" xfId="15364" xr:uid="{6CB8E68B-5D8D-46F3-94CD-FB56B5A9AB68}"/>
    <cellStyle name="Normal 11 2 2 6 2 3 2" xfId="15365" xr:uid="{D47EEB86-60ED-4EB4-B87A-8FCD33E3CF8F}"/>
    <cellStyle name="Normal 11 2 2 6 2 4" xfId="15366" xr:uid="{51A5E7E4-8364-43D0-82D4-56116C431BB4}"/>
    <cellStyle name="Normal 11 2 2 6 2 5" xfId="15367" xr:uid="{A62F614D-D78F-40DA-8D8C-C065E919D628}"/>
    <cellStyle name="Normal 11 2 2 7" xfId="15368" xr:uid="{99F13C76-82C1-4240-BF80-62E0EB3B1685}"/>
    <cellStyle name="Normal 11 2 2 7 2" xfId="15369" xr:uid="{9C2EC040-2D64-4FCA-B945-5669E53A9B01}"/>
    <cellStyle name="Normal 11 2 2 7 2 2" xfId="15370" xr:uid="{BCEE5A58-AF04-41BF-9FD9-987B664FEDF6}"/>
    <cellStyle name="Normal 11 2 2 7 2 2 2" xfId="15371" xr:uid="{D5FECA3C-F558-463C-B994-04D78A1A81E3}"/>
    <cellStyle name="Normal 11 2 2 7 2 2 2 2" xfId="15372" xr:uid="{9888759E-5216-4979-964B-FC08D4EDF8C3}"/>
    <cellStyle name="Normal 11 2 2 7 2 2 3" xfId="15373" xr:uid="{AA30DB2C-4E62-47F4-A228-CFCD35F9C49C}"/>
    <cellStyle name="Normal 11 2 2 7 2 2 4" xfId="15374" xr:uid="{5F418D3D-EC58-453C-ABBF-E4A9817AAE9E}"/>
    <cellStyle name="Normal 11 2 2 7 2 3" xfId="15375" xr:uid="{4DB6F144-770E-4A8B-A9B9-584B2D1BD2CF}"/>
    <cellStyle name="Normal 11 2 2 7 2 3 2" xfId="15376" xr:uid="{1134844D-99C0-4EBD-81F2-EAA1D457D826}"/>
    <cellStyle name="Normal 11 2 2 7 2 4" xfId="15377" xr:uid="{95F6CB58-9523-42D4-B3BB-ACC2D2B480C1}"/>
    <cellStyle name="Normal 11 2 2 7 2 5" xfId="15378" xr:uid="{7C2A6B2F-C620-41AF-B2A3-B0FD21E7BE71}"/>
    <cellStyle name="Normal 11 2 2 8" xfId="15379" xr:uid="{C19750ED-67B9-4FBA-B2FE-9E7150BC539F}"/>
    <cellStyle name="Normal 11 2 2 8 2" xfId="15380" xr:uid="{D8437406-B276-48B0-BE78-168F0AC387A7}"/>
    <cellStyle name="Normal 11 2 2 8 2 2" xfId="15381" xr:uid="{DDE9F0A0-6538-4787-9300-555103EB94BC}"/>
    <cellStyle name="Normal 11 2 2 8 2 2 2" xfId="15382" xr:uid="{79E46B8E-5488-4EF7-B370-9158FA199012}"/>
    <cellStyle name="Normal 11 2 2 8 2 2 2 2" xfId="15383" xr:uid="{59F43E00-145A-4D95-A040-62AAC916906B}"/>
    <cellStyle name="Normal 11 2 2 8 2 2 3" xfId="15384" xr:uid="{40E96087-9610-45DE-AE93-4DF94A228731}"/>
    <cellStyle name="Normal 11 2 2 8 2 2 4" xfId="15385" xr:uid="{8FCF2182-54FC-40A0-AE2E-59F4E9248DAD}"/>
    <cellStyle name="Normal 11 2 2 8 2 3" xfId="15386" xr:uid="{A9C382B9-CA0F-44A8-A1CA-6197C903CCBA}"/>
    <cellStyle name="Normal 11 2 2 8 2 3 2" xfId="15387" xr:uid="{B089AC07-F01D-49E8-B4E4-480F667AB4CF}"/>
    <cellStyle name="Normal 11 2 2 8 2 4" xfId="15388" xr:uid="{969906E3-05FC-46D9-93E0-D56CFB41FEA6}"/>
    <cellStyle name="Normal 11 2 2 8 2 5" xfId="15389" xr:uid="{1ECD9D20-56DF-4D9D-85E3-BF69F31F3389}"/>
    <cellStyle name="Normal 11 2 2 9" xfId="15390" xr:uid="{E6458E77-6CB0-466B-A45A-EE301FE74A8B}"/>
    <cellStyle name="Normal 11 2 2 9 2" xfId="15391" xr:uid="{AA3CF3C2-0B8C-4B45-9ECF-21AAF678463A}"/>
    <cellStyle name="Normal 11 2 2 9 2 2" xfId="15392" xr:uid="{8E7E9E7B-2FF4-4846-8A2C-20A772480CCA}"/>
    <cellStyle name="Normal 11 2 2 9 2 2 2" xfId="15393" xr:uid="{3A34B719-E5A0-4348-A167-72C6C0A7C664}"/>
    <cellStyle name="Normal 11 2 2 9 2 2 2 2" xfId="15394" xr:uid="{6454272C-19FB-43BE-BF98-CE8E40022A6A}"/>
    <cellStyle name="Normal 11 2 2 9 2 2 3" xfId="15395" xr:uid="{A6CBCB2C-893E-44CB-A431-DF5B6E4F8717}"/>
    <cellStyle name="Normal 11 2 2 9 2 2 4" xfId="15396" xr:uid="{AD2C40B8-CE9C-4D53-B992-8BBCFB12E8BA}"/>
    <cellStyle name="Normal 11 2 2 9 2 3" xfId="15397" xr:uid="{6B427A44-2215-479E-B49E-020A2A5498E9}"/>
    <cellStyle name="Normal 11 2 2 9 2 3 2" xfId="15398" xr:uid="{50E4CD4A-8844-4C46-811D-A04C94883F01}"/>
    <cellStyle name="Normal 11 2 2 9 2 4" xfId="15399" xr:uid="{31B7DE1F-8C26-4099-A830-7EAD773B19A4}"/>
    <cellStyle name="Normal 11 2 2 9 2 5" xfId="15400" xr:uid="{C6985AC7-ED2E-4643-9102-CC4386F10F05}"/>
    <cellStyle name="Normal 11 2 2_Culture" xfId="15401" xr:uid="{51171328-2265-459E-8AF8-A016910FD158}"/>
    <cellStyle name="Normal 11 2 20" xfId="3170" xr:uid="{5EBBB345-A4C9-4BAC-952D-13395149B484}"/>
    <cellStyle name="Normal 11 2 3" xfId="15402" xr:uid="{D2EA49DF-A6EE-4FAB-97E4-C1251BEDBB7B}"/>
    <cellStyle name="Normal 11 2 3 10" xfId="15403" xr:uid="{463DEFF5-683D-45CC-B420-185B96160064}"/>
    <cellStyle name="Normal 11 2 3 10 2" xfId="15404" xr:uid="{02A3DDFF-ADA2-447B-8325-9412D622F5CB}"/>
    <cellStyle name="Normal 11 2 3 11" xfId="15405" xr:uid="{335F07DB-CA33-40B5-96E8-E789859DADEC}"/>
    <cellStyle name="Normal 11 2 3 2" xfId="15406" xr:uid="{D89C56F7-E863-4EDA-BE01-C1841B09A289}"/>
    <cellStyle name="Normal 11 2 3 2 2" xfId="15407" xr:uid="{CD42125C-FE5B-4FE6-9062-6A5C4CE21688}"/>
    <cellStyle name="Normal 11 2 3 2 2 2" xfId="15408" xr:uid="{9D35F20E-7CBC-4C08-95CC-0C3A0E1CFF8E}"/>
    <cellStyle name="Normal 11 2 3 2 2 2 2" xfId="15409" xr:uid="{C657DD90-C1CA-4627-AB59-4962A9773B6D}"/>
    <cellStyle name="Normal 11 2 3 2 2 2 2 2" xfId="15410" xr:uid="{9F10A9D1-D6DC-49A8-AB5C-8C683CD406A0}"/>
    <cellStyle name="Normal 11 2 3 2 2 2 3" xfId="15411" xr:uid="{CE9FBC19-AAE0-4BFD-80EB-246AC9025A3B}"/>
    <cellStyle name="Normal 11 2 3 2 2 2 4" xfId="15412" xr:uid="{E0C34066-AECC-40D0-80FC-FFA6531588C1}"/>
    <cellStyle name="Normal 11 2 3 2 2 2 5" xfId="15413" xr:uid="{C9A5B2F1-B867-4DA4-A0FD-F8D8FD1BBA22}"/>
    <cellStyle name="Normal 11 2 3 2 2 3" xfId="15414" xr:uid="{E68DC2F8-BA51-47E1-A7D6-B6D8825E5BBE}"/>
    <cellStyle name="Normal 11 2 3 2 2 3 2" xfId="15415" xr:uid="{5117A7E8-85F7-45DE-91EC-87236B99BD8C}"/>
    <cellStyle name="Normal 11 2 3 2 2 3 2 2" xfId="15416" xr:uid="{AB0B8C1E-3C21-4A0F-9FCE-3DFE8AF8135C}"/>
    <cellStyle name="Normal 11 2 3 2 2 3 3" xfId="15417" xr:uid="{B2479FEA-6AF6-40F2-AE03-128D787818D3}"/>
    <cellStyle name="Normal 11 2 3 2 2 3 4" xfId="15418" xr:uid="{5D05AF4B-6DF7-44C9-887E-7291402FF78E}"/>
    <cellStyle name="Normal 11 2 3 2 2 3 5" xfId="15419" xr:uid="{5DBEA25D-1FCF-42A3-A14C-17847488D74B}"/>
    <cellStyle name="Normal 11 2 3 2 2 4" xfId="15420" xr:uid="{E465B6FE-900A-4F5D-9B09-75B38346C532}"/>
    <cellStyle name="Normal 11 2 3 2 2 4 2" xfId="15421" xr:uid="{C5378404-DE4F-4FC4-A387-DA7D1EA44459}"/>
    <cellStyle name="Normal 11 2 3 2 2 4 3" xfId="15422" xr:uid="{7686569F-8FA4-457A-8687-C847C789B1D6}"/>
    <cellStyle name="Normal 11 2 3 2 2 5" xfId="15423" xr:uid="{80004445-011E-4658-ADA5-30706A20B402}"/>
    <cellStyle name="Normal 11 2 3 2 2 6" xfId="15424" xr:uid="{EB58CFC7-E28A-466E-867F-1432392427C8}"/>
    <cellStyle name="Normal 11 2 3 2 2 7" xfId="15425" xr:uid="{387D2DD8-7E2D-41A1-B90F-5B1F0F2917AF}"/>
    <cellStyle name="Normal 11 2 3 2 3" xfId="15426" xr:uid="{1CB41DEE-F491-4669-9FA9-188B3241ECA6}"/>
    <cellStyle name="Normal 11 2 3 2 3 2" xfId="15427" xr:uid="{86A01F97-180E-498E-B8B2-B83C625F6B52}"/>
    <cellStyle name="Normal 11 2 3 2 3 2 2" xfId="15428" xr:uid="{0349A53B-6026-4D1C-AA8A-AE6CE290B094}"/>
    <cellStyle name="Normal 11 2 3 2 3 2 2 2" xfId="15429" xr:uid="{919E5903-AE0B-4471-866E-D5B441D6CA80}"/>
    <cellStyle name="Normal 11 2 3 2 3 2 3" xfId="15430" xr:uid="{F7C2F48B-DE1A-4426-BFCF-A10ECA19F4E9}"/>
    <cellStyle name="Normal 11 2 3 2 3 2 4" xfId="15431" xr:uid="{4B83ABB6-CB18-4F00-8C18-5B50C6867291}"/>
    <cellStyle name="Normal 11 2 3 2 3 2 5" xfId="15432" xr:uid="{B0110254-4C77-4D24-B414-656E7E1AF0C7}"/>
    <cellStyle name="Normal 11 2 3 2 3 3" xfId="15433" xr:uid="{4ECD5653-E1B8-4451-8A5F-6DAB2001634C}"/>
    <cellStyle name="Normal 11 2 3 2 3 3 2" xfId="15434" xr:uid="{92451E65-51CD-4D57-90A2-0E72028BFF36}"/>
    <cellStyle name="Normal 11 2 3 2 3 3 2 2" xfId="15435" xr:uid="{FA5B9928-9379-4698-A615-56F648A33831}"/>
    <cellStyle name="Normal 11 2 3 2 3 3 3" xfId="15436" xr:uid="{B2DF11AF-4099-432C-9430-BC13EF7F2371}"/>
    <cellStyle name="Normal 11 2 3 2 3 3 4" xfId="15437" xr:uid="{986AC98A-2DA2-4327-803F-11B9914C6A74}"/>
    <cellStyle name="Normal 11 2 3 2 3 3 5" xfId="15438" xr:uid="{F9285FD7-FD12-453A-82BD-5677A726DE59}"/>
    <cellStyle name="Normal 11 2 3 2 3 4" xfId="15439" xr:uid="{40C29626-043F-43A4-AE2B-CE7724F4757E}"/>
    <cellStyle name="Normal 11 2 3 2 3 4 2" xfId="15440" xr:uid="{4EBC49A8-4CF0-4963-97CB-B22911CCD63E}"/>
    <cellStyle name="Normal 11 2 3 2 3 4 3" xfId="15441" xr:uid="{B592172F-5606-49E0-B11F-CCFD07924B0B}"/>
    <cellStyle name="Normal 11 2 3 2 3 5" xfId="15442" xr:uid="{13BFE381-713A-4EA1-B95A-F741EB1A0D6C}"/>
    <cellStyle name="Normal 11 2 3 2 3 6" xfId="15443" xr:uid="{B04C4BA0-8F65-4F2C-A2EC-7483F131BFF2}"/>
    <cellStyle name="Normal 11 2 3 2 3 7" xfId="15444" xr:uid="{76EF9A55-2943-4CC5-BBB4-EA14B14FAF04}"/>
    <cellStyle name="Normal 11 2 3 2 4" xfId="15445" xr:uid="{80D66EC0-BCA1-4A89-B8B2-4DE84B5F11D2}"/>
    <cellStyle name="Normal 11 2 3 2 4 2" xfId="15446" xr:uid="{A2E2C143-6E24-4535-B817-66127BB1C2EC}"/>
    <cellStyle name="Normal 11 2 3 2 4 2 2" xfId="15447" xr:uid="{1D014C60-028D-4200-BDDC-D4005EF2D949}"/>
    <cellStyle name="Normal 11 2 3 2 4 2 2 2" xfId="15448" xr:uid="{005F5932-519F-46FC-B930-22C37C68B4F2}"/>
    <cellStyle name="Normal 11 2 3 2 4 2 3" xfId="15449" xr:uid="{AFE332BB-FB04-47A8-9D87-76D14E8EC31D}"/>
    <cellStyle name="Normal 11 2 3 2 4 2 4" xfId="15450" xr:uid="{3A0EC9B0-0103-4094-BDF1-34F972F6EBFB}"/>
    <cellStyle name="Normal 11 2 3 2 4 2 5" xfId="15451" xr:uid="{A08BB482-FE95-4684-ABAC-38FDE62037D6}"/>
    <cellStyle name="Normal 11 2 3 2 4 3" xfId="15452" xr:uid="{BBF19FD7-71AE-4C52-BED8-BA8C40EBE2A8}"/>
    <cellStyle name="Normal 11 2 3 2 4 3 2" xfId="15453" xr:uid="{4E63B0D1-D3CD-40AA-973F-40DBA68CA3DF}"/>
    <cellStyle name="Normal 11 2 3 2 4 3 2 2" xfId="15454" xr:uid="{488E3454-1156-48E5-9F4E-345C55ED92EA}"/>
    <cellStyle name="Normal 11 2 3 2 4 3 3" xfId="15455" xr:uid="{FCCF30CB-C5A4-41D2-A615-87766E19C109}"/>
    <cellStyle name="Normal 11 2 3 2 4 3 4" xfId="15456" xr:uid="{8773865E-2824-4B6C-B38D-06C922498A2B}"/>
    <cellStyle name="Normal 11 2 3 2 4 3 5" xfId="15457" xr:uid="{7DD4561B-D16B-4E29-BCF6-ED1B7A6D3915}"/>
    <cellStyle name="Normal 11 2 3 2 4 4" xfId="15458" xr:uid="{0560AAE6-620E-45BC-AE96-F5A615B1CADB}"/>
    <cellStyle name="Normal 11 2 3 2 4 4 2" xfId="15459" xr:uid="{CAB0CB2C-BDE4-4FE3-B0C6-ED0DBC68AA3A}"/>
    <cellStyle name="Normal 11 2 3 2 4 4 3" xfId="15460" xr:uid="{D7160AF0-1AF7-48CF-B35D-CB5F620C1D19}"/>
    <cellStyle name="Normal 11 2 3 2 4 5" xfId="15461" xr:uid="{F33C7B26-2F58-4C7A-961C-DF5A9EAC1FFE}"/>
    <cellStyle name="Normal 11 2 3 2 4 6" xfId="15462" xr:uid="{D184F24E-700D-4D2C-9C71-CB5FC71951E7}"/>
    <cellStyle name="Normal 11 2 3 2 4 7" xfId="15463" xr:uid="{63A18E84-5333-4114-8094-75A9B6963180}"/>
    <cellStyle name="Normal 11 2 3 2 5" xfId="15464" xr:uid="{1C493251-F46D-4889-9CD4-890BEF74F7E0}"/>
    <cellStyle name="Normal 11 2 3 2 5 2" xfId="15465" xr:uid="{D0ADBE3D-2479-44A5-A424-97EEB545B6C4}"/>
    <cellStyle name="Normal 11 2 3 2 5 2 2" xfId="15466" xr:uid="{86F02032-23CB-492D-A9D7-E8BBACE0B41A}"/>
    <cellStyle name="Normal 11 2 3 2 5 2 2 2" xfId="15467" xr:uid="{C03671C5-2B00-4431-971E-70ED276A2B1A}"/>
    <cellStyle name="Normal 11 2 3 2 5 2 3" xfId="15468" xr:uid="{3367CAAB-1B6D-4F56-8093-7BEBC1491F97}"/>
    <cellStyle name="Normal 11 2 3 2 5 2 4" xfId="15469" xr:uid="{1C74091F-6F72-4D7B-8EAB-296717F1E4D7}"/>
    <cellStyle name="Normal 11 2 3 2 5 2 5" xfId="15470" xr:uid="{C476DF5B-A5A4-4123-8EA6-1801EC45E456}"/>
    <cellStyle name="Normal 11 2 3 2 5 3" xfId="15471" xr:uid="{0C235DDD-089C-4AE0-A0A2-C0908BD74FA8}"/>
    <cellStyle name="Normal 11 2 3 2 5 3 2" xfId="15472" xr:uid="{42BE1ADA-A76C-43ED-AD91-75471D4B149B}"/>
    <cellStyle name="Normal 11 2 3 2 5 3 2 2" xfId="15473" xr:uid="{3361AB50-7929-430B-8F47-4B9E09F85578}"/>
    <cellStyle name="Normal 11 2 3 2 5 3 3" xfId="15474" xr:uid="{EAE3DE5D-D8AE-4659-96CC-5F3040622736}"/>
    <cellStyle name="Normal 11 2 3 2 5 3 4" xfId="15475" xr:uid="{3E503418-7DD1-4A75-8147-B34E9581B72A}"/>
    <cellStyle name="Normal 11 2 3 2 5 3 5" xfId="15476" xr:uid="{302E446C-05DA-4EDB-B5EF-81FF7F3301D8}"/>
    <cellStyle name="Normal 11 2 3 2 5 4" xfId="15477" xr:uid="{471BBE56-96CF-4D3E-B2D1-0B0B98681E46}"/>
    <cellStyle name="Normal 11 2 3 2 5 4 2" xfId="15478" xr:uid="{942C44C4-A0AF-4E43-8933-EA07599C4BF7}"/>
    <cellStyle name="Normal 11 2 3 2 5 4 3" xfId="15479" xr:uid="{612EC8E8-7BC8-41C2-938E-82E64AA863CF}"/>
    <cellStyle name="Normal 11 2 3 2 5 5" xfId="15480" xr:uid="{82AB2A5F-D730-439E-9910-4FE0B593DAEB}"/>
    <cellStyle name="Normal 11 2 3 2 5 6" xfId="15481" xr:uid="{97D8F15E-02BD-4D9E-ADA2-62C6382503E8}"/>
    <cellStyle name="Normal 11 2 3 2 5 7" xfId="15482" xr:uid="{385499DF-0B5C-49F4-9D3A-D7F7D6047376}"/>
    <cellStyle name="Normal 11 2 3 2 6" xfId="15483" xr:uid="{3CC37B15-B299-44CC-919F-FC1D6CD5B897}"/>
    <cellStyle name="Normal 11 2 3 2 6 2" xfId="15484" xr:uid="{BA900AFB-CBF9-4460-A958-132A420A145F}"/>
    <cellStyle name="Normal 11 2 3 2 6 2 2" xfId="15485" xr:uid="{5F5E047C-4D53-4D60-B0A9-A0A6037AEADF}"/>
    <cellStyle name="Normal 11 2 3 2 6 2 2 2" xfId="15486" xr:uid="{8905A7D4-C655-430C-A8A9-0A84C50C964F}"/>
    <cellStyle name="Normal 11 2 3 2 6 2 3" xfId="15487" xr:uid="{FE35A320-2AFA-4D8A-B40F-C1E414B46135}"/>
    <cellStyle name="Normal 11 2 3 2 6 2 4" xfId="15488" xr:uid="{2821689A-67F6-4824-AA61-404125D0D34D}"/>
    <cellStyle name="Normal 11 2 3 2 6 2 5" xfId="15489" xr:uid="{5B3CCBCC-0AA8-4E45-918A-7D7ADA028C9B}"/>
    <cellStyle name="Normal 11 2 3 2 6 3" xfId="15490" xr:uid="{F624F5A6-E749-4E12-829F-1B13AD024D09}"/>
    <cellStyle name="Normal 11 2 3 2 6 3 2" xfId="15491" xr:uid="{BE01B615-68D6-4380-99BA-7D2C5708A9A0}"/>
    <cellStyle name="Normal 11 2 3 2 6 3 2 2" xfId="15492" xr:uid="{1C9674DF-9C40-4A87-BB3E-E5251685ACDD}"/>
    <cellStyle name="Normal 11 2 3 2 6 3 3" xfId="15493" xr:uid="{7FF67AEF-BE20-4C63-A172-AB8E5B67BAA5}"/>
    <cellStyle name="Normal 11 2 3 2 6 3 4" xfId="15494" xr:uid="{63CA94EF-1B39-438E-B88F-F37AF77A5595}"/>
    <cellStyle name="Normal 11 2 3 2 6 3 5" xfId="15495" xr:uid="{25217FC6-42AB-4A9C-A39D-354570EB8964}"/>
    <cellStyle name="Normal 11 2 3 2 6 4" xfId="15496" xr:uid="{589A114C-C998-43AF-815F-9595098DE4B9}"/>
    <cellStyle name="Normal 11 2 3 2 6 4 2" xfId="15497" xr:uid="{7C531DC7-22B5-4BB5-A44B-3E490491D2D0}"/>
    <cellStyle name="Normal 11 2 3 2 6 4 3" xfId="15498" xr:uid="{C386FB26-07AF-43C1-A3EC-8DF641A8365B}"/>
    <cellStyle name="Normal 11 2 3 2 6 5" xfId="15499" xr:uid="{DA1DF081-C3BD-4FBD-A187-97027E3035AF}"/>
    <cellStyle name="Normal 11 2 3 2 6 6" xfId="15500" xr:uid="{42508C6D-7C55-451B-9CA5-6930F0B5DA2C}"/>
    <cellStyle name="Normal 11 2 3 2 6 7" xfId="15501" xr:uid="{0FD19B36-6449-45C8-B77E-160C58B3EDED}"/>
    <cellStyle name="Normal 11 2 3 2 7" xfId="15502" xr:uid="{237F3FFE-76A7-4DC9-8BF7-E5DB4641C6A3}"/>
    <cellStyle name="Normal 11 2 3 2 7 2" xfId="15503" xr:uid="{F82949A0-0538-47C9-B4D0-945BDE810D62}"/>
    <cellStyle name="Normal 11 2 3 2 7 2 2" xfId="15504" xr:uid="{D9323F72-B6B7-465B-A7B1-F3C65162CD0D}"/>
    <cellStyle name="Normal 11 2 3 2 7 2 2 2" xfId="15505" xr:uid="{9229029A-FCEF-42F5-BFCC-1DE3656B41B8}"/>
    <cellStyle name="Normal 11 2 3 2 7 2 3" xfId="15506" xr:uid="{214D4204-DBE9-4D90-9426-E287273F7330}"/>
    <cellStyle name="Normal 11 2 3 2 7 2 4" xfId="15507" xr:uid="{9DA6FA84-0E82-44FF-9CF1-7C335E83B831}"/>
    <cellStyle name="Normal 11 2 3 2 7 2 5" xfId="15508" xr:uid="{2CF8C4F1-7931-4601-BEFA-512EC28DDD9A}"/>
    <cellStyle name="Normal 11 2 3 2 7 3" xfId="15509" xr:uid="{A4EC0424-64A1-4705-A488-10482E3732DB}"/>
    <cellStyle name="Normal 11 2 3 2 7 3 2" xfId="15510" xr:uid="{CD90B6AB-22CF-49B9-90E1-0F13AA2A66E1}"/>
    <cellStyle name="Normal 11 2 3 2 7 3 2 2" xfId="15511" xr:uid="{50B7E758-DB9A-4CC5-A515-F78205287C51}"/>
    <cellStyle name="Normal 11 2 3 2 7 3 3" xfId="15512" xr:uid="{5111FF7E-FD8C-4F76-B685-BA82B6CC7022}"/>
    <cellStyle name="Normal 11 2 3 2 7 3 4" xfId="15513" xr:uid="{534C44CB-43A7-4CF5-922C-522264D60E19}"/>
    <cellStyle name="Normal 11 2 3 2 7 3 5" xfId="15514" xr:uid="{6B85BDC7-10CE-489D-8403-3F643229EA69}"/>
    <cellStyle name="Normal 11 2 3 2 7 4" xfId="15515" xr:uid="{5D5B8D1D-6656-4135-81FF-76DADBCC7DD6}"/>
    <cellStyle name="Normal 11 2 3 2 7 4 2" xfId="15516" xr:uid="{ADBDB0B5-2161-4E75-8717-D0308CE49CDC}"/>
    <cellStyle name="Normal 11 2 3 2 7 4 3" xfId="15517" xr:uid="{ECEF88B5-9187-4D89-B335-75437520FDDF}"/>
    <cellStyle name="Normal 11 2 3 2 7 5" xfId="15518" xr:uid="{1E15A9FF-7A9B-4573-9792-E16AA88ED6B8}"/>
    <cellStyle name="Normal 11 2 3 2 7 6" xfId="15519" xr:uid="{C776D1A8-9498-47AD-A95B-1DE264FA5E31}"/>
    <cellStyle name="Normal 11 2 3 2 7 7" xfId="15520" xr:uid="{F8D817DB-A952-49B2-A9A3-A924BE029470}"/>
    <cellStyle name="Normal 11 2 3 3" xfId="15521" xr:uid="{A74FB9A2-919A-4F2F-BEAD-E7D8C01EB0A7}"/>
    <cellStyle name="Normal 11 2 3 3 2" xfId="15522" xr:uid="{2C38D9B9-62F7-4A85-AB9E-1F684C053D7C}"/>
    <cellStyle name="Normal 11 2 3 3 2 2" xfId="15523" xr:uid="{B4E1BC49-115E-4618-A005-998A391ED21F}"/>
    <cellStyle name="Normal 11 2 3 3 2 2 2" xfId="15524" xr:uid="{59D9390A-0122-4A23-BDFD-4B0EF4B29ABE}"/>
    <cellStyle name="Normal 11 2 3 3 2 2 2 2" xfId="15525" xr:uid="{7205D114-F33B-4980-8C56-C29A0D62843B}"/>
    <cellStyle name="Normal 11 2 3 3 2 2 3" xfId="15526" xr:uid="{84CA552B-E933-4104-83D4-1BADAA4EA399}"/>
    <cellStyle name="Normal 11 2 3 3 2 2 4" xfId="15527" xr:uid="{4D83DA08-26E7-4814-83E8-2E0B5D4A2CFA}"/>
    <cellStyle name="Normal 11 2 3 3 2 3" xfId="15528" xr:uid="{07F25395-C1FA-4163-9AB7-4B96A251C34A}"/>
    <cellStyle name="Normal 11 2 3 3 2 3 2" xfId="15529" xr:uid="{398ED488-0FC8-46AA-B5D1-07CC466FA301}"/>
    <cellStyle name="Normal 11 2 3 3 2 4" xfId="15530" xr:uid="{243D72B5-3334-4A88-8326-C42708B2D90E}"/>
    <cellStyle name="Normal 11 2 3 3 2 5" xfId="15531" xr:uid="{4EB51BC7-F097-42DB-9917-00EE64AAB4E1}"/>
    <cellStyle name="Normal 11 2 3 4" xfId="15532" xr:uid="{EBF798F2-30A1-494F-84FC-091BA5DB6A67}"/>
    <cellStyle name="Normal 11 2 3 4 2" xfId="15533" xr:uid="{C8827006-480F-443F-B5FB-7EA777E9E165}"/>
    <cellStyle name="Normal 11 2 3 4 2 2" xfId="15534" xr:uid="{309C0619-EA83-4448-BA1B-24B962FFB44A}"/>
    <cellStyle name="Normal 11 2 3 4 2 2 2" xfId="15535" xr:uid="{BB0FC81E-18E9-4ABB-A4A0-435CDC61A097}"/>
    <cellStyle name="Normal 11 2 3 4 2 2 2 2" xfId="15536" xr:uid="{13ED0EA0-3191-47AA-A7DB-8C13A9E1598F}"/>
    <cellStyle name="Normal 11 2 3 4 2 2 3" xfId="15537" xr:uid="{289CF667-3037-4004-8371-440B75CA101C}"/>
    <cellStyle name="Normal 11 2 3 4 2 2 4" xfId="15538" xr:uid="{C2E156D3-427D-4F2D-B8CE-C98C24503E6A}"/>
    <cellStyle name="Normal 11 2 3 4 2 3" xfId="15539" xr:uid="{A80D54CD-1BCC-4FE1-9F26-5054D4A07A4D}"/>
    <cellStyle name="Normal 11 2 3 4 2 3 2" xfId="15540" xr:uid="{0A5CED3C-8038-465A-9C64-3E426ADAA798}"/>
    <cellStyle name="Normal 11 2 3 4 2 4" xfId="15541" xr:uid="{C69BC6F5-E72F-4E08-A9CA-FF0B67702540}"/>
    <cellStyle name="Normal 11 2 3 4 2 5" xfId="15542" xr:uid="{FD916F06-2D9C-4992-B969-EB2DA6B20203}"/>
    <cellStyle name="Normal 11 2 3 5" xfId="15543" xr:uid="{51DFE228-21F5-4332-BDC2-371F2C78172E}"/>
    <cellStyle name="Normal 11 2 3 5 2" xfId="15544" xr:uid="{6AEFBD81-EB1C-4EC9-8259-2B52D661B7A7}"/>
    <cellStyle name="Normal 11 2 3 5 2 2" xfId="15545" xr:uid="{87782CA4-1088-425F-B5DC-4CEB0A11772F}"/>
    <cellStyle name="Normal 11 2 3 5 2 2 2" xfId="15546" xr:uid="{351E8CBC-8D8E-4B2F-8303-A7BBBB298143}"/>
    <cellStyle name="Normal 11 2 3 5 2 2 2 2" xfId="15547" xr:uid="{84E01F67-B7EF-4723-9A54-1E22DB9FE29E}"/>
    <cellStyle name="Normal 11 2 3 5 2 2 3" xfId="15548" xr:uid="{653D30AE-3E6B-4903-B6D2-809442F853E1}"/>
    <cellStyle name="Normal 11 2 3 5 2 2 4" xfId="15549" xr:uid="{D7DA094E-6023-4E48-B5DA-05DB2437A0E6}"/>
    <cellStyle name="Normal 11 2 3 5 2 3" xfId="15550" xr:uid="{B1A35EFB-8C95-4586-95FD-226F238C94DA}"/>
    <cellStyle name="Normal 11 2 3 5 2 3 2" xfId="15551" xr:uid="{8B9D337E-C581-4A52-AF33-E09323E9FB09}"/>
    <cellStyle name="Normal 11 2 3 5 2 4" xfId="15552" xr:uid="{25F80133-3769-4514-ABC2-994C8D29EFBD}"/>
    <cellStyle name="Normal 11 2 3 5 2 5" xfId="15553" xr:uid="{5A1073FE-36F2-4896-9EC5-8FF467901D84}"/>
    <cellStyle name="Normal 11 2 3 6" xfId="15554" xr:uid="{7FFE00FB-2398-430C-B4B5-203756F31065}"/>
    <cellStyle name="Normal 11 2 3 6 2" xfId="15555" xr:uid="{B20C41E8-08D0-45C9-BACB-65D3797D08D2}"/>
    <cellStyle name="Normal 11 2 3 6 2 2" xfId="15556" xr:uid="{EF285D8B-ED7E-47C0-8BF3-DE822E4AA683}"/>
    <cellStyle name="Normal 11 2 3 6 2 2 2" xfId="15557" xr:uid="{4F643B07-2DAC-4242-9A05-FBD8E14F9E92}"/>
    <cellStyle name="Normal 11 2 3 6 2 2 2 2" xfId="15558" xr:uid="{480208BC-BA5B-47AE-951C-5AA44EA04833}"/>
    <cellStyle name="Normal 11 2 3 6 2 2 3" xfId="15559" xr:uid="{8CEDCDA7-4697-4F37-9735-85D16EA52116}"/>
    <cellStyle name="Normal 11 2 3 6 2 2 4" xfId="15560" xr:uid="{B282C581-D48B-4680-9CAB-AE53E2163B21}"/>
    <cellStyle name="Normal 11 2 3 6 2 3" xfId="15561" xr:uid="{FA1340CC-E816-4002-AE87-230F5E13F453}"/>
    <cellStyle name="Normal 11 2 3 6 2 3 2" xfId="15562" xr:uid="{D5BDCDA6-8ECD-4F53-B04C-4476F02BDE34}"/>
    <cellStyle name="Normal 11 2 3 6 2 4" xfId="15563" xr:uid="{6A9DEDB6-D592-460C-843A-2F139AC9C617}"/>
    <cellStyle name="Normal 11 2 3 6 2 5" xfId="15564" xr:uid="{592A8BDA-8A1A-4572-B9EC-C507FE03ED8F}"/>
    <cellStyle name="Normal 11 2 3 7" xfId="15565" xr:uid="{1F418CDD-A4A6-460F-B9CC-4A0AA87ACA90}"/>
    <cellStyle name="Normal 11 2 3 7 2" xfId="15566" xr:uid="{39D5CCE4-6505-4911-9B2D-2C1C388CEE66}"/>
    <cellStyle name="Normal 11 2 3 7 2 2" xfId="15567" xr:uid="{D5810264-A7B9-49F2-B0BB-F0E1B57DABCE}"/>
    <cellStyle name="Normal 11 2 3 7 2 2 2" xfId="15568" xr:uid="{01A5C965-B311-4E03-B8CB-7059491BAE81}"/>
    <cellStyle name="Normal 11 2 3 7 2 2 2 2" xfId="15569" xr:uid="{C5E78270-B31E-48BC-9E5D-DC108AA5964C}"/>
    <cellStyle name="Normal 11 2 3 7 2 2 3" xfId="15570" xr:uid="{28A46586-E36F-45F8-A743-B75AC0EC0691}"/>
    <cellStyle name="Normal 11 2 3 7 2 2 4" xfId="15571" xr:uid="{A1AC676F-560B-4A71-8536-1E809A5B5B31}"/>
    <cellStyle name="Normal 11 2 3 7 2 3" xfId="15572" xr:uid="{143D97A4-43BE-424F-AA5C-2BEBF443CEF8}"/>
    <cellStyle name="Normal 11 2 3 7 2 3 2" xfId="15573" xr:uid="{73E05CC5-A7BD-40B1-8E89-6D2AAC5D4FB8}"/>
    <cellStyle name="Normal 11 2 3 7 2 4" xfId="15574" xr:uid="{56BFC447-1FF9-4675-ADD5-240CAE8A6526}"/>
    <cellStyle name="Normal 11 2 3 7 2 5" xfId="15575" xr:uid="{9BC634F0-79C4-4C95-A924-0B1BD0E013AD}"/>
    <cellStyle name="Normal 11 2 3 8" xfId="15576" xr:uid="{C107D1E6-A22B-41C4-879A-E2E413A930DA}"/>
    <cellStyle name="Normal 11 2 3 8 2" xfId="15577" xr:uid="{741EE3E0-C186-4E82-9037-11058DFEE348}"/>
    <cellStyle name="Normal 11 2 3 8 2 2" xfId="15578" xr:uid="{50CA8F0A-CBBE-4C6D-BFD8-AC5380DC875F}"/>
    <cellStyle name="Normal 11 2 3 8 2 2 2" xfId="15579" xr:uid="{6B3B30C9-9AF7-4F18-99E2-F7A275D36254}"/>
    <cellStyle name="Normal 11 2 3 8 2 3" xfId="15580" xr:uid="{3D6B4397-A4F9-47FA-838A-6AC67AF95379}"/>
    <cellStyle name="Normal 11 2 3 8 2 4" xfId="15581" xr:uid="{22789F16-F8A5-4D59-BA73-B92DF1BBFE1E}"/>
    <cellStyle name="Normal 11 2 3 8 2 5" xfId="15582" xr:uid="{B705B5FB-A341-436D-BCBD-50CC945BC192}"/>
    <cellStyle name="Normal 11 2 3 8 3" xfId="15583" xr:uid="{021F6E4E-F55D-45E7-BB65-8B96519EE845}"/>
    <cellStyle name="Normal 11 2 3 8 3 2" xfId="15584" xr:uid="{FB77CE05-D4CA-4002-A1CD-BBDC2C9570A5}"/>
    <cellStyle name="Normal 11 2 3 8 3 2 2" xfId="15585" xr:uid="{76FE6797-915B-479D-B38C-91C05BA90ABD}"/>
    <cellStyle name="Normal 11 2 3 8 3 3" xfId="15586" xr:uid="{7505800D-CA79-441E-AD6D-4557E96D5312}"/>
    <cellStyle name="Normal 11 2 3 8 3 4" xfId="15587" xr:uid="{92C385E3-EE89-4921-8941-BD47F89D0242}"/>
    <cellStyle name="Normal 11 2 3 8 3 5" xfId="15588" xr:uid="{8CF3CA69-79B1-40A2-8347-0CA91BD56AF9}"/>
    <cellStyle name="Normal 11 2 3 8 4" xfId="15589" xr:uid="{93B45114-B142-40FC-BC93-32115FAD25CE}"/>
    <cellStyle name="Normal 11 2 3 8 4 2" xfId="15590" xr:uid="{CEA1EDC7-FABB-46E9-BFE1-C7A53935E289}"/>
    <cellStyle name="Normal 11 2 3 8 4 3" xfId="15591" xr:uid="{59A4EF17-444B-41C8-90F5-6812C25C5239}"/>
    <cellStyle name="Normal 11 2 3 8 5" xfId="15592" xr:uid="{AC5510A6-FC2A-4EE0-A668-44F578EA4F79}"/>
    <cellStyle name="Normal 11 2 3 8 6" xfId="15593" xr:uid="{7DD76831-3838-4712-9C2D-0C6E3BC01B75}"/>
    <cellStyle name="Normal 11 2 3 8 7" xfId="15594" xr:uid="{77038DDD-6B33-4D8C-9536-4B1394B78776}"/>
    <cellStyle name="Normal 11 2 3 9" xfId="15595" xr:uid="{DC072F3C-556A-44E7-BA2B-B61C29A170FC}"/>
    <cellStyle name="Normal 11 2 3 9 2" xfId="15596" xr:uid="{04CE20A8-118D-4890-AFAB-4573557394FA}"/>
    <cellStyle name="Normal 11 2 3 9 2 2" xfId="15597" xr:uid="{B4234119-1A8C-4634-9128-325898A664BE}"/>
    <cellStyle name="Normal 11 2 3 9 2 2 2" xfId="15598" xr:uid="{8493DEC6-76B5-4B2A-A266-0C0B8CD9A071}"/>
    <cellStyle name="Normal 11 2 3 9 2 3" xfId="15599" xr:uid="{8E50AFFC-76BA-49AB-8CC8-C963A5841509}"/>
    <cellStyle name="Normal 11 2 3 9 2 4" xfId="15600" xr:uid="{1707802F-A815-44E3-ADE2-72D701492EF2}"/>
    <cellStyle name="Normal 11 2 3 9 2 5" xfId="15601" xr:uid="{3308993C-75FF-4C98-9D4A-94CF0562D5D4}"/>
    <cellStyle name="Normal 11 2 3 9 3" xfId="15602" xr:uid="{9DBC1374-E8F5-4C50-B613-4AB545C316B0}"/>
    <cellStyle name="Normal 11 2 3 9 3 2" xfId="15603" xr:uid="{A8A02210-2883-4090-9635-1389E8265694}"/>
    <cellStyle name="Normal 11 2 3 9 3 2 2" xfId="15604" xr:uid="{8C4023F8-35F6-4DE8-B3D2-F81A28A8994A}"/>
    <cellStyle name="Normal 11 2 3 9 3 3" xfId="15605" xr:uid="{E069C974-00F3-4832-A1B3-9E30EE4C02B5}"/>
    <cellStyle name="Normal 11 2 3 9 3 4" xfId="15606" xr:uid="{82D7C65E-EE1D-43E6-A7CD-1A06E949E978}"/>
    <cellStyle name="Normal 11 2 3 9 3 5" xfId="15607" xr:uid="{F70CDB85-9A68-4CDA-8A67-8001D2C01468}"/>
    <cellStyle name="Normal 11 2 3 9 4" xfId="15608" xr:uid="{2E9D8932-4E1E-4777-AEFA-0D3635C0E8DD}"/>
    <cellStyle name="Normal 11 2 3 9 4 2" xfId="15609" xr:uid="{125B4F9B-87AC-472E-913A-B4C25C487A76}"/>
    <cellStyle name="Normal 11 2 3 9 4 3" xfId="15610" xr:uid="{C0F20B94-5A85-410E-8DD9-8FB3FF83EB26}"/>
    <cellStyle name="Normal 11 2 3 9 5" xfId="15611" xr:uid="{1DEA823F-BFD5-4208-A059-58794D73B9A2}"/>
    <cellStyle name="Normal 11 2 3 9 6" xfId="15612" xr:uid="{4390D0F6-A151-4E83-8D25-603084979A2B}"/>
    <cellStyle name="Normal 11 2 3 9 7" xfId="15613" xr:uid="{380E498D-20A9-4DFF-AE48-E43C24AA8A31}"/>
    <cellStyle name="Normal 11 2 3_Culture" xfId="15614" xr:uid="{A306BF8B-E503-4E7C-A162-05E59BB4CE67}"/>
    <cellStyle name="Normal 11 2 4" xfId="15615" xr:uid="{8E992D7E-120B-487E-960D-CE71C2E61C72}"/>
    <cellStyle name="Normal 11 2 4 10" xfId="15616" xr:uid="{27BEBEB3-E2D8-4D70-B162-DEF43A677693}"/>
    <cellStyle name="Normal 11 2 4 2" xfId="15617" xr:uid="{264B28C7-95CC-4591-B161-E08207B2ED15}"/>
    <cellStyle name="Normal 11 2 4 2 2" xfId="15618" xr:uid="{63C1BF98-1C20-4390-AD1D-E4F34AC49431}"/>
    <cellStyle name="Normal 11 2 4 2 2 2" xfId="15619" xr:uid="{2579D25F-9CFD-48D3-AADB-5FC614B88795}"/>
    <cellStyle name="Normal 11 2 4 2 2 2 2" xfId="15620" xr:uid="{38072C2F-1193-47CA-8F61-EFDB0FC50243}"/>
    <cellStyle name="Normal 11 2 4 2 2 2 2 2" xfId="15621" xr:uid="{9727B445-106F-4B87-AACE-C961452A5900}"/>
    <cellStyle name="Normal 11 2 4 2 2 2 3" xfId="15622" xr:uid="{3E7EBE5A-827F-465A-A7F3-CB6C7F310251}"/>
    <cellStyle name="Normal 11 2 4 2 2 2 4" xfId="15623" xr:uid="{3256A8AA-14B2-4F65-94DE-AFA9DA3EE21F}"/>
    <cellStyle name="Normal 11 2 4 2 2 3" xfId="15624" xr:uid="{A7EA8E1F-B0CD-4738-B297-350CC23AF49C}"/>
    <cellStyle name="Normal 11 2 4 2 2 3 2" xfId="15625" xr:uid="{E6CCC421-7A05-43D1-82D9-516DE209CBAE}"/>
    <cellStyle name="Normal 11 2 4 2 2 4" xfId="15626" xr:uid="{235911C0-3411-4E5B-A0A5-251A9C1D5320}"/>
    <cellStyle name="Normal 11 2 4 2 2 5" xfId="15627" xr:uid="{FDB35B78-7C2F-4CB0-9B98-25C9BD8BEBB4}"/>
    <cellStyle name="Normal 11 2 4 3" xfId="15628" xr:uid="{34B9FF87-7568-4A7D-A05C-4FE79F3109E6}"/>
    <cellStyle name="Normal 11 2 4 3 2" xfId="15629" xr:uid="{AA78D240-8336-481F-A935-0FEBA17F3626}"/>
    <cellStyle name="Normal 11 2 4 3 2 2" xfId="15630" xr:uid="{6DB49E0F-9C18-40FE-A0B5-82FD722EE1CF}"/>
    <cellStyle name="Normal 11 2 4 3 2 2 2" xfId="15631" xr:uid="{77503861-4F3F-4356-BCB2-3AFC5ADF0D49}"/>
    <cellStyle name="Normal 11 2 4 3 2 2 2 2" xfId="15632" xr:uid="{00A5B883-FB6C-4655-9ED4-573907A83688}"/>
    <cellStyle name="Normal 11 2 4 3 2 2 3" xfId="15633" xr:uid="{E6635350-27D4-47FA-B2D3-004F3D9C2E06}"/>
    <cellStyle name="Normal 11 2 4 3 2 2 4" xfId="15634" xr:uid="{9871DAFF-A003-44EE-AFAE-26921638E2AD}"/>
    <cellStyle name="Normal 11 2 4 3 2 3" xfId="15635" xr:uid="{C2F7689A-3696-404E-B242-F4CC1A3B6E2B}"/>
    <cellStyle name="Normal 11 2 4 3 2 3 2" xfId="15636" xr:uid="{B25372D3-E826-46F4-92B9-B8CB02745371}"/>
    <cellStyle name="Normal 11 2 4 3 2 4" xfId="15637" xr:uid="{A09294B6-7CC0-4DED-BED6-3F182607A438}"/>
    <cellStyle name="Normal 11 2 4 3 2 5" xfId="15638" xr:uid="{2CA2FDEC-1EC1-4EB3-86BA-3234AF63B8A1}"/>
    <cellStyle name="Normal 11 2 4 4" xfId="15639" xr:uid="{95B2A4B2-6E2F-4CC4-BA3B-9EB0B5920C55}"/>
    <cellStyle name="Normal 11 2 4 4 2" xfId="15640" xr:uid="{91B065D8-5259-4B2C-B096-763D2986EC1F}"/>
    <cellStyle name="Normal 11 2 4 4 2 2" xfId="15641" xr:uid="{38E2982C-7F30-4DA3-9F1D-2048BED62165}"/>
    <cellStyle name="Normal 11 2 4 4 2 2 2" xfId="15642" xr:uid="{B2F73D53-6F59-4821-9CC3-6945EAD59434}"/>
    <cellStyle name="Normal 11 2 4 4 2 2 2 2" xfId="15643" xr:uid="{E519BBDE-827C-4C50-B593-4AD6BD10B566}"/>
    <cellStyle name="Normal 11 2 4 4 2 2 3" xfId="15644" xr:uid="{53C6387B-79B7-4CFD-BA28-EFE02B941196}"/>
    <cellStyle name="Normal 11 2 4 4 2 2 4" xfId="15645" xr:uid="{A661F411-6A3D-4550-A5F1-CD2E23591028}"/>
    <cellStyle name="Normal 11 2 4 4 2 3" xfId="15646" xr:uid="{AFAB8AE0-29C8-4CB0-B19A-415913AF6364}"/>
    <cellStyle name="Normal 11 2 4 4 2 3 2" xfId="15647" xr:uid="{824E1E46-FB25-42C0-B94D-A5DD7CFC6E34}"/>
    <cellStyle name="Normal 11 2 4 4 2 4" xfId="15648" xr:uid="{B523189F-037C-482F-9A67-AC27689D3D5D}"/>
    <cellStyle name="Normal 11 2 4 4 2 5" xfId="15649" xr:uid="{30FB3014-CF26-4464-B2B6-A8228BDD2695}"/>
    <cellStyle name="Normal 11 2 4 5" xfId="15650" xr:uid="{803E9867-C50B-4D47-BF20-71E307DB8CDA}"/>
    <cellStyle name="Normal 11 2 4 5 2" xfId="15651" xr:uid="{F81EF8E0-5020-4B1B-AC1E-2D292C6D79AD}"/>
    <cellStyle name="Normal 11 2 4 5 2 2" xfId="15652" xr:uid="{33648827-5370-4118-9A9D-11AF3CF2985B}"/>
    <cellStyle name="Normal 11 2 4 5 2 2 2" xfId="15653" xr:uid="{676FEBE3-4EAE-47BE-9F56-2DAA3EAB780E}"/>
    <cellStyle name="Normal 11 2 4 5 2 2 2 2" xfId="15654" xr:uid="{45D933F9-2FDD-40F9-AE64-B0A54DEFB5C8}"/>
    <cellStyle name="Normal 11 2 4 5 2 2 3" xfId="15655" xr:uid="{2487D4D7-E4A4-4A9E-8CEF-47E1E674AAC3}"/>
    <cellStyle name="Normal 11 2 4 5 2 2 4" xfId="15656" xr:uid="{6CE22D28-A109-41E1-B97D-0BE1C7E5C242}"/>
    <cellStyle name="Normal 11 2 4 5 2 3" xfId="15657" xr:uid="{57534C14-2A36-4DBB-ABA4-9DFC86179E16}"/>
    <cellStyle name="Normal 11 2 4 5 2 3 2" xfId="15658" xr:uid="{D6515D4B-935C-4B44-BB8A-49950F6C70E5}"/>
    <cellStyle name="Normal 11 2 4 5 2 4" xfId="15659" xr:uid="{15705692-584D-40D3-931A-D3EFAFFA5B25}"/>
    <cellStyle name="Normal 11 2 4 5 2 5" xfId="15660" xr:uid="{0863AC29-D2E0-4243-83DB-E917CFA16168}"/>
    <cellStyle name="Normal 11 2 4 6" xfId="15661" xr:uid="{CEE438E1-2D20-4605-ABC5-EC75E0AD6019}"/>
    <cellStyle name="Normal 11 2 4 6 2" xfId="15662" xr:uid="{E8B5426F-A469-4591-93E9-178C480152C6}"/>
    <cellStyle name="Normal 11 2 4 6 2 2" xfId="15663" xr:uid="{A5A80B31-85C2-405E-8079-7C881979EF13}"/>
    <cellStyle name="Normal 11 2 4 6 2 2 2" xfId="15664" xr:uid="{1DB21470-3757-484E-AAC2-C19445C4FE37}"/>
    <cellStyle name="Normal 11 2 4 6 2 2 2 2" xfId="15665" xr:uid="{B641EC1F-D3C5-41C1-9BBB-3EF9CA132203}"/>
    <cellStyle name="Normal 11 2 4 6 2 2 3" xfId="15666" xr:uid="{1A1C0EE9-14D1-4C37-BD5E-91D2E7A48733}"/>
    <cellStyle name="Normal 11 2 4 6 2 2 4" xfId="15667" xr:uid="{8A63EF8F-7DEE-4139-BF37-704F348F0D4A}"/>
    <cellStyle name="Normal 11 2 4 6 2 3" xfId="15668" xr:uid="{82581A27-2689-4F51-94C5-8BBFDAA9C54B}"/>
    <cellStyle name="Normal 11 2 4 6 2 3 2" xfId="15669" xr:uid="{4EF16553-C12E-41E4-BE67-E6C2800020E4}"/>
    <cellStyle name="Normal 11 2 4 6 2 4" xfId="15670" xr:uid="{B55E5BC0-CDFE-4D11-A3A7-8084404531B2}"/>
    <cellStyle name="Normal 11 2 4 6 2 5" xfId="15671" xr:uid="{63BBD7C9-A4A6-41FF-9040-DDB19E4215A5}"/>
    <cellStyle name="Normal 11 2 4 7" xfId="15672" xr:uid="{B282297F-F6C6-4B36-9E95-4C4BE1E00E09}"/>
    <cellStyle name="Normal 11 2 4 7 2" xfId="15673" xr:uid="{3814E7EC-A259-4D05-9635-433E7C803F8B}"/>
    <cellStyle name="Normal 11 2 4 7 2 2" xfId="15674" xr:uid="{9B92A634-3380-43C1-833E-E8327FE1C8D4}"/>
    <cellStyle name="Normal 11 2 4 7 2 2 2" xfId="15675" xr:uid="{2614B562-7AE8-4E13-8A79-023D2B2E963E}"/>
    <cellStyle name="Normal 11 2 4 7 2 2 2 2" xfId="15676" xr:uid="{1E9BF43B-C3BD-435F-BC11-494A70964357}"/>
    <cellStyle name="Normal 11 2 4 7 2 2 3" xfId="15677" xr:uid="{2622A7E9-4813-4410-9AEF-DC7389E1D8FD}"/>
    <cellStyle name="Normal 11 2 4 7 2 2 4" xfId="15678" xr:uid="{23190F2C-18DF-4767-95D0-3425DACCD6C6}"/>
    <cellStyle name="Normal 11 2 4 7 2 3" xfId="15679" xr:uid="{3677BC77-F45C-4EDA-8C98-345FB1073BB8}"/>
    <cellStyle name="Normal 11 2 4 7 2 3 2" xfId="15680" xr:uid="{5D0F7554-19DC-4607-AF86-8F8F80E963EE}"/>
    <cellStyle name="Normal 11 2 4 7 2 4" xfId="15681" xr:uid="{CB38A4F0-195A-49F2-B1B2-113DC211F8F7}"/>
    <cellStyle name="Normal 11 2 4 7 2 5" xfId="15682" xr:uid="{3A1CF11D-0231-442D-91F9-E7C777A02032}"/>
    <cellStyle name="Normal 11 2 4 8" xfId="15683" xr:uid="{35C5ECCA-A036-4898-9A98-CD338086633A}"/>
    <cellStyle name="Normal 11 2 4 8 2" xfId="15684" xr:uid="{33EB6D6C-97AD-49B6-A1BA-3877160B85BD}"/>
    <cellStyle name="Normal 11 2 4 8 2 2" xfId="15685" xr:uid="{20165C80-C813-4DA1-8A71-0A96B0ED6493}"/>
    <cellStyle name="Normal 11 2 4 8 2 2 2" xfId="15686" xr:uid="{04266DF2-5E9C-4117-BA67-4C5D4952A892}"/>
    <cellStyle name="Normal 11 2 4 8 2 3" xfId="15687" xr:uid="{623B891E-02F7-4B61-9F65-9782B7A75B2C}"/>
    <cellStyle name="Normal 11 2 4 8 2 4" xfId="15688" xr:uid="{C3F20945-9538-42A5-8A1D-3159F503656E}"/>
    <cellStyle name="Normal 11 2 4 8 2 5" xfId="15689" xr:uid="{D2078DFF-F5F3-4025-8B99-0CD8A4839C80}"/>
    <cellStyle name="Normal 11 2 4 8 3" xfId="15690" xr:uid="{BDA2365F-F6A7-423B-B0B4-56F1A4D04908}"/>
    <cellStyle name="Normal 11 2 4 8 3 2" xfId="15691" xr:uid="{FBE60D26-806F-40A9-A63B-508CF61BD9F3}"/>
    <cellStyle name="Normal 11 2 4 8 3 2 2" xfId="15692" xr:uid="{143CEBD3-509F-4133-8840-D2DA90AA0E11}"/>
    <cellStyle name="Normal 11 2 4 8 3 3" xfId="15693" xr:uid="{5E79A99B-75DD-4F49-BCDD-0EE06D3F0929}"/>
    <cellStyle name="Normal 11 2 4 8 3 4" xfId="15694" xr:uid="{6363E012-51D3-4BD1-80A6-50C0372CF52E}"/>
    <cellStyle name="Normal 11 2 4 8 3 5" xfId="15695" xr:uid="{7F7A5783-B118-4515-830B-5CF9AA55C2B0}"/>
    <cellStyle name="Normal 11 2 4 8 4" xfId="15696" xr:uid="{AE3E170C-8748-4B11-80D8-8B1670F022DB}"/>
    <cellStyle name="Normal 11 2 4 8 4 2" xfId="15697" xr:uid="{58D15ACD-36B7-4213-9513-B2C90574FCF1}"/>
    <cellStyle name="Normal 11 2 4 8 4 3" xfId="15698" xr:uid="{270AA6AD-ADEC-4AE8-AEE4-3CE18FB7E8C4}"/>
    <cellStyle name="Normal 11 2 4 8 5" xfId="15699" xr:uid="{29009E9F-7F9F-4BCF-9871-641701904995}"/>
    <cellStyle name="Normal 11 2 4 8 6" xfId="15700" xr:uid="{B07FC9D9-211C-4E50-BB27-375AF50F477A}"/>
    <cellStyle name="Normal 11 2 4 8 7" xfId="15701" xr:uid="{23405E35-AAEF-454A-B77B-05F2D15BE529}"/>
    <cellStyle name="Normal 11 2 4 9" xfId="15702" xr:uid="{FC2020AC-8765-4782-A5B2-7A8C36A293BB}"/>
    <cellStyle name="Normal 11 2 4 9 2" xfId="15703" xr:uid="{0ABFB869-80D9-4094-9367-98918ECE4C49}"/>
    <cellStyle name="Normal 11 2 4 9 2 2" xfId="15704" xr:uid="{312B234F-8E8E-4E01-8C2B-7BC5199C1109}"/>
    <cellStyle name="Normal 11 2 4 9 2 2 2" xfId="15705" xr:uid="{9B272E2C-B062-475A-836C-D4266DA440BB}"/>
    <cellStyle name="Normal 11 2 4 9 2 3" xfId="15706" xr:uid="{7DE8F8DE-BDCA-47DB-B24B-71B93D3FFA7A}"/>
    <cellStyle name="Normal 11 2 4 9 2 4" xfId="15707" xr:uid="{0496E1CB-FDFD-46DB-B388-A4B42C2FDB2C}"/>
    <cellStyle name="Normal 11 2 4 9 2 5" xfId="15708" xr:uid="{FD82DB65-7E0D-4A77-9F83-1D31F4BEC44A}"/>
    <cellStyle name="Normal 11 2 4 9 3" xfId="15709" xr:uid="{4D91C917-3C79-43A5-8402-0A0E622B3CA6}"/>
    <cellStyle name="Normal 11 2 4 9 3 2" xfId="15710" xr:uid="{CA0782FA-DDB7-43E7-9A08-3E4A2CA3CF5D}"/>
    <cellStyle name="Normal 11 2 4 9 3 2 2" xfId="15711" xr:uid="{0C60761C-1B7D-4FE2-8C70-61F4AF23E083}"/>
    <cellStyle name="Normal 11 2 4 9 3 3" xfId="15712" xr:uid="{0FF14527-2537-4565-B15E-09341AEE5A2B}"/>
    <cellStyle name="Normal 11 2 4 9 3 4" xfId="15713" xr:uid="{F93EF116-4D9D-40A7-808B-99F5CA0CDEE2}"/>
    <cellStyle name="Normal 11 2 4 9 3 5" xfId="15714" xr:uid="{D1D7F343-CA95-4535-AF72-AB4F5D5F7871}"/>
    <cellStyle name="Normal 11 2 4 9 4" xfId="15715" xr:uid="{0625E1DD-76A7-4A82-8ACC-1B379A007951}"/>
    <cellStyle name="Normal 11 2 4 9 4 2" xfId="15716" xr:uid="{B372DBAD-ACEE-4A78-8B84-5C42E802D987}"/>
    <cellStyle name="Normal 11 2 4 9 4 3" xfId="15717" xr:uid="{4AE3A062-5A9E-416F-B705-D80002BA1A3B}"/>
    <cellStyle name="Normal 11 2 4 9 5" xfId="15718" xr:uid="{696793A2-BEBB-4DA2-9D80-C8355FBE472A}"/>
    <cellStyle name="Normal 11 2 4 9 6" xfId="15719" xr:uid="{229B1630-E160-4343-A919-20BFE9AE911B}"/>
    <cellStyle name="Normal 11 2 4 9 7" xfId="15720" xr:uid="{52B15C32-174E-4ED8-8E66-235A08F84289}"/>
    <cellStyle name="Normal 11 2 4_Culture" xfId="15721" xr:uid="{45819429-C77B-4589-BC01-C84E70483BE3}"/>
    <cellStyle name="Normal 11 2 5" xfId="15722" xr:uid="{1560E6CE-0FB1-4EBA-A51A-41A2290C24B1}"/>
    <cellStyle name="Normal 11 2 5 2" xfId="15723" xr:uid="{29738AD8-9FC0-4EA2-A5C2-BF2EE4EC3B22}"/>
    <cellStyle name="Normal 11 2 5 2 2" xfId="15724" xr:uid="{CEFC34A9-93F8-41C4-9510-FE505F7AF658}"/>
    <cellStyle name="Normal 11 2 5 2 2 2" xfId="15725" xr:uid="{76F1639D-ACE3-4DF3-B2F4-4F1AD3612818}"/>
    <cellStyle name="Normal 11 2 5 2 2 2 2" xfId="15726" xr:uid="{29F4F1FA-FDB0-43CE-AEDD-AE94CBD36F90}"/>
    <cellStyle name="Normal 11 2 5 2 2 3" xfId="15727" xr:uid="{824D9E12-6C71-4C15-89B9-E54D2BC61800}"/>
    <cellStyle name="Normal 11 2 5 2 2 4" xfId="15728" xr:uid="{467814D9-CA7F-4601-B69C-396C867DA17D}"/>
    <cellStyle name="Normal 11 2 5 2 3" xfId="15729" xr:uid="{30058370-3C64-4D1F-B4D2-52073878B23C}"/>
    <cellStyle name="Normal 11 2 5 2 3 2" xfId="15730" xr:uid="{EEADCB57-CADB-4860-802F-1309EC128BD7}"/>
    <cellStyle name="Normal 11 2 5 2 4" xfId="15731" xr:uid="{27466698-4EC1-48FF-B985-0A96FA8B3EEA}"/>
    <cellStyle name="Normal 11 2 5 2 5" xfId="15732" xr:uid="{9A26AAFA-737E-473E-ABE4-0942CC3D86CF}"/>
    <cellStyle name="Normal 11 2 6" xfId="15733" xr:uid="{0350CB35-7EB9-4019-AA00-45F641CF2BCE}"/>
    <cellStyle name="Normal 11 2 6 2" xfId="15734" xr:uid="{E7ABAB8B-1EF2-4A11-B79D-B6393CA77B91}"/>
    <cellStyle name="Normal 11 2 6 2 2" xfId="15735" xr:uid="{57CAAD79-6615-4F7D-B8BF-1BCAD853DBDF}"/>
    <cellStyle name="Normal 11 2 6 2 2 2" xfId="15736" xr:uid="{103A78ED-0BCC-4405-9517-E786733BB24F}"/>
    <cellStyle name="Normal 11 2 6 2 2 2 2" xfId="15737" xr:uid="{9A757C9F-E423-4D75-9111-41DA606A5E7E}"/>
    <cellStyle name="Normal 11 2 6 2 2 3" xfId="15738" xr:uid="{3D3EE071-D2F8-4425-856F-E6CD7D95EF70}"/>
    <cellStyle name="Normal 11 2 6 2 2 4" xfId="15739" xr:uid="{0BAD36AF-A0E5-436F-A9F7-8EA53F842FA0}"/>
    <cellStyle name="Normal 11 2 6 2 3" xfId="15740" xr:uid="{82A008F0-D406-455C-95C7-D04CCF85CE6A}"/>
    <cellStyle name="Normal 11 2 6 2 3 2" xfId="15741" xr:uid="{2084998A-F3A0-4265-B66A-28905C6CC672}"/>
    <cellStyle name="Normal 11 2 6 2 4" xfId="15742" xr:uid="{FBCBAB95-3E65-4485-9530-DB0C55869001}"/>
    <cellStyle name="Normal 11 2 6 2 5" xfId="15743" xr:uid="{780365E1-F017-452A-8ABB-7E9D78540185}"/>
    <cellStyle name="Normal 11 2 7" xfId="15744" xr:uid="{5C6C0B71-1AD1-422C-AF16-0CD7C1AF4F22}"/>
    <cellStyle name="Normal 11 2 7 2" xfId="15745" xr:uid="{723F9DCE-8FE1-4717-B233-CE587FC5D683}"/>
    <cellStyle name="Normal 11 2 7 2 2" xfId="15746" xr:uid="{04E5BFF6-6B93-4BE0-8278-77617FD28181}"/>
    <cellStyle name="Normal 11 2 7 2 2 2" xfId="15747" xr:uid="{D28AF34D-A897-4825-AA95-206BB51E2F53}"/>
    <cellStyle name="Normal 11 2 7 2 2 2 2" xfId="15748" xr:uid="{D58CE44E-91DC-4F0F-BDD1-4FBCB80B3058}"/>
    <cellStyle name="Normal 11 2 7 2 2 3" xfId="15749" xr:uid="{248A4C33-8EE1-4D83-B47E-B82EEC0E7515}"/>
    <cellStyle name="Normal 11 2 7 2 2 4" xfId="15750" xr:uid="{1C0A7E56-B9B2-44E0-9A98-290C87BBCE55}"/>
    <cellStyle name="Normal 11 2 7 2 3" xfId="15751" xr:uid="{57F01BC7-0C0E-47E7-83AB-B006692EDCF6}"/>
    <cellStyle name="Normal 11 2 7 2 3 2" xfId="15752" xr:uid="{B37C98F9-E5F4-4A05-B2AC-B977D10349D7}"/>
    <cellStyle name="Normal 11 2 7 2 4" xfId="15753" xr:uid="{8FE0B91E-FFC6-43D8-84CC-F424A58699DF}"/>
    <cellStyle name="Normal 11 2 7 2 5" xfId="15754" xr:uid="{2A988730-4C7C-428A-8710-85FFB1A00472}"/>
    <cellStyle name="Normal 11 2 8" xfId="15755" xr:uid="{D7CAF891-AB6C-434B-A88C-244D992ECBBF}"/>
    <cellStyle name="Normal 11 2 8 2" xfId="15756" xr:uid="{19718206-F5D9-4264-BB60-BD17E4884547}"/>
    <cellStyle name="Normal 11 2 8 2 2" xfId="15757" xr:uid="{EE44466A-8890-4B3F-9830-E6C85F46962C}"/>
    <cellStyle name="Normal 11 2 8 2 2 2" xfId="15758" xr:uid="{3E612A71-8AE7-4C0A-B147-87336C97C762}"/>
    <cellStyle name="Normal 11 2 8 2 2 2 2" xfId="15759" xr:uid="{FE67154F-EE13-46F8-BA34-848027E40B44}"/>
    <cellStyle name="Normal 11 2 8 2 2 3" xfId="15760" xr:uid="{D4A57A51-90B5-46AF-82AB-8A77CB093DEC}"/>
    <cellStyle name="Normal 11 2 8 2 2 4" xfId="15761" xr:uid="{46AF0015-E4CE-488A-B758-CA4E1C9FBE3D}"/>
    <cellStyle name="Normal 11 2 8 2 3" xfId="15762" xr:uid="{0B502319-A3A6-49C4-95C2-AE9EA741D415}"/>
    <cellStyle name="Normal 11 2 8 2 3 2" xfId="15763" xr:uid="{6F89F1C0-D4A0-491E-B47E-2DEEC9C174E1}"/>
    <cellStyle name="Normal 11 2 8 2 4" xfId="15764" xr:uid="{FA43AC49-974A-405C-9429-220FCFF5A5B3}"/>
    <cellStyle name="Normal 11 2 8 2 5" xfId="15765" xr:uid="{E12DBC4C-70F2-4246-8A82-BC7F824A8626}"/>
    <cellStyle name="Normal 11 2 9" xfId="15766" xr:uid="{9623BC0F-7B31-4E22-8875-1B3AB2351FC5}"/>
    <cellStyle name="Normal 11 2 9 2" xfId="15767" xr:uid="{D66AA2EA-3507-4DE5-97B5-B8FE6F7753A2}"/>
    <cellStyle name="Normal 11 2 9 2 2" xfId="15768" xr:uid="{EA03546D-4484-42AE-9D4D-F984B33EFABF}"/>
    <cellStyle name="Normal 11 2 9 2 2 2" xfId="15769" xr:uid="{85750852-00A0-4C06-B3CC-65EC1AE4DF20}"/>
    <cellStyle name="Normal 11 2 9 2 2 2 2" xfId="15770" xr:uid="{6FCD230B-BE30-4C26-BC72-072FA0EDCE3B}"/>
    <cellStyle name="Normal 11 2 9 2 2 3" xfId="15771" xr:uid="{460CCFE3-1D1E-4264-898A-802C6F6EF55A}"/>
    <cellStyle name="Normal 11 2 9 2 2 4" xfId="15772" xr:uid="{F71FD028-FF98-42D6-B2A2-AEC23A04D9AA}"/>
    <cellStyle name="Normal 11 2 9 2 3" xfId="15773" xr:uid="{8DD47B10-49AA-4DD0-876F-CFE451657564}"/>
    <cellStyle name="Normal 11 2 9 2 3 2" xfId="15774" xr:uid="{DA22E273-2D28-453B-AC2D-F31441EEC839}"/>
    <cellStyle name="Normal 11 2 9 2 4" xfId="15775" xr:uid="{5EFB3707-BC82-4745-B14C-BB16B53F44AE}"/>
    <cellStyle name="Normal 11 2 9 2 5" xfId="15776" xr:uid="{42AC191B-EF47-4156-AF55-0E25AE52B2C5}"/>
    <cellStyle name="Normal 11 2_inv-en-1.5.0-02 trame_fiche-emissions" xfId="15777" xr:uid="{975405C0-723F-4229-9CF5-4856D2F9C12F}"/>
    <cellStyle name="Normal 11 20" xfId="4023" xr:uid="{81DE9EC2-4A11-4118-A4F3-737207C5E08A}"/>
    <cellStyle name="Normal 11 21" xfId="2182" xr:uid="{DF1E8765-8D6B-4698-95DC-7CD8435DBE40}"/>
    <cellStyle name="Normal 11 3" xfId="1114" xr:uid="{00000000-0005-0000-0000-00005F040000}"/>
    <cellStyle name="Normal 11 3 10" xfId="15779" xr:uid="{DC6811BB-F592-48B4-A6E7-75C38013FD52}"/>
    <cellStyle name="Normal 11 3 10 2" xfId="15780" xr:uid="{221AE162-DEBD-4CDC-A2A8-841B449701BB}"/>
    <cellStyle name="Normal 11 3 10 2 2" xfId="15781" xr:uid="{39B506F7-EB54-4D90-80E9-3A9115C2051F}"/>
    <cellStyle name="Normal 11 3 10 2 2 2" xfId="15782" xr:uid="{11199B84-51CC-486A-AFCE-9625216B2B9F}"/>
    <cellStyle name="Normal 11 3 10 2 3" xfId="15783" xr:uid="{F83382F4-67A4-42FF-BD49-8A75BD3771FE}"/>
    <cellStyle name="Normal 11 3 10 2 4" xfId="15784" xr:uid="{0D4B52EE-5EAC-419F-B862-9C07CDE3B089}"/>
    <cellStyle name="Normal 11 3 10 2 5" xfId="15785" xr:uid="{9EFD6670-CFA1-41D0-9733-8DE9E3A6B12E}"/>
    <cellStyle name="Normal 11 3 10 3" xfId="15786" xr:uid="{43744EBA-D856-42EB-A12E-540266B8C01A}"/>
    <cellStyle name="Normal 11 3 10 3 2" xfId="15787" xr:uid="{2C6D5A07-871D-4AA0-AE42-08151E1D916E}"/>
    <cellStyle name="Normal 11 3 10 3 2 2" xfId="15788" xr:uid="{50A61540-4EEC-4241-A34E-9A2CA7E8DCF1}"/>
    <cellStyle name="Normal 11 3 10 3 3" xfId="15789" xr:uid="{253B2084-D355-43D5-B750-5F9EA884D6E6}"/>
    <cellStyle name="Normal 11 3 10 3 4" xfId="15790" xr:uid="{2D5E465A-D52C-4E56-BEA7-79049CFA35CD}"/>
    <cellStyle name="Normal 11 3 10 3 5" xfId="15791" xr:uid="{58FA221A-BD3D-4407-AE1B-9FB0046E147A}"/>
    <cellStyle name="Normal 11 3 10 4" xfId="15792" xr:uid="{E0B31CE2-7E40-4586-B55D-9DF564DFEA2C}"/>
    <cellStyle name="Normal 11 3 10 4 2" xfId="15793" xr:uid="{8890356D-4E50-4995-968E-AF79D0A15941}"/>
    <cellStyle name="Normal 11 3 10 4 3" xfId="15794" xr:uid="{A4955D78-880F-4908-B7B3-55550C9DC36F}"/>
    <cellStyle name="Normal 11 3 10 5" xfId="15795" xr:uid="{CE8CACCA-D663-40F4-9135-74C768C40C93}"/>
    <cellStyle name="Normal 11 3 10 6" xfId="15796" xr:uid="{FA3765D6-3905-4B9A-861C-AAFC7BE2C22C}"/>
    <cellStyle name="Normal 11 3 10 7" xfId="15797" xr:uid="{D50CCFDE-89B5-4F88-A7AF-86F19E942E64}"/>
    <cellStyle name="Normal 11 3 11" xfId="15798" xr:uid="{186E8A30-94E9-4052-AC9A-43B4D0C859AE}"/>
    <cellStyle name="Normal 11 3 11 2" xfId="15799" xr:uid="{0C395390-F379-43F2-B2E6-6DE59D831F4E}"/>
    <cellStyle name="Normal 11 3 11 2 2" xfId="15800" xr:uid="{68008B0D-4BCF-4896-A59B-2CDB6D4B79EE}"/>
    <cellStyle name="Normal 11 3 11 2 2 2" xfId="15801" xr:uid="{948D0BA4-15E0-4D9F-9B15-FF2C429AB9F8}"/>
    <cellStyle name="Normal 11 3 11 2 3" xfId="15802" xr:uid="{B14591F9-1620-40C3-A7AA-7FF799F181FE}"/>
    <cellStyle name="Normal 11 3 11 2 4" xfId="15803" xr:uid="{CB0200E9-0F36-4E9E-9559-FF53BF014FC2}"/>
    <cellStyle name="Normal 11 3 11 2 5" xfId="15804" xr:uid="{0CEE063B-EDBC-4030-9DF9-2AAE16CC5895}"/>
    <cellStyle name="Normal 11 3 11 3" xfId="15805" xr:uid="{3EB1E8F2-2781-43E3-91DF-50DA08496FFB}"/>
    <cellStyle name="Normal 11 3 11 3 2" xfId="15806" xr:uid="{7BDC4191-F390-4653-9316-A25AE5D4178C}"/>
    <cellStyle name="Normal 11 3 11 3 2 2" xfId="15807" xr:uid="{5048BBBA-3FAF-4AF9-AB4D-C49317321523}"/>
    <cellStyle name="Normal 11 3 11 3 3" xfId="15808" xr:uid="{2CC8DB8D-0B79-4276-912E-1EABAB5DA1D9}"/>
    <cellStyle name="Normal 11 3 11 3 4" xfId="15809" xr:uid="{C54310D6-2787-49A3-AE85-F0235B3AC65C}"/>
    <cellStyle name="Normal 11 3 11 3 5" xfId="15810" xr:uid="{3097A880-C72F-4FE3-84C3-B82A71B93F65}"/>
    <cellStyle name="Normal 11 3 11 4" xfId="15811" xr:uid="{8BE8F5F0-24CF-4B8E-B40F-B138C4097D82}"/>
    <cellStyle name="Normal 11 3 11 4 2" xfId="15812" xr:uid="{95D97716-7A25-43BF-98C1-753F3FA257BB}"/>
    <cellStyle name="Normal 11 3 11 4 3" xfId="15813" xr:uid="{D9A6E35B-43BE-438E-AC00-86AFC0A4D9B6}"/>
    <cellStyle name="Normal 11 3 11 5" xfId="15814" xr:uid="{2AB7BE56-2AF5-4A9E-8D5F-4C6917AC42B6}"/>
    <cellStyle name="Normal 11 3 11 6" xfId="15815" xr:uid="{94076054-5750-4AF6-9579-D7CF4FD553AD}"/>
    <cellStyle name="Normal 11 3 11 7" xfId="15816" xr:uid="{FA893F83-F424-43D9-B84A-CDAA1AB27229}"/>
    <cellStyle name="Normal 11 3 12" xfId="15817" xr:uid="{C28FECE9-FE1F-406C-86DF-B8BB0A3DDEE4}"/>
    <cellStyle name="Normal 11 3 12 2" xfId="15818" xr:uid="{6A61456E-9115-43DB-BA37-A4E9CA513A2D}"/>
    <cellStyle name="Normal 11 3 13" xfId="15819" xr:uid="{441CD3B0-7E94-4D3F-ABC5-0E59E9B230EB}"/>
    <cellStyle name="Normal 11 3 14" xfId="15778" xr:uid="{858AAF96-2880-4C76-A95D-51B87D47E3A7}"/>
    <cellStyle name="Normal 11 3 2" xfId="15820" xr:uid="{9506952D-699A-481C-9252-8187A2C51C62}"/>
    <cellStyle name="Normal 11 3 2 2" xfId="15821" xr:uid="{EFF4DE2A-23D7-40E7-9D18-ED17F1C3B903}"/>
    <cellStyle name="Normal 11 3 2 2 10" xfId="15822" xr:uid="{71851B0C-34E7-4932-8A88-EFA34E3FE6DB}"/>
    <cellStyle name="Normal 11 3 2 2 10 2" xfId="15823" xr:uid="{C9DE549D-3F0B-4D62-AE5B-8E93E0E803E7}"/>
    <cellStyle name="Normal 11 3 2 2 10 2 2" xfId="15824" xr:uid="{B07AB927-E1B3-4EBB-BF51-F6A9DB26AEFC}"/>
    <cellStyle name="Normal 11 3 2 2 10 3" xfId="15825" xr:uid="{49178CE4-FF51-4445-9D6C-3BF190E8BBDD}"/>
    <cellStyle name="Normal 11 3 2 2 10 4" xfId="15826" xr:uid="{A3BEE577-F16F-4F1E-9BD7-20E103C51CF5}"/>
    <cellStyle name="Normal 11 3 2 2 10 5" xfId="15827" xr:uid="{7EA6F5D3-C790-40AA-8872-99BA5E1A9052}"/>
    <cellStyle name="Normal 11 3 2 2 11" xfId="15828" xr:uid="{64CC906C-78B4-4064-8201-E6BCC8DA88C7}"/>
    <cellStyle name="Normal 11 3 2 2 11 2" xfId="15829" xr:uid="{1EA410D1-F1F0-4336-9D27-06D53C859C22}"/>
    <cellStyle name="Normal 11 3 2 2 11 3" xfId="15830" xr:uid="{89161438-BBCB-4648-A96F-E1092D2A1ADC}"/>
    <cellStyle name="Normal 11 3 2 2 12" xfId="15831" xr:uid="{E6B4BF97-05D5-4261-95B6-411E61EA9DBA}"/>
    <cellStyle name="Normal 11 3 2 2 13" xfId="15832" xr:uid="{FA255E0C-96D4-4076-82D8-E52D539E6A86}"/>
    <cellStyle name="Normal 11 3 2 2 14" xfId="15833" xr:uid="{41DD33D7-E3AD-45C9-802B-F202F1CFAA63}"/>
    <cellStyle name="Normal 11 3 2 2 2" xfId="15834" xr:uid="{99806A35-A2F2-4810-A310-C128BCFC8185}"/>
    <cellStyle name="Normal 11 3 2 2 2 2" xfId="15835" xr:uid="{E835DEBB-F384-4157-A0D0-F4847FAE9874}"/>
    <cellStyle name="Normal 11 3 2 2 2 2 2" xfId="15836" xr:uid="{15CA5797-7BBD-41E3-976A-8B5E8F65E0D5}"/>
    <cellStyle name="Normal 11 3 2 2 2 2 2 2" xfId="15837" xr:uid="{E4DA04B0-8B33-46D6-BA12-D0ABDA7043C9}"/>
    <cellStyle name="Normal 11 3 2 2 2 2 2 2 2" xfId="15838" xr:uid="{F919B353-EA04-48FA-93F3-5B472E119A7B}"/>
    <cellStyle name="Normal 11 3 2 2 2 2 2 3" xfId="15839" xr:uid="{00234599-BD3F-446C-B072-D3DFFD759504}"/>
    <cellStyle name="Normal 11 3 2 2 2 2 2 4" xfId="15840" xr:uid="{5839DA3D-E7BC-49F6-B7D3-5E40BD9172E3}"/>
    <cellStyle name="Normal 11 3 2 2 2 2 3" xfId="15841" xr:uid="{9B01DFB9-619B-4125-95EE-F3B20CC47E61}"/>
    <cellStyle name="Normal 11 3 2 2 2 2 3 2" xfId="15842" xr:uid="{7A5C4D38-2AE7-4F0B-B78A-03C373D5B969}"/>
    <cellStyle name="Normal 11 3 2 2 2 2 4" xfId="15843" xr:uid="{FD321570-2C79-40E1-9853-9D5CDE16B908}"/>
    <cellStyle name="Normal 11 3 2 2 2 2 5" xfId="15844" xr:uid="{7CD1DA60-CC02-479B-998F-9CAA193C3619}"/>
    <cellStyle name="Normal 11 3 2 2 3" xfId="15845" xr:uid="{0B0AE6A1-8A59-4E6F-8FED-B65F88D2FE0D}"/>
    <cellStyle name="Normal 11 3 2 2 3 2" xfId="15846" xr:uid="{302F27E0-587C-4BC6-88ED-8E6854E09FD4}"/>
    <cellStyle name="Normal 11 3 2 2 3 2 2" xfId="15847" xr:uid="{6439769A-739C-408C-8DBF-6E7F22CA1C74}"/>
    <cellStyle name="Normal 11 3 2 2 3 2 2 2" xfId="15848" xr:uid="{0B4C904F-33ED-45AA-98FE-EFD7B4456C08}"/>
    <cellStyle name="Normal 11 3 2 2 3 2 2 2 2" xfId="15849" xr:uid="{ECA13432-4541-4310-92DF-0EF7001054A9}"/>
    <cellStyle name="Normal 11 3 2 2 3 2 2 3" xfId="15850" xr:uid="{22BB661D-ED3F-485A-9F65-F5347AB61A7E}"/>
    <cellStyle name="Normal 11 3 2 2 3 2 2 4" xfId="15851" xr:uid="{1921CECC-46F7-4AFA-8D21-26EB690A612C}"/>
    <cellStyle name="Normal 11 3 2 2 3 2 3" xfId="15852" xr:uid="{EE751B06-AF55-4E3B-B27E-200E4CD7C91D}"/>
    <cellStyle name="Normal 11 3 2 2 3 2 3 2" xfId="15853" xr:uid="{71C48D02-E6D4-4C98-BA75-7BCB320D5B56}"/>
    <cellStyle name="Normal 11 3 2 2 3 2 4" xfId="15854" xr:uid="{069F164D-6E70-414B-A25D-C8B3A77F115F}"/>
    <cellStyle name="Normal 11 3 2 2 3 2 5" xfId="15855" xr:uid="{E77626AE-50CD-45CE-8D8F-352438EA48FE}"/>
    <cellStyle name="Normal 11 3 2 2 4" xfId="15856" xr:uid="{7502091E-04C4-4B2F-A5B0-3EC5A9FE92EB}"/>
    <cellStyle name="Normal 11 3 2 2 4 2" xfId="15857" xr:uid="{240F8C50-541D-4EAB-901A-98EEBA4A9F9D}"/>
    <cellStyle name="Normal 11 3 2 2 4 2 2" xfId="15858" xr:uid="{7D720939-0BF3-4DB8-8F68-CDCD92470FBA}"/>
    <cellStyle name="Normal 11 3 2 2 4 2 2 2" xfId="15859" xr:uid="{06FCEE94-F364-46C2-93CD-16819658B2E7}"/>
    <cellStyle name="Normal 11 3 2 2 4 2 2 2 2" xfId="15860" xr:uid="{0E37DB29-837E-4CB3-AB1F-9BC46F4973A9}"/>
    <cellStyle name="Normal 11 3 2 2 4 2 2 3" xfId="15861" xr:uid="{09277353-DFFF-4910-9EB7-3C577F7850B2}"/>
    <cellStyle name="Normal 11 3 2 2 4 2 2 4" xfId="15862" xr:uid="{43CEE472-6560-4609-885C-EA7BD7CA31E7}"/>
    <cellStyle name="Normal 11 3 2 2 4 2 3" xfId="15863" xr:uid="{784135AA-2E20-49C0-A46F-D53DCAE21A44}"/>
    <cellStyle name="Normal 11 3 2 2 4 2 3 2" xfId="15864" xr:uid="{FC7474C1-CB37-419E-AEC8-6E247D849AE6}"/>
    <cellStyle name="Normal 11 3 2 2 4 2 4" xfId="15865" xr:uid="{530B0B29-5452-448B-9426-F0CD6DDB6E14}"/>
    <cellStyle name="Normal 11 3 2 2 4 2 5" xfId="15866" xr:uid="{1E4C39F9-2B2B-4123-811C-9947CDF553F4}"/>
    <cellStyle name="Normal 11 3 2 2 5" xfId="15867" xr:uid="{1AF371C8-F43A-4A03-99F9-7EB395A981D1}"/>
    <cellStyle name="Normal 11 3 2 2 5 2" xfId="15868" xr:uid="{2E752DF1-C28C-42DD-AFEC-52ED6641EAAC}"/>
    <cellStyle name="Normal 11 3 2 2 5 2 2" xfId="15869" xr:uid="{031A6493-A38F-4744-A75C-50EBF610CD8E}"/>
    <cellStyle name="Normal 11 3 2 2 5 2 2 2" xfId="15870" xr:uid="{DAE29455-2F93-4298-BF10-CB4DC9129937}"/>
    <cellStyle name="Normal 11 3 2 2 5 2 2 2 2" xfId="15871" xr:uid="{B85B74F1-8C54-488C-9F1D-1983955E8EE2}"/>
    <cellStyle name="Normal 11 3 2 2 5 2 2 3" xfId="15872" xr:uid="{4F276603-CCC8-438A-BBD3-91E09FFAF713}"/>
    <cellStyle name="Normal 11 3 2 2 5 2 2 4" xfId="15873" xr:uid="{691926A6-1983-4112-8876-C8EB31EB1657}"/>
    <cellStyle name="Normal 11 3 2 2 5 2 3" xfId="15874" xr:uid="{A575EA25-3A8B-45C5-8012-98F99063C123}"/>
    <cellStyle name="Normal 11 3 2 2 5 2 3 2" xfId="15875" xr:uid="{99A81F97-227B-43CA-BDCF-CBAAE609A54A}"/>
    <cellStyle name="Normal 11 3 2 2 5 2 4" xfId="15876" xr:uid="{BD151184-0727-4B14-A7B9-247B21A2C989}"/>
    <cellStyle name="Normal 11 3 2 2 5 2 5" xfId="15877" xr:uid="{9953AE28-FFCE-4F5E-8650-4CF0E2D1FDD9}"/>
    <cellStyle name="Normal 11 3 2 2 6" xfId="15878" xr:uid="{36126382-F867-45E7-BF93-EFC0CF6EF0A1}"/>
    <cellStyle name="Normal 11 3 2 2 6 2" xfId="15879" xr:uid="{1294D4CB-106D-4452-A6D0-8ADD566F1261}"/>
    <cellStyle name="Normal 11 3 2 2 6 2 2" xfId="15880" xr:uid="{87A26E7E-00AC-43C3-97F6-9ED190C060EB}"/>
    <cellStyle name="Normal 11 3 2 2 6 2 2 2" xfId="15881" xr:uid="{D692144D-4E1B-4C0D-B008-09BB0D1C9E1C}"/>
    <cellStyle name="Normal 11 3 2 2 6 2 2 2 2" xfId="15882" xr:uid="{627EA511-B8FE-4D6F-B6DA-90059ECB3AF4}"/>
    <cellStyle name="Normal 11 3 2 2 6 2 2 3" xfId="15883" xr:uid="{45D31038-1503-40A9-A53D-534FB35C2477}"/>
    <cellStyle name="Normal 11 3 2 2 6 2 2 4" xfId="15884" xr:uid="{5127454F-4351-4587-99A9-4D31FA8C97E7}"/>
    <cellStyle name="Normal 11 3 2 2 6 2 3" xfId="15885" xr:uid="{5AB48A85-50EF-49D0-84BF-CC81976789EA}"/>
    <cellStyle name="Normal 11 3 2 2 6 2 3 2" xfId="15886" xr:uid="{D307956A-6934-4E50-974F-EAED5E3C6559}"/>
    <cellStyle name="Normal 11 3 2 2 6 2 4" xfId="15887" xr:uid="{E33F490E-204E-473B-9B8B-3121D6698331}"/>
    <cellStyle name="Normal 11 3 2 2 6 2 5" xfId="15888" xr:uid="{2FCB1C70-72B1-4253-9DA4-687DFFAFB86B}"/>
    <cellStyle name="Normal 11 3 2 2 7" xfId="15889" xr:uid="{50E38213-769A-483C-B345-4F1F6069FA98}"/>
    <cellStyle name="Normal 11 3 2 2 7 2" xfId="15890" xr:uid="{D83B4791-DCEB-4EF4-B0A3-82BDAB1BCB2B}"/>
    <cellStyle name="Normal 11 3 2 2 7 2 2" xfId="15891" xr:uid="{F9357F8A-59C1-442C-BC7E-30BA207E6D65}"/>
    <cellStyle name="Normal 11 3 2 2 7 2 2 2" xfId="15892" xr:uid="{4E252D5C-8F1F-4AED-9AA9-635779934BF7}"/>
    <cellStyle name="Normal 11 3 2 2 7 2 2 2 2" xfId="15893" xr:uid="{CFA92937-25CC-4FE6-A751-A4EEE4C15F73}"/>
    <cellStyle name="Normal 11 3 2 2 7 2 2 3" xfId="15894" xr:uid="{30C67E37-B270-43F8-8887-849781001581}"/>
    <cellStyle name="Normal 11 3 2 2 7 2 2 4" xfId="15895" xr:uid="{6D88EB2C-EB0F-406D-AB1C-F769D9ADDF72}"/>
    <cellStyle name="Normal 11 3 2 2 7 2 3" xfId="15896" xr:uid="{D4202EA9-3F72-49AF-964F-9D2FCFE38F83}"/>
    <cellStyle name="Normal 11 3 2 2 7 2 3 2" xfId="15897" xr:uid="{91A5FEE6-6AF2-4564-A5C5-432A7EE1ED7E}"/>
    <cellStyle name="Normal 11 3 2 2 7 2 4" xfId="15898" xr:uid="{27FB8DB1-D432-43BA-A059-0C88E105E4BF}"/>
    <cellStyle name="Normal 11 3 2 2 7 2 5" xfId="15899" xr:uid="{AEC7733C-AB98-4717-AFA2-035E2C8D5780}"/>
    <cellStyle name="Normal 11 3 2 2 8" xfId="15900" xr:uid="{F26A4F39-C514-45D4-8901-3F1BFB8911EE}"/>
    <cellStyle name="Normal 11 3 2 2 8 2" xfId="15901" xr:uid="{AD006AF9-BB37-4418-A0B0-92394CB639B1}"/>
    <cellStyle name="Normal 11 3 2 2 8 2 2" xfId="15902" xr:uid="{F7DBAB2A-A58C-40BF-9F56-AB5F0021BE10}"/>
    <cellStyle name="Normal 11 3 2 2 8 2 2 2" xfId="15903" xr:uid="{307670CD-10EB-4B40-8E8C-EEE5880B15B6}"/>
    <cellStyle name="Normal 11 3 2 2 8 2 3" xfId="15904" xr:uid="{B6598A0B-58FB-4A24-BF6E-BC76BAB14C56}"/>
    <cellStyle name="Normal 11 3 2 2 8 2 4" xfId="15905" xr:uid="{58180035-EA21-4621-ACBF-D6124A6F5F18}"/>
    <cellStyle name="Normal 11 3 2 2 8 2 5" xfId="15906" xr:uid="{C5155698-97C4-4ADE-BDF5-A989AB3DDC96}"/>
    <cellStyle name="Normal 11 3 2 2 8 3" xfId="15907" xr:uid="{D2C56697-745D-46D1-BE1B-EFF5E6907090}"/>
    <cellStyle name="Normal 11 3 2 2 8 3 2" xfId="15908" xr:uid="{7F77703E-B9DF-4DF5-89A9-69D58AC13AE9}"/>
    <cellStyle name="Normal 11 3 2 2 8 3 2 2" xfId="15909" xr:uid="{E4B84F5E-3BC4-47B3-B76A-10F4D4AE105F}"/>
    <cellStyle name="Normal 11 3 2 2 8 3 3" xfId="15910" xr:uid="{A05EB035-3695-4853-81D2-7DC086CC1876}"/>
    <cellStyle name="Normal 11 3 2 2 8 3 4" xfId="15911" xr:uid="{9BB21448-69AD-4B36-9591-B5610F600123}"/>
    <cellStyle name="Normal 11 3 2 2 8 3 5" xfId="15912" xr:uid="{6EBF10F4-58D0-4B9C-9E72-6A57261A234F}"/>
    <cellStyle name="Normal 11 3 2 2 8 4" xfId="15913" xr:uid="{C7CFB4F8-7E6C-42BC-B58F-AE26BBEDB81B}"/>
    <cellStyle name="Normal 11 3 2 2 8 4 2" xfId="15914" xr:uid="{AA317B60-0996-4F6F-90D2-50AC7495435D}"/>
    <cellStyle name="Normal 11 3 2 2 8 4 3" xfId="15915" xr:uid="{944F3E71-469F-412D-B646-BB4A48BBADF9}"/>
    <cellStyle name="Normal 11 3 2 2 8 5" xfId="15916" xr:uid="{261DDADB-4144-4EB8-98A1-ABB073195016}"/>
    <cellStyle name="Normal 11 3 2 2 8 6" xfId="15917" xr:uid="{C5241616-1F8D-4585-A821-6C1C7C01B171}"/>
    <cellStyle name="Normal 11 3 2 2 8 7" xfId="15918" xr:uid="{F2A7FD35-B077-4F69-9B7B-45A1AA9B9CE1}"/>
    <cellStyle name="Normal 11 3 2 2 9" xfId="15919" xr:uid="{5F7F52C1-7D7C-4315-A0BD-F95D38E24423}"/>
    <cellStyle name="Normal 11 3 2 2 9 2" xfId="15920" xr:uid="{833C1102-8EDF-4624-8827-3AFE9B1946C1}"/>
    <cellStyle name="Normal 11 3 2 2 9 2 2" xfId="15921" xr:uid="{8F7BB610-B828-451C-AF19-4F62DADD2797}"/>
    <cellStyle name="Normal 11 3 2 2 9 3" xfId="15922" xr:uid="{B1A73301-9C6F-44AE-A2E7-319CDAFAC90F}"/>
    <cellStyle name="Normal 11 3 2 2 9 4" xfId="15923" xr:uid="{2261554C-DDEA-486F-84CC-96352E1780F3}"/>
    <cellStyle name="Normal 11 3 2 2 9 5" xfId="15924" xr:uid="{7E0FD7A9-CCC8-48F3-B6A4-C195E9A86324}"/>
    <cellStyle name="Normal 11 3 2 2_Culture" xfId="15925" xr:uid="{602F5A32-284C-48A9-BD79-BB306FF6727E}"/>
    <cellStyle name="Normal 11 3 2 3" xfId="15926" xr:uid="{8A2C1DFC-461C-4273-A1C7-3F60AC85A504}"/>
    <cellStyle name="Normal 11 3 2 3 2" xfId="15927" xr:uid="{0375752D-8FF2-428B-8BAB-51EC7F84550E}"/>
    <cellStyle name="Normal 11 3 2 3 2 2" xfId="15928" xr:uid="{028737B5-8BA5-4EC1-ABF1-9332F63BDDF1}"/>
    <cellStyle name="Normal 11 3 2 3 2 2 2" xfId="15929" xr:uid="{810E3778-18C9-4A52-A56B-925A8D5EE893}"/>
    <cellStyle name="Normal 11 3 2 3 2 3" xfId="15930" xr:uid="{D00D446F-91F6-4508-9AB4-6620FC3CF862}"/>
    <cellStyle name="Normal 11 3 2 3 2 4" xfId="15931" xr:uid="{840F6D51-81FF-4E81-89A6-6DFEB07D9265}"/>
    <cellStyle name="Normal 11 3 2 3 2 5" xfId="15932" xr:uid="{1C6CC6CF-298A-455E-A786-79596E2BBFD4}"/>
    <cellStyle name="Normal 11 3 2 3 3" xfId="15933" xr:uid="{B4D16EDF-8F6F-4BF6-B89A-0276D0B04B39}"/>
    <cellStyle name="Normal 11 3 2 3 3 2" xfId="15934" xr:uid="{EA207CB0-9279-443C-943F-6074224615A4}"/>
    <cellStyle name="Normal 11 3 2 3 3 2 2" xfId="15935" xr:uid="{C04F397D-B3EB-4C74-BB7A-CCEB5B26F8FD}"/>
    <cellStyle name="Normal 11 3 2 3 3 3" xfId="15936" xr:uid="{B136199B-8A78-4C5E-A951-F084AA73D1E4}"/>
    <cellStyle name="Normal 11 3 2 3 3 4" xfId="15937" xr:uid="{6DDDB907-B4CC-4C30-8CFA-155C875F3577}"/>
    <cellStyle name="Normal 11 3 2 3 3 5" xfId="15938" xr:uid="{23542EB0-4160-4CC3-BA2C-795248314F3A}"/>
    <cellStyle name="Normal 11 3 2 3 4" xfId="15939" xr:uid="{959A707B-C1B2-42D6-9745-FEB04E5A31D4}"/>
    <cellStyle name="Normal 11 3 2 3 4 2" xfId="15940" xr:uid="{D1EA470A-E267-437E-AC1D-C2D48F824C96}"/>
    <cellStyle name="Normal 11 3 2 3 4 3" xfId="15941" xr:uid="{A9B6FF49-D7E8-42BC-9C23-CDED794CA566}"/>
    <cellStyle name="Normal 11 3 2 3 5" xfId="15942" xr:uid="{B7C5A941-6A27-44D3-9CFB-3847CCA73659}"/>
    <cellStyle name="Normal 11 3 2 3 6" xfId="15943" xr:uid="{499CE997-3C43-418A-BD46-DD90BC7EB075}"/>
    <cellStyle name="Normal 11 3 2 3 7" xfId="15944" xr:uid="{1D30D63E-C6B1-4772-9C35-F388CDAD8DF8}"/>
    <cellStyle name="Normal 11 3 2 4" xfId="15945" xr:uid="{42F7AD5B-D461-4EBB-B01D-1080FFE2F740}"/>
    <cellStyle name="Normal 11 3 2 4 2" xfId="15946" xr:uid="{FCB1EEE7-F1C2-4F2D-8A91-4C49B2DE10D7}"/>
    <cellStyle name="Normal 11 3 2 4 2 2" xfId="15947" xr:uid="{F8DF45A9-5813-40FE-A8FF-9901E8D97239}"/>
    <cellStyle name="Normal 11 3 2 4 2 2 2" xfId="15948" xr:uid="{37F75145-0CE7-4E65-841E-988CD91083DC}"/>
    <cellStyle name="Normal 11 3 2 4 2 3" xfId="15949" xr:uid="{F28631A9-37A6-4745-B0EE-125DB9471D2C}"/>
    <cellStyle name="Normal 11 3 2 4 2 4" xfId="15950" xr:uid="{38AABDCE-5729-4775-A524-412D5C9F5CFD}"/>
    <cellStyle name="Normal 11 3 2 4 2 5" xfId="15951" xr:uid="{5C05AAD5-8D9B-4DAF-9A20-536E57854740}"/>
    <cellStyle name="Normal 11 3 2 4 3" xfId="15952" xr:uid="{7F1A5155-F0F6-4FF1-899A-F9FA3954C7C2}"/>
    <cellStyle name="Normal 11 3 2 4 3 2" xfId="15953" xr:uid="{068D194E-68DE-441A-BA08-6AE94371F87D}"/>
    <cellStyle name="Normal 11 3 2 4 3 2 2" xfId="15954" xr:uid="{AF1B87FF-5A3B-43B8-B598-E2B5AFD0FC4C}"/>
    <cellStyle name="Normal 11 3 2 4 3 3" xfId="15955" xr:uid="{BC511A14-EF00-4AD1-AAF7-AB3A196F6BCD}"/>
    <cellStyle name="Normal 11 3 2 4 3 4" xfId="15956" xr:uid="{CE708359-BBF2-4AE3-96F1-7090BC5ED0C1}"/>
    <cellStyle name="Normal 11 3 2 4 3 5" xfId="15957" xr:uid="{7477085C-0E4B-4637-91BC-5A5AF45C4EB6}"/>
    <cellStyle name="Normal 11 3 2 4 4" xfId="15958" xr:uid="{E0F99E01-BFB8-4CB8-9984-09A77B35C97F}"/>
    <cellStyle name="Normal 11 3 2 4 4 2" xfId="15959" xr:uid="{3BBCF032-6B02-4348-A2DD-9D41D362EB76}"/>
    <cellStyle name="Normal 11 3 2 4 4 3" xfId="15960" xr:uid="{FFAE8E61-63FB-4607-90E5-8BB6A0BB23BB}"/>
    <cellStyle name="Normal 11 3 2 4 5" xfId="15961" xr:uid="{FA74C16F-0E3D-4AC7-9F5F-2262C045DFBD}"/>
    <cellStyle name="Normal 11 3 2 4 6" xfId="15962" xr:uid="{322F247A-0FE7-4444-9146-94591BF8F4D3}"/>
    <cellStyle name="Normal 11 3 2 4 7" xfId="15963" xr:uid="{5DDCC79F-1479-41AB-869E-20D520E00412}"/>
    <cellStyle name="Normal 11 3 2 5" xfId="15964" xr:uid="{9F8FFA96-940A-4672-ADAC-96762CD15E1F}"/>
    <cellStyle name="Normal 11 3 2 5 2" xfId="15965" xr:uid="{35193C54-5813-4AF4-A828-AFB12952E493}"/>
    <cellStyle name="Normal 11 3 2 5 2 2" xfId="15966" xr:uid="{9C3D0332-C5DC-4360-BB97-4BD7BBADE2FD}"/>
    <cellStyle name="Normal 11 3 2 5 2 2 2" xfId="15967" xr:uid="{6BCA113B-79DF-4F91-94AE-4196651BEBAB}"/>
    <cellStyle name="Normal 11 3 2 5 2 3" xfId="15968" xr:uid="{7D406CB5-5124-4D04-9B3C-9EEDE900C291}"/>
    <cellStyle name="Normal 11 3 2 5 2 4" xfId="15969" xr:uid="{DF2C9564-39DD-4BB9-95DF-1ED64DE58AEA}"/>
    <cellStyle name="Normal 11 3 2 5 2 5" xfId="15970" xr:uid="{8F3C0218-83F5-4EBE-A8E2-1A47B8C2B3AB}"/>
    <cellStyle name="Normal 11 3 2 5 3" xfId="15971" xr:uid="{894F69B9-C4FE-43C0-9F29-F366EB63A828}"/>
    <cellStyle name="Normal 11 3 2 5 3 2" xfId="15972" xr:uid="{E63E7194-6E5E-41CF-A35A-62735A1F8269}"/>
    <cellStyle name="Normal 11 3 2 5 3 2 2" xfId="15973" xr:uid="{DFD4A60B-4E8F-4CE2-AAF3-0F3B4E4A8F11}"/>
    <cellStyle name="Normal 11 3 2 5 3 3" xfId="15974" xr:uid="{CE77416B-1F2D-41E3-8E84-2AC9712C675A}"/>
    <cellStyle name="Normal 11 3 2 5 3 4" xfId="15975" xr:uid="{CAD2B069-BFBF-4B10-9841-52EDDA8A32BD}"/>
    <cellStyle name="Normal 11 3 2 5 3 5" xfId="15976" xr:uid="{FF925EC2-6911-47D1-8B3A-742DFF376099}"/>
    <cellStyle name="Normal 11 3 2 5 4" xfId="15977" xr:uid="{3590CD76-FA2F-4A61-8C56-D91FC6B07D02}"/>
    <cellStyle name="Normal 11 3 2 5 4 2" xfId="15978" xr:uid="{1D9EC465-A332-4CA3-983F-77F79B5064E8}"/>
    <cellStyle name="Normal 11 3 2 5 4 3" xfId="15979" xr:uid="{70B302A8-440C-4562-A68F-08CBDCE57028}"/>
    <cellStyle name="Normal 11 3 2 5 5" xfId="15980" xr:uid="{F12EADC0-D39A-48CA-8DD3-36642AA7A94E}"/>
    <cellStyle name="Normal 11 3 2 5 6" xfId="15981" xr:uid="{FF2B7AB7-B6BD-4D29-A4D1-F94B11C8CE65}"/>
    <cellStyle name="Normal 11 3 2 5 7" xfId="15982" xr:uid="{C9F5BEB7-69FE-4C09-80B4-DA0E9130143D}"/>
    <cellStyle name="Normal 11 3 2 6" xfId="15983" xr:uid="{C0B0FE8D-7019-4F58-A10C-017E3176914F}"/>
    <cellStyle name="Normal 11 3 2 6 2" xfId="15984" xr:uid="{C0C31F68-2C15-4E62-B53A-C439C29E37C7}"/>
    <cellStyle name="Normal 11 3 2 6 2 2" xfId="15985" xr:uid="{81EE6F8C-D798-4C27-A233-2DA1AE900A63}"/>
    <cellStyle name="Normal 11 3 2 6 2 2 2" xfId="15986" xr:uid="{2FEC1A7B-0798-47DE-97DE-97CEBF659F1B}"/>
    <cellStyle name="Normal 11 3 2 6 2 3" xfId="15987" xr:uid="{785CECAF-DB8D-4EA9-A0C9-62292DFA9BF3}"/>
    <cellStyle name="Normal 11 3 2 6 2 4" xfId="15988" xr:uid="{4FA26F5B-E3E5-4B2D-8CB1-74FE6980F081}"/>
    <cellStyle name="Normal 11 3 2 6 2 5" xfId="15989" xr:uid="{6555DECE-6376-4825-A167-D91B0199EE13}"/>
    <cellStyle name="Normal 11 3 2 6 3" xfId="15990" xr:uid="{DEBFA835-CFCD-47FA-928F-F432EFF1838A}"/>
    <cellStyle name="Normal 11 3 2 6 3 2" xfId="15991" xr:uid="{280DD63E-A9B1-4D5E-BEFE-9F90445D780F}"/>
    <cellStyle name="Normal 11 3 2 6 3 2 2" xfId="15992" xr:uid="{1C85FA93-128D-4975-A30C-2BC93A4A0D96}"/>
    <cellStyle name="Normal 11 3 2 6 3 3" xfId="15993" xr:uid="{95B30585-1801-4A6D-B1E4-20F95D252503}"/>
    <cellStyle name="Normal 11 3 2 6 3 4" xfId="15994" xr:uid="{559A9BDA-332B-4E74-893D-A868D8C3DD6C}"/>
    <cellStyle name="Normal 11 3 2 6 3 5" xfId="15995" xr:uid="{A73A3F9C-153E-45A4-BC98-94840FA51412}"/>
    <cellStyle name="Normal 11 3 2 6 4" xfId="15996" xr:uid="{1218F5B6-F5B7-496C-B2BE-58D4BCD425BF}"/>
    <cellStyle name="Normal 11 3 2 6 4 2" xfId="15997" xr:uid="{EA25DF59-B020-4B12-9D1C-E62D3B824CA9}"/>
    <cellStyle name="Normal 11 3 2 6 4 3" xfId="15998" xr:uid="{4152BE4D-0C9F-4178-8876-8B78D38459A8}"/>
    <cellStyle name="Normal 11 3 2 6 5" xfId="15999" xr:uid="{0D7F331D-9EE4-48E1-9FEF-6789A16062D1}"/>
    <cellStyle name="Normal 11 3 2 6 6" xfId="16000" xr:uid="{5629271E-CEC7-417B-B460-280F3E23E26D}"/>
    <cellStyle name="Normal 11 3 2 6 7" xfId="16001" xr:uid="{0D75F688-EBF5-4858-817F-3A53A66284E9}"/>
    <cellStyle name="Normal 11 3 2 7" xfId="16002" xr:uid="{36DF6DE8-709B-470A-9DBA-A62411DED0FA}"/>
    <cellStyle name="Normal 11 3 2 7 2" xfId="16003" xr:uid="{A5E99498-A77C-4C15-A7C5-39DC5A6050F1}"/>
    <cellStyle name="Normal 11 3 2 7 2 2" xfId="16004" xr:uid="{D1AE3E73-4CBA-4511-8FFA-E5DABF97EACC}"/>
    <cellStyle name="Normal 11 3 2 7 2 2 2" xfId="16005" xr:uid="{E6848DE3-FEBD-4199-8C6A-65300FA59E4A}"/>
    <cellStyle name="Normal 11 3 2 7 2 3" xfId="16006" xr:uid="{7E957695-557E-4F18-9933-5ED6DE2D129F}"/>
    <cellStyle name="Normal 11 3 2 7 2 4" xfId="16007" xr:uid="{6EE7885A-F345-470B-ABDA-86B2E2A54B4F}"/>
    <cellStyle name="Normal 11 3 2 7 2 5" xfId="16008" xr:uid="{AD28373E-776F-4F2B-B925-D21B4A8222B5}"/>
    <cellStyle name="Normal 11 3 2 7 3" xfId="16009" xr:uid="{9D9648E7-BB6E-46F0-9E29-2B62B119184C}"/>
    <cellStyle name="Normal 11 3 2 7 3 2" xfId="16010" xr:uid="{2882E8EA-624F-488A-9E0C-F56101C9D66B}"/>
    <cellStyle name="Normal 11 3 2 7 3 2 2" xfId="16011" xr:uid="{620A8940-B6AC-460A-B64A-D4184D26DE1F}"/>
    <cellStyle name="Normal 11 3 2 7 3 3" xfId="16012" xr:uid="{3DB1934F-7E9A-46A1-A0CE-FE2E17CF57DA}"/>
    <cellStyle name="Normal 11 3 2 7 3 4" xfId="16013" xr:uid="{915689EE-99A8-4385-936C-5FC5190995A8}"/>
    <cellStyle name="Normal 11 3 2 7 3 5" xfId="16014" xr:uid="{30334340-D664-4C81-816D-AA38AD714B65}"/>
    <cellStyle name="Normal 11 3 2 7 4" xfId="16015" xr:uid="{EAB83F80-319C-45A2-A3F5-82765DDEB156}"/>
    <cellStyle name="Normal 11 3 2 7 4 2" xfId="16016" xr:uid="{13B5AA71-5E81-4B85-B91E-873C4F28CF1D}"/>
    <cellStyle name="Normal 11 3 2 7 4 3" xfId="16017" xr:uid="{4B01016C-4876-4407-92F0-840C6E5B035D}"/>
    <cellStyle name="Normal 11 3 2 7 5" xfId="16018" xr:uid="{7AB448A1-E6C2-49BE-A40F-B31A4BA20DC3}"/>
    <cellStyle name="Normal 11 3 2 7 6" xfId="16019" xr:uid="{3BEC2A68-1784-4C57-8E4D-81309DF82FD9}"/>
    <cellStyle name="Normal 11 3 2 7 7" xfId="16020" xr:uid="{5A34060F-CB57-4939-91CF-5A1756A05CEA}"/>
    <cellStyle name="Normal 11 3 3" xfId="16021" xr:uid="{DB7FC7AB-B0A8-436E-B22D-24479EAD821A}"/>
    <cellStyle name="Normal 11 3 3 2" xfId="16022" xr:uid="{DA789A1D-B572-47DA-BBF7-0A8AF025DCF1}"/>
    <cellStyle name="Normal 11 3 3 2 2" xfId="16023" xr:uid="{43711856-3C47-4EC5-8114-03676C261C02}"/>
    <cellStyle name="Normal 11 3 3 2 2 2" xfId="16024" xr:uid="{CA125A30-CEF6-41DA-B484-A7FFF195B138}"/>
    <cellStyle name="Normal 11 3 3 2 2 2 2" xfId="16025" xr:uid="{B70173C0-FCC0-4F8C-8E7C-9EE5A6FC6E0F}"/>
    <cellStyle name="Normal 11 3 3 2 2 3" xfId="16026" xr:uid="{B7A68688-5642-4A4B-AC79-07059218AC4C}"/>
    <cellStyle name="Normal 11 3 3 2 2 4" xfId="16027" xr:uid="{6D07B911-BD3B-4BC3-AA0F-BF642A28EED7}"/>
    <cellStyle name="Normal 11 3 3 2 3" xfId="16028" xr:uid="{051AAF40-CD4B-42F4-907C-5198AA149E25}"/>
    <cellStyle name="Normal 11 3 3 2 3 2" xfId="16029" xr:uid="{E1CEB21F-ED8B-4117-9D2F-2E8A986FB3A6}"/>
    <cellStyle name="Normal 11 3 3 2 4" xfId="16030" xr:uid="{F6255AC3-F5F0-419C-BFC2-5EB01ABF8E50}"/>
    <cellStyle name="Normal 11 3 3 2 5" xfId="16031" xr:uid="{468F069A-1762-481A-AD21-51FC8FAA4F7F}"/>
    <cellStyle name="Normal 11 3 4" xfId="16032" xr:uid="{8AA5CFD5-4755-4445-B85C-F88113298095}"/>
    <cellStyle name="Normal 11 3 4 2" xfId="16033" xr:uid="{EC38F13A-A79B-4BCF-841F-3EB02981AC49}"/>
    <cellStyle name="Normal 11 3 4 2 2" xfId="16034" xr:uid="{B1C0ED3E-A0A1-4C51-9705-B9A4A69F2AFA}"/>
    <cellStyle name="Normal 11 3 4 2 2 2" xfId="16035" xr:uid="{B50D0D4C-374E-4E15-B8F1-742BA2EA6347}"/>
    <cellStyle name="Normal 11 3 4 2 2 2 2" xfId="16036" xr:uid="{1406E108-415F-4E89-BC66-CF2F933EC841}"/>
    <cellStyle name="Normal 11 3 4 2 2 3" xfId="16037" xr:uid="{8CC47E05-FA54-4A69-A9A2-C0BAC601CCC0}"/>
    <cellStyle name="Normal 11 3 4 2 2 4" xfId="16038" xr:uid="{B3147FDE-76B4-45FB-B90B-19F091827AC8}"/>
    <cellStyle name="Normal 11 3 4 2 3" xfId="16039" xr:uid="{28C9DFFA-5AC9-4899-B879-B79C446D2311}"/>
    <cellStyle name="Normal 11 3 4 2 3 2" xfId="16040" xr:uid="{0A5CC7EB-4D78-4C3B-948F-2306E5FDEA7F}"/>
    <cellStyle name="Normal 11 3 4 2 4" xfId="16041" xr:uid="{BF59127A-612C-4585-B28D-7CA1DA82483A}"/>
    <cellStyle name="Normal 11 3 4 2 5" xfId="16042" xr:uid="{9068FB24-E294-457D-B87B-66424CD916ED}"/>
    <cellStyle name="Normal 11 3 5" xfId="16043" xr:uid="{94F7E949-F3C0-4459-B0D1-4494D3A3FA13}"/>
    <cellStyle name="Normal 11 3 5 2" xfId="16044" xr:uid="{E9D33BCF-8C6C-4261-95AA-6D4F9066321B}"/>
    <cellStyle name="Normal 11 3 5 2 2" xfId="16045" xr:uid="{674F191D-2B32-4008-AF0E-503997C06BB5}"/>
    <cellStyle name="Normal 11 3 5 2 2 2" xfId="16046" xr:uid="{CD49B49A-51D7-4CE7-BADA-8BE121BF2B96}"/>
    <cellStyle name="Normal 11 3 5 2 2 2 2" xfId="16047" xr:uid="{8B5391AB-7D93-496D-ADBD-422D5BA029B7}"/>
    <cellStyle name="Normal 11 3 5 2 2 3" xfId="16048" xr:uid="{4367009D-36AF-4B93-B92A-B7373F96C420}"/>
    <cellStyle name="Normal 11 3 5 2 2 4" xfId="16049" xr:uid="{F3F7426A-ECAE-45D5-BB5D-CFECA7A3D45E}"/>
    <cellStyle name="Normal 11 3 5 2 3" xfId="16050" xr:uid="{9BA33C92-36FB-46AE-8D4E-BA48B95123C4}"/>
    <cellStyle name="Normal 11 3 5 2 3 2" xfId="16051" xr:uid="{4E5EFDF5-41C2-476F-BF77-17E534AA91E8}"/>
    <cellStyle name="Normal 11 3 5 2 4" xfId="16052" xr:uid="{40B4D83F-DB6B-42D5-93BC-774AF0C6B6D3}"/>
    <cellStyle name="Normal 11 3 5 2 5" xfId="16053" xr:uid="{7B618FD4-744F-43A0-9FDE-7A3A9C4443D9}"/>
    <cellStyle name="Normal 11 3 6" xfId="16054" xr:uid="{5B4A1BE5-306F-4520-8A61-C20954B507E9}"/>
    <cellStyle name="Normal 11 3 6 2" xfId="16055" xr:uid="{15CB1BF2-9317-422C-9747-4C2F19396E1F}"/>
    <cellStyle name="Normal 11 3 6 2 2" xfId="16056" xr:uid="{B39069C6-0329-4AB9-8663-628DAC44C49B}"/>
    <cellStyle name="Normal 11 3 6 2 2 2" xfId="16057" xr:uid="{D03D85AD-D02E-45EF-8D27-0C1DC61FB361}"/>
    <cellStyle name="Normal 11 3 6 2 2 2 2" xfId="16058" xr:uid="{94930954-9B08-416C-AC31-B1E6F6AD5620}"/>
    <cellStyle name="Normal 11 3 6 2 2 3" xfId="16059" xr:uid="{40395AAD-E072-44B2-9399-786F341A7F10}"/>
    <cellStyle name="Normal 11 3 6 2 2 4" xfId="16060" xr:uid="{612671DA-BA65-4E52-BE13-61D9BF785A1D}"/>
    <cellStyle name="Normal 11 3 6 2 3" xfId="16061" xr:uid="{F9001A19-FE65-46AB-BDEF-33512EE75E58}"/>
    <cellStyle name="Normal 11 3 6 2 3 2" xfId="16062" xr:uid="{B6EB9F37-5B1A-461B-9065-C4E51D427BF1}"/>
    <cellStyle name="Normal 11 3 6 2 4" xfId="16063" xr:uid="{EF0FD0EB-C012-4823-9D71-67356C5530D9}"/>
    <cellStyle name="Normal 11 3 6 2 5" xfId="16064" xr:uid="{0860BEF8-3A56-420F-A96D-D4D9EBEC2AAB}"/>
    <cellStyle name="Normal 11 3 7" xfId="16065" xr:uid="{7F40779E-BAF6-414B-8A1E-79E18112F40E}"/>
    <cellStyle name="Normal 11 3 7 2" xfId="16066" xr:uid="{63C1BA55-DF58-4556-A449-9433D1E2FEE4}"/>
    <cellStyle name="Normal 11 3 7 2 2" xfId="16067" xr:uid="{99AF81DE-F8CF-4613-A9D4-B1364E4BD415}"/>
    <cellStyle name="Normal 11 3 7 2 2 2" xfId="16068" xr:uid="{30DCEB21-94B3-48F7-A01A-00FFC520DEEE}"/>
    <cellStyle name="Normal 11 3 7 2 2 2 2" xfId="16069" xr:uid="{9B92E0C5-5B7E-44ED-B7F6-82992555319B}"/>
    <cellStyle name="Normal 11 3 7 2 2 3" xfId="16070" xr:uid="{CD201A22-994B-4B7F-9370-BA16CAB6E77B}"/>
    <cellStyle name="Normal 11 3 7 2 2 4" xfId="16071" xr:uid="{D7BF8B96-8DC6-4FE1-A0B5-359ADA6ADFA4}"/>
    <cellStyle name="Normal 11 3 7 2 3" xfId="16072" xr:uid="{705AFB30-B236-4AC8-A44D-388FD77FCFAC}"/>
    <cellStyle name="Normal 11 3 7 2 3 2" xfId="16073" xr:uid="{BDBF35CC-F0E1-4D09-B6E3-320EF5749189}"/>
    <cellStyle name="Normal 11 3 7 2 4" xfId="16074" xr:uid="{8705AD35-D7FE-4F5F-A0AE-3EBFF9EE9C44}"/>
    <cellStyle name="Normal 11 3 7 2 5" xfId="16075" xr:uid="{2E045465-A176-4478-98DB-B443181355DC}"/>
    <cellStyle name="Normal 11 3 8" xfId="16076" xr:uid="{ACDF1028-311D-4C83-8983-4426BD681785}"/>
    <cellStyle name="Normal 11 3 8 2" xfId="16077" xr:uid="{2DA130ED-AFA8-4D19-8E21-A8DDFABB5D5F}"/>
    <cellStyle name="Normal 11 3 8 2 2" xfId="16078" xr:uid="{CBDDF891-7E50-433C-AAE1-180093286350}"/>
    <cellStyle name="Normal 11 3 8 2 2 2" xfId="16079" xr:uid="{AFD9CC0B-AEB8-436B-B3C7-F76634D459C7}"/>
    <cellStyle name="Normal 11 3 8 2 2 2 2" xfId="16080" xr:uid="{40EC643A-A75E-417C-AD6E-21AC1A83C09D}"/>
    <cellStyle name="Normal 11 3 8 2 2 3" xfId="16081" xr:uid="{52F45F47-8007-446D-83D7-7B8C83C3FB16}"/>
    <cellStyle name="Normal 11 3 8 2 2 4" xfId="16082" xr:uid="{913BDA62-E48B-4A46-BE29-1FC8C571DF19}"/>
    <cellStyle name="Normal 11 3 8 2 3" xfId="16083" xr:uid="{C88BA41E-FA06-4492-828B-AB597F1DF993}"/>
    <cellStyle name="Normal 11 3 8 2 3 2" xfId="16084" xr:uid="{45A29F96-48F2-4B76-8D1E-58A7B9E52088}"/>
    <cellStyle name="Normal 11 3 8 2 4" xfId="16085" xr:uid="{2D6AEB77-AAE5-48B2-86FE-B17A9EF8AD6B}"/>
    <cellStyle name="Normal 11 3 8 2 5" xfId="16086" xr:uid="{19169FEB-D2ED-468F-8A81-58F9310234A1}"/>
    <cellStyle name="Normal 11 3 9" xfId="16087" xr:uid="{133E2B00-1623-458F-961D-9BCE4A95D313}"/>
    <cellStyle name="Normal 11 3 9 2" xfId="16088" xr:uid="{AA09FE7B-30EA-4BC9-BFCD-8DC50612E805}"/>
    <cellStyle name="Normal 11 3 9 2 2" xfId="16089" xr:uid="{5B1C0094-043A-43CC-B631-CCB66EFEF372}"/>
    <cellStyle name="Normal 11 3 9 2 2 2" xfId="16090" xr:uid="{10592595-6CC8-4C1D-9D23-2E5A32C41AE0}"/>
    <cellStyle name="Normal 11 3 9 2 2 2 2" xfId="16091" xr:uid="{B6254A0A-AD80-4D3F-B778-89A9F4BB0EAE}"/>
    <cellStyle name="Normal 11 3 9 2 2 3" xfId="16092" xr:uid="{F72B93C2-34AB-4C44-9AF0-AA0F9F1B1D40}"/>
    <cellStyle name="Normal 11 3 9 2 2 4" xfId="16093" xr:uid="{2A1A396B-4EF1-40DE-920E-DC1C986AAFD8}"/>
    <cellStyle name="Normal 11 3 9 2 3" xfId="16094" xr:uid="{B8874AD0-9D24-4563-8355-04C52D3C6BD0}"/>
    <cellStyle name="Normal 11 3 9 2 3 2" xfId="16095" xr:uid="{D8494346-F2B2-44E1-B9F5-F5359C858153}"/>
    <cellStyle name="Normal 11 3 9 2 4" xfId="16096" xr:uid="{FCC57F24-78E5-4B1D-8A07-B6F51F97FC01}"/>
    <cellStyle name="Normal 11 3 9 2 5" xfId="16097" xr:uid="{1245A175-85ED-4545-87F0-8D187CC4EB11}"/>
    <cellStyle name="Normal 11 3_Culture" xfId="16098" xr:uid="{FDFA4278-22C6-43F2-B540-709F388E641E}"/>
    <cellStyle name="Normal 11 4" xfId="16099" xr:uid="{96838BC6-4DA5-4F2A-9C03-A5C46DBC45DA}"/>
    <cellStyle name="Normal 11 4 2" xfId="16100" xr:uid="{5A304355-AF95-44AE-94E2-BC86FCC198E2}"/>
    <cellStyle name="Normal 11 4 2 2" xfId="16101" xr:uid="{902E81E9-8D33-4D13-A741-F1F332B5BAFC}"/>
    <cellStyle name="Normal 11 4 2 2 2" xfId="16102" xr:uid="{441B2458-D460-4F7E-8E68-1859F2274C24}"/>
    <cellStyle name="Normal 11 4 2 2 2 2" xfId="16103" xr:uid="{8DCE6E78-B801-4D90-843B-01E6088C8A6C}"/>
    <cellStyle name="Normal 11 4 2 2 2 2 2" xfId="16104" xr:uid="{DAF4BE6E-9F21-45AA-AC87-965B3BA2B2DA}"/>
    <cellStyle name="Normal 11 4 2 2 2 3" xfId="16105" xr:uid="{B5B75FA5-1861-48AF-BE94-4A3C237E8452}"/>
    <cellStyle name="Normal 11 4 2 2 2 4" xfId="16106" xr:uid="{E151EC57-2673-4818-ACF6-9EFF7E702640}"/>
    <cellStyle name="Normal 11 4 2 2 2 5" xfId="16107" xr:uid="{E04758AA-F385-43F3-BE65-DF3E5B18A180}"/>
    <cellStyle name="Normal 11 4 2 2 3" xfId="16108" xr:uid="{736B042B-7149-4F49-B047-40EE807A3F42}"/>
    <cellStyle name="Normal 11 4 2 2 3 2" xfId="16109" xr:uid="{00286F0B-4D53-41A1-B269-AC443EF1EA88}"/>
    <cellStyle name="Normal 11 4 2 2 3 2 2" xfId="16110" xr:uid="{B2EADD72-C7C0-4E63-AE89-DCCC219CC96B}"/>
    <cellStyle name="Normal 11 4 2 2 3 3" xfId="16111" xr:uid="{FD968F91-FCF5-491F-83AA-AFA138A152AA}"/>
    <cellStyle name="Normal 11 4 2 2 3 4" xfId="16112" xr:uid="{6F43B90D-B06B-43BC-90A9-9EC3F91D3A0E}"/>
    <cellStyle name="Normal 11 4 2 2 3 5" xfId="16113" xr:uid="{0940F9A0-9C3C-4A78-8449-3E169798AE10}"/>
    <cellStyle name="Normal 11 4 2 2 4" xfId="16114" xr:uid="{50782415-9862-4EA7-94FA-F4CBBD00578E}"/>
    <cellStyle name="Normal 11 4 2 2 4 2" xfId="16115" xr:uid="{BDB04456-6869-4F1C-A362-A5EB528613FC}"/>
    <cellStyle name="Normal 11 4 2 2 4 3" xfId="16116" xr:uid="{F9CA0BED-2747-465D-B1B1-756FB3804246}"/>
    <cellStyle name="Normal 11 4 2 2 5" xfId="16117" xr:uid="{7EAA7AF5-0122-4702-930A-E11290442B8D}"/>
    <cellStyle name="Normal 11 4 2 2 6" xfId="16118" xr:uid="{7C8A6DE9-6EF8-4631-B278-7168FF9B5EF7}"/>
    <cellStyle name="Normal 11 4 2 2 7" xfId="16119" xr:uid="{ABA0AB37-FBBE-4522-AFB8-23BD6349070D}"/>
    <cellStyle name="Normal 11 4 2 3" xfId="16120" xr:uid="{A6AC8405-10BB-4416-98F3-107663CEC843}"/>
    <cellStyle name="Normal 11 4 2 3 2" xfId="16121" xr:uid="{3A66D462-9EC4-4585-AFE5-564CD457A786}"/>
    <cellStyle name="Normal 11 4 2 3 2 2" xfId="16122" xr:uid="{E7A2BD94-D32B-4027-8D73-4B788E4457C1}"/>
    <cellStyle name="Normal 11 4 2 3 2 2 2" xfId="16123" xr:uid="{D256EBB6-EB5B-4C73-80D6-09E36988F8CE}"/>
    <cellStyle name="Normal 11 4 2 3 2 3" xfId="16124" xr:uid="{53DB001B-4677-4B35-AAB6-65816AF10339}"/>
    <cellStyle name="Normal 11 4 2 3 2 4" xfId="16125" xr:uid="{AAFE9F12-E58C-4974-9FC2-8ECA9F87DD34}"/>
    <cellStyle name="Normal 11 4 2 3 2 5" xfId="16126" xr:uid="{BA91D55E-46ED-45A8-BCD2-1C98729CEA68}"/>
    <cellStyle name="Normal 11 4 2 3 3" xfId="16127" xr:uid="{1A73A981-EF96-4761-BB5C-528AD1396C25}"/>
    <cellStyle name="Normal 11 4 2 3 3 2" xfId="16128" xr:uid="{5E969075-9CBF-4F32-9510-C8FACE70373E}"/>
    <cellStyle name="Normal 11 4 2 3 3 2 2" xfId="16129" xr:uid="{2DE4431F-1EAF-463F-BE0F-6B094EA811BB}"/>
    <cellStyle name="Normal 11 4 2 3 3 3" xfId="16130" xr:uid="{02ABEDB3-159A-4EFD-8838-0930713E68A9}"/>
    <cellStyle name="Normal 11 4 2 3 3 4" xfId="16131" xr:uid="{E7B9F9DD-03B8-4B4A-BF95-2D52F65DF923}"/>
    <cellStyle name="Normal 11 4 2 3 3 5" xfId="16132" xr:uid="{C22C4FFB-AC7C-476A-97B5-736CDBD953B7}"/>
    <cellStyle name="Normal 11 4 2 3 4" xfId="16133" xr:uid="{8F5C2518-9EEB-4EFA-AE18-99D5B84D7FE8}"/>
    <cellStyle name="Normal 11 4 2 3 4 2" xfId="16134" xr:uid="{860BFB6E-A70D-4CB2-A85D-866A938E4EB6}"/>
    <cellStyle name="Normal 11 4 2 3 4 3" xfId="16135" xr:uid="{A6EA6FFC-484D-458F-A2F0-A6499624D5BB}"/>
    <cellStyle name="Normal 11 4 2 3 5" xfId="16136" xr:uid="{C2FAA7FF-B744-4AA5-A7EC-FB4BCCF7C564}"/>
    <cellStyle name="Normal 11 4 2 3 6" xfId="16137" xr:uid="{FF706D0E-7330-4243-BD84-8C978BBF7077}"/>
    <cellStyle name="Normal 11 4 2 3 7" xfId="16138" xr:uid="{3BFB3906-44FB-41F3-AA3F-650430015DD2}"/>
    <cellStyle name="Normal 11 4 2 4" xfId="16139" xr:uid="{BECB2E8A-DF5F-403E-B942-0713190B5B01}"/>
    <cellStyle name="Normal 11 4 2 4 2" xfId="16140" xr:uid="{F2CED3EF-350A-4ABB-945D-0682579839F7}"/>
    <cellStyle name="Normal 11 4 2 4 2 2" xfId="16141" xr:uid="{97A8C595-07B4-4391-8F1D-384A6E63F93C}"/>
    <cellStyle name="Normal 11 4 2 4 2 2 2" xfId="16142" xr:uid="{DD3B3836-768A-409D-9B2E-98494AF84B6D}"/>
    <cellStyle name="Normal 11 4 2 4 2 3" xfId="16143" xr:uid="{89E94DC0-415F-4B6E-8900-0FDC2C111207}"/>
    <cellStyle name="Normal 11 4 2 4 2 4" xfId="16144" xr:uid="{A87F848E-6686-44B5-A939-1B90AE3DF038}"/>
    <cellStyle name="Normal 11 4 2 4 2 5" xfId="16145" xr:uid="{FE852B89-7628-4E97-B7A1-46E37B78D4B4}"/>
    <cellStyle name="Normal 11 4 2 4 3" xfId="16146" xr:uid="{D8CB3B2A-05A5-4F9C-A5C6-FA5F92B0809B}"/>
    <cellStyle name="Normal 11 4 2 4 3 2" xfId="16147" xr:uid="{1B3A29F8-D655-466B-BFFD-609FC1221F4C}"/>
    <cellStyle name="Normal 11 4 2 4 3 2 2" xfId="16148" xr:uid="{3B6EF288-44D5-4E44-9050-DB28DDE04373}"/>
    <cellStyle name="Normal 11 4 2 4 3 3" xfId="16149" xr:uid="{A74C4923-4830-4A08-89FE-ECAFB6554130}"/>
    <cellStyle name="Normal 11 4 2 4 3 4" xfId="16150" xr:uid="{6212019A-C72C-4CEB-80E4-AD5E9B05F8C7}"/>
    <cellStyle name="Normal 11 4 2 4 3 5" xfId="16151" xr:uid="{279CE382-2F16-4A37-8D6E-B418EBED8D91}"/>
    <cellStyle name="Normal 11 4 2 4 4" xfId="16152" xr:uid="{F9F09BD9-6431-4F0C-9121-00C265FBD3CB}"/>
    <cellStyle name="Normal 11 4 2 4 4 2" xfId="16153" xr:uid="{9C1425E4-1629-4061-B946-E2D50F4E7351}"/>
    <cellStyle name="Normal 11 4 2 4 4 3" xfId="16154" xr:uid="{F8FEC1EC-6319-480F-8195-436417B02BF8}"/>
    <cellStyle name="Normal 11 4 2 4 5" xfId="16155" xr:uid="{8F034349-7501-4014-8855-39D876DF3C7D}"/>
    <cellStyle name="Normal 11 4 2 4 6" xfId="16156" xr:uid="{324FD368-F472-4871-B74E-2256315993CC}"/>
    <cellStyle name="Normal 11 4 2 4 7" xfId="16157" xr:uid="{104BE8C1-D39B-4C28-9BDD-2F6A82D88297}"/>
    <cellStyle name="Normal 11 4 2 5" xfId="16158" xr:uid="{4A229E32-39BB-4825-95FE-13630BF40F09}"/>
    <cellStyle name="Normal 11 4 2 5 2" xfId="16159" xr:uid="{AF59F85E-5DD0-41A2-ACAA-FAC8F306DFCE}"/>
    <cellStyle name="Normal 11 4 2 5 2 2" xfId="16160" xr:uid="{A7716CF0-6004-4EF5-9334-7264AB949BCA}"/>
    <cellStyle name="Normal 11 4 2 5 2 2 2" xfId="16161" xr:uid="{73DAEDE5-468E-47D9-8140-8B18C953E640}"/>
    <cellStyle name="Normal 11 4 2 5 2 3" xfId="16162" xr:uid="{E0EFC641-7C98-4289-A589-396C3B5F6F1F}"/>
    <cellStyle name="Normal 11 4 2 5 2 4" xfId="16163" xr:uid="{1C1B7412-2EA2-4F23-AAC8-9723CB199A15}"/>
    <cellStyle name="Normal 11 4 2 5 2 5" xfId="16164" xr:uid="{F26E6AC8-5BE4-4435-8424-7B53843E8E5B}"/>
    <cellStyle name="Normal 11 4 2 5 3" xfId="16165" xr:uid="{AE5CF175-DB6B-4826-BD64-B6D0598A62E7}"/>
    <cellStyle name="Normal 11 4 2 5 3 2" xfId="16166" xr:uid="{B5D1D8E2-F4B3-4346-B417-857EDA6B009E}"/>
    <cellStyle name="Normal 11 4 2 5 3 2 2" xfId="16167" xr:uid="{25EB9B8D-02BA-4189-AE55-9E61E4687665}"/>
    <cellStyle name="Normal 11 4 2 5 3 3" xfId="16168" xr:uid="{F4C62703-4064-4689-A153-560D00D28CD6}"/>
    <cellStyle name="Normal 11 4 2 5 3 4" xfId="16169" xr:uid="{563582B0-9D5B-49C9-9E2D-A09D7AE85037}"/>
    <cellStyle name="Normal 11 4 2 5 3 5" xfId="16170" xr:uid="{93611837-2E30-4933-82EC-AE5C29B38EBA}"/>
    <cellStyle name="Normal 11 4 2 5 4" xfId="16171" xr:uid="{E2FDDAA5-2032-491E-92F5-103CF97C2201}"/>
    <cellStyle name="Normal 11 4 2 5 4 2" xfId="16172" xr:uid="{BE57B68C-91FF-40D6-BC95-861C637416B5}"/>
    <cellStyle name="Normal 11 4 2 5 4 3" xfId="16173" xr:uid="{9F38360A-9C78-469E-A011-8BF3D574E341}"/>
    <cellStyle name="Normal 11 4 2 5 5" xfId="16174" xr:uid="{EF5F2B3E-FF32-40E9-BAEB-C474D0A77864}"/>
    <cellStyle name="Normal 11 4 2 5 6" xfId="16175" xr:uid="{39811B24-8F69-4761-9879-F05AD7DE6556}"/>
    <cellStyle name="Normal 11 4 2 5 7" xfId="16176" xr:uid="{529D6046-5C09-47A5-A09D-46BBC0B0D5D6}"/>
    <cellStyle name="Normal 11 4 2 6" xfId="16177" xr:uid="{322A8893-B4CC-4B73-B2B2-A044491B3628}"/>
    <cellStyle name="Normal 11 4 2 6 2" xfId="16178" xr:uid="{DC88F6CC-278F-4DC8-853F-D6D9627B50C3}"/>
    <cellStyle name="Normal 11 4 2 6 2 2" xfId="16179" xr:uid="{F9554715-B817-4A03-9F9C-BD3D250AE768}"/>
    <cellStyle name="Normal 11 4 2 6 2 2 2" xfId="16180" xr:uid="{3504F43C-7061-4599-9E71-9E599FCE8913}"/>
    <cellStyle name="Normal 11 4 2 6 2 3" xfId="16181" xr:uid="{324813A1-7368-48EB-8FA8-2BE5F248D524}"/>
    <cellStyle name="Normal 11 4 2 6 2 4" xfId="16182" xr:uid="{798C5C40-E529-4C40-8360-E2C6CDE8FFA6}"/>
    <cellStyle name="Normal 11 4 2 6 2 5" xfId="16183" xr:uid="{6945CA62-E55B-43BE-A39A-314D3CE88085}"/>
    <cellStyle name="Normal 11 4 2 6 3" xfId="16184" xr:uid="{36BD3889-A508-43D9-B7CE-8589F254DFBB}"/>
    <cellStyle name="Normal 11 4 2 6 3 2" xfId="16185" xr:uid="{8180F0F7-F026-4608-83C7-7C7423336317}"/>
    <cellStyle name="Normal 11 4 2 6 3 2 2" xfId="16186" xr:uid="{5E3614BE-8A00-4349-A3D3-4B6F2E804F75}"/>
    <cellStyle name="Normal 11 4 2 6 3 3" xfId="16187" xr:uid="{98BE0F23-3084-47F4-B4FC-86236C3CDAB6}"/>
    <cellStyle name="Normal 11 4 2 6 3 4" xfId="16188" xr:uid="{54E601F0-209E-44FC-99D7-C974069465B8}"/>
    <cellStyle name="Normal 11 4 2 6 3 5" xfId="16189" xr:uid="{528EFB9A-5931-4EE7-A440-6EC18C63D296}"/>
    <cellStyle name="Normal 11 4 2 6 4" xfId="16190" xr:uid="{CDA68D31-DBB5-467B-A0A0-239E78FAA1F2}"/>
    <cellStyle name="Normal 11 4 2 6 4 2" xfId="16191" xr:uid="{F981A66C-6E88-47DE-B3A5-E13B2B8D775C}"/>
    <cellStyle name="Normal 11 4 2 6 4 3" xfId="16192" xr:uid="{299504AF-FDFB-4328-B4ED-D7063FC676AB}"/>
    <cellStyle name="Normal 11 4 2 6 5" xfId="16193" xr:uid="{9A371D2E-FA96-4FED-9E3C-BB33268FC29D}"/>
    <cellStyle name="Normal 11 4 2 6 6" xfId="16194" xr:uid="{E6D06B5A-AEF8-482E-A8E5-50CDD191D145}"/>
    <cellStyle name="Normal 11 4 2 6 7" xfId="16195" xr:uid="{A905753C-5D3E-4911-B473-406D62DB0FBA}"/>
    <cellStyle name="Normal 11 4 2 7" xfId="16196" xr:uid="{5D390AB0-02C4-47B8-B216-24C647C66BBE}"/>
    <cellStyle name="Normal 11 4 2 7 2" xfId="16197" xr:uid="{6C338494-A937-4072-AD25-3EAFF2D81AE1}"/>
    <cellStyle name="Normal 11 4 2 7 2 2" xfId="16198" xr:uid="{C657FEEB-555A-46D7-BD4E-07246E77FF61}"/>
    <cellStyle name="Normal 11 4 2 7 2 2 2" xfId="16199" xr:uid="{05F54E5A-BA7E-4E81-A375-F2248C7EB538}"/>
    <cellStyle name="Normal 11 4 2 7 2 3" xfId="16200" xr:uid="{2D46879E-3EC6-4F61-970A-4535986D205C}"/>
    <cellStyle name="Normal 11 4 2 7 2 4" xfId="16201" xr:uid="{48F941B5-AA6E-49B7-AA6B-01EC49500E6A}"/>
    <cellStyle name="Normal 11 4 2 7 2 5" xfId="16202" xr:uid="{FC2C891D-08ED-4C67-A660-E078621F6317}"/>
    <cellStyle name="Normal 11 4 2 7 3" xfId="16203" xr:uid="{ABBFA3AC-E151-4AE5-B63F-36CB532CFB5D}"/>
    <cellStyle name="Normal 11 4 2 7 3 2" xfId="16204" xr:uid="{8B7C10F1-F189-4503-B448-D2FEF8588395}"/>
    <cellStyle name="Normal 11 4 2 7 3 2 2" xfId="16205" xr:uid="{B24A91C0-6277-489C-979C-2C72C6C24248}"/>
    <cellStyle name="Normal 11 4 2 7 3 3" xfId="16206" xr:uid="{CC860079-6DCB-40B0-A454-A660C8422D6B}"/>
    <cellStyle name="Normal 11 4 2 7 3 4" xfId="16207" xr:uid="{18E96C3F-5341-4648-B9C6-AFC60E2276DD}"/>
    <cellStyle name="Normal 11 4 2 7 3 5" xfId="16208" xr:uid="{E1C21D9C-B000-4D09-92B4-81861F12748D}"/>
    <cellStyle name="Normal 11 4 2 7 4" xfId="16209" xr:uid="{BEC40DBA-F094-455D-8E28-943C2B8BD467}"/>
    <cellStyle name="Normal 11 4 2 7 4 2" xfId="16210" xr:uid="{223260C1-EBC6-43F9-AE99-E09CAECBEBBA}"/>
    <cellStyle name="Normal 11 4 2 7 4 3" xfId="16211" xr:uid="{AD45372E-3158-47EC-8060-A407E4A6E65B}"/>
    <cellStyle name="Normal 11 4 2 7 5" xfId="16212" xr:uid="{97168343-9CE1-476A-B063-7FB0DE7EE6C4}"/>
    <cellStyle name="Normal 11 4 2 7 6" xfId="16213" xr:uid="{03CC6B6F-29DF-4FDB-8A3A-2E9492DC01D6}"/>
    <cellStyle name="Normal 11 4 2 7 7" xfId="16214" xr:uid="{1425E1A6-315C-468D-8CEC-B3BF5B047A90}"/>
    <cellStyle name="Normal 11 4 3" xfId="16215" xr:uid="{4DCFE866-F4D0-42A8-83EC-6466F07010B0}"/>
    <cellStyle name="Normal 11 4 3 2" xfId="16216" xr:uid="{0FA492EF-8631-4932-8ECE-687E8BF19A51}"/>
    <cellStyle name="Normal 11 4 3 2 2" xfId="16217" xr:uid="{388AF709-765F-4D5E-9904-8C90DC178300}"/>
    <cellStyle name="Normal 11 4 3 2 2 2" xfId="16218" xr:uid="{CEEC0184-3C67-4259-BCA8-54B9300D982C}"/>
    <cellStyle name="Normal 11 4 3 2 2 2 2" xfId="16219" xr:uid="{10405B35-E606-461B-947F-792D48A372C0}"/>
    <cellStyle name="Normal 11 4 3 2 2 3" xfId="16220" xr:uid="{B90C5689-2CD4-4983-A794-1726B45DE634}"/>
    <cellStyle name="Normal 11 4 3 2 2 4" xfId="16221" xr:uid="{214E140A-8F1E-429E-A38C-A9DCAB64F08A}"/>
    <cellStyle name="Normal 11 4 3 2 3" xfId="16222" xr:uid="{01FA20B1-A108-4E8A-A120-D8759E4F9623}"/>
    <cellStyle name="Normal 11 4 3 2 3 2" xfId="16223" xr:uid="{A925F350-5336-4372-9106-EB49132CD028}"/>
    <cellStyle name="Normal 11 4 3 2 4" xfId="16224" xr:uid="{D3AEC735-C72F-4BDC-AE60-24F193E23795}"/>
    <cellStyle name="Normal 11 4 3 2 5" xfId="16225" xr:uid="{A729303A-1A34-4A23-AC9E-B79D37EB3787}"/>
    <cellStyle name="Normal 11 4 4" xfId="16226" xr:uid="{AFB0507D-535F-46BB-8198-DA322051A04E}"/>
    <cellStyle name="Normal 11 4 4 2" xfId="16227" xr:uid="{381EDE75-5A01-465D-A19C-F6D4305E664A}"/>
    <cellStyle name="Normal 11 4 4 2 2" xfId="16228" xr:uid="{663480D5-2E65-4D6B-B9D9-545FCD5D06B3}"/>
    <cellStyle name="Normal 11 4 4 2 2 2" xfId="16229" xr:uid="{4AE72FD0-F266-4611-8D23-C264E6000A26}"/>
    <cellStyle name="Normal 11 4 4 2 2 2 2" xfId="16230" xr:uid="{D84F5E8D-A681-47E7-817D-FA5EB2608C87}"/>
    <cellStyle name="Normal 11 4 4 2 2 3" xfId="16231" xr:uid="{5906C608-8863-479A-BA2F-9ACBE819F9C3}"/>
    <cellStyle name="Normal 11 4 4 2 2 4" xfId="16232" xr:uid="{C73DE113-F338-4ADA-B7E5-4BCB3B4C333F}"/>
    <cellStyle name="Normal 11 4 4 2 3" xfId="16233" xr:uid="{2A493806-7672-4DD9-8339-C52E90E08E0E}"/>
    <cellStyle name="Normal 11 4 4 2 3 2" xfId="16234" xr:uid="{BD8323F0-1F89-4152-B0A0-B6B09370C896}"/>
    <cellStyle name="Normal 11 4 4 2 4" xfId="16235" xr:uid="{4978647D-714E-40CE-9882-752FE21938EA}"/>
    <cellStyle name="Normal 11 4 4 2 5" xfId="16236" xr:uid="{551F58A1-BA87-4495-8826-9E3B87B9D865}"/>
    <cellStyle name="Normal 11 4 5" xfId="16237" xr:uid="{29BDDDE7-083B-4B37-AC52-886ADD350E6C}"/>
    <cellStyle name="Normal 11 4 5 2" xfId="16238" xr:uid="{3B0D0C33-EC06-4D41-A074-ECEDFFA5C074}"/>
    <cellStyle name="Normal 11 4 5 2 2" xfId="16239" xr:uid="{6C083111-8432-449B-A2A9-5F70E93B2C8A}"/>
    <cellStyle name="Normal 11 4 5 2 2 2" xfId="16240" xr:uid="{7880EA82-A48F-4750-8738-CF2EF9EC17BE}"/>
    <cellStyle name="Normal 11 4 5 2 2 2 2" xfId="16241" xr:uid="{C38BA8E5-1F32-414D-98A8-DAE94D19A91B}"/>
    <cellStyle name="Normal 11 4 5 2 2 3" xfId="16242" xr:uid="{BB474A0E-1839-400D-B291-16AD1C0BAB2B}"/>
    <cellStyle name="Normal 11 4 5 2 2 4" xfId="16243" xr:uid="{EA40AF34-36E1-433F-B4C4-F61296DC18AC}"/>
    <cellStyle name="Normal 11 4 5 2 3" xfId="16244" xr:uid="{0933B216-2218-43DC-A515-00B9841666D3}"/>
    <cellStyle name="Normal 11 4 5 2 3 2" xfId="16245" xr:uid="{5F9D5BD5-FFA1-4A52-9D59-7627CE2E3307}"/>
    <cellStyle name="Normal 11 4 5 2 4" xfId="16246" xr:uid="{3C445AA3-7AA4-4743-AC14-6136767EE023}"/>
    <cellStyle name="Normal 11 4 5 2 5" xfId="16247" xr:uid="{588C5129-D8F6-4C39-B3D8-A5F67F57BEBA}"/>
    <cellStyle name="Normal 11 4 6" xfId="16248" xr:uid="{4164A553-9CDB-449B-8AE5-4830D6D05F7A}"/>
    <cellStyle name="Normal 11 4 6 2" xfId="16249" xr:uid="{0C023F30-0178-40FD-8584-FC82E9992DCD}"/>
    <cellStyle name="Normal 11 4 6 2 2" xfId="16250" xr:uid="{290AC21A-95AA-4903-A5AF-86C7D713B262}"/>
    <cellStyle name="Normal 11 4 6 2 2 2" xfId="16251" xr:uid="{9AF5B4B8-64E5-41ED-8BD6-D7EF65911A27}"/>
    <cellStyle name="Normal 11 4 6 2 2 2 2" xfId="16252" xr:uid="{DBE0649F-A63E-4559-941F-7D28EB4B5323}"/>
    <cellStyle name="Normal 11 4 6 2 2 3" xfId="16253" xr:uid="{F7B25D82-2C38-4080-BDCA-B8C080746954}"/>
    <cellStyle name="Normal 11 4 6 2 2 4" xfId="16254" xr:uid="{B28F063E-B283-41E1-88AB-14CC1AA15EAB}"/>
    <cellStyle name="Normal 11 4 6 2 3" xfId="16255" xr:uid="{DC8BF74A-C8E4-4176-90D9-9844885A338C}"/>
    <cellStyle name="Normal 11 4 6 2 3 2" xfId="16256" xr:uid="{5F90C936-BA0E-482D-A945-736DB0618603}"/>
    <cellStyle name="Normal 11 4 6 2 4" xfId="16257" xr:uid="{7D989617-9178-429B-AC87-CBC2F473F387}"/>
    <cellStyle name="Normal 11 4 6 2 5" xfId="16258" xr:uid="{8ECA8F1A-AB25-41A5-854D-8E69FB2EBBB5}"/>
    <cellStyle name="Normal 11 4 7" xfId="16259" xr:uid="{26609445-08B2-4BEC-84B2-674B21854449}"/>
    <cellStyle name="Normal 11 4 7 2" xfId="16260" xr:uid="{56C7035F-B8A7-42DB-90F6-92D06A2CBD8D}"/>
    <cellStyle name="Normal 11 4 7 2 2" xfId="16261" xr:uid="{0CDAB67F-7766-4028-AFE0-F3EDE36587CA}"/>
    <cellStyle name="Normal 11 4 7 2 2 2" xfId="16262" xr:uid="{21855AB9-DE41-423B-ADB1-1FD1F78B1B9E}"/>
    <cellStyle name="Normal 11 4 7 2 2 2 2" xfId="16263" xr:uid="{AA1368D5-9011-43E3-B85E-C2ECF5E66F88}"/>
    <cellStyle name="Normal 11 4 7 2 2 3" xfId="16264" xr:uid="{0239DAD2-C431-4360-92AC-DFCADA598EE1}"/>
    <cellStyle name="Normal 11 4 7 2 2 4" xfId="16265" xr:uid="{44264C42-C77D-4E9F-A5FC-321DA123ED06}"/>
    <cellStyle name="Normal 11 4 7 2 3" xfId="16266" xr:uid="{8E79FE50-6A41-4768-9FBD-2D272C01D739}"/>
    <cellStyle name="Normal 11 4 7 2 3 2" xfId="16267" xr:uid="{E7BF929E-12EB-4DB4-9F3A-BA23724E5D5E}"/>
    <cellStyle name="Normal 11 4 7 2 4" xfId="16268" xr:uid="{802B3FA3-6EBF-4838-A7BC-806B72115DEE}"/>
    <cellStyle name="Normal 11 4 7 2 5" xfId="16269" xr:uid="{0E966BB6-F574-4F9A-80A0-CBB23856A438}"/>
    <cellStyle name="Normal 11 4 8" xfId="16270" xr:uid="{8FC88E44-D723-4148-8A65-204CB0DF89F8}"/>
    <cellStyle name="Normal 11 4 8 2" xfId="16271" xr:uid="{D51E55B9-972F-4BDD-859D-5A429F8F0D7E}"/>
    <cellStyle name="Normal 11 4 8 2 2" xfId="16272" xr:uid="{540D9257-8A00-4549-B7AC-C51B375BC10F}"/>
    <cellStyle name="Normal 11 4 8 2 2 2" xfId="16273" xr:uid="{B58BD4D0-9E1A-41E2-A7C8-7D7D276F5063}"/>
    <cellStyle name="Normal 11 4 8 2 3" xfId="16274" xr:uid="{613FF614-D407-4A95-9C31-E43D778A00A2}"/>
    <cellStyle name="Normal 11 4 8 2 4" xfId="16275" xr:uid="{A383D21B-973E-4F2C-AADD-569F55878E0D}"/>
    <cellStyle name="Normal 11 4 8 2 5" xfId="16276" xr:uid="{0AC9D8A5-5465-4795-8FDF-964C9C632365}"/>
    <cellStyle name="Normal 11 4 8 3" xfId="16277" xr:uid="{BB4666EF-09EB-4091-9460-3008AA8F4796}"/>
    <cellStyle name="Normal 11 4 8 3 2" xfId="16278" xr:uid="{07B7923C-598A-4F07-B75A-6F1BDFF3F2FB}"/>
    <cellStyle name="Normal 11 4 8 3 2 2" xfId="16279" xr:uid="{B583EA65-CDC7-41BA-9736-8CB52F88D235}"/>
    <cellStyle name="Normal 11 4 8 3 3" xfId="16280" xr:uid="{C72FAF77-59C1-4EDF-9245-247463804016}"/>
    <cellStyle name="Normal 11 4 8 3 4" xfId="16281" xr:uid="{E030EB9F-CC81-4E2E-B268-E817F088B35A}"/>
    <cellStyle name="Normal 11 4 8 3 5" xfId="16282" xr:uid="{087444B5-A5EF-442F-BDD7-5911D014F1E0}"/>
    <cellStyle name="Normal 11 4 8 4" xfId="16283" xr:uid="{13BF7662-C835-4C74-932A-CAFF35047DD1}"/>
    <cellStyle name="Normal 11 4 8 4 2" xfId="16284" xr:uid="{F0F2CA9B-CE44-49D0-ABAF-D20C3293530A}"/>
    <cellStyle name="Normal 11 4 8 4 3" xfId="16285" xr:uid="{F19F2068-1C97-4B3C-86A9-E4C431EF16E3}"/>
    <cellStyle name="Normal 11 4 8 5" xfId="16286" xr:uid="{24D3C194-8607-4C2C-8B28-0C8E1049DA61}"/>
    <cellStyle name="Normal 11 4 8 6" xfId="16287" xr:uid="{075DE61A-BCD4-4D29-A953-F644B2B1A26B}"/>
    <cellStyle name="Normal 11 4 8 7" xfId="16288" xr:uid="{130E0F0C-7982-4917-9975-61204C381FE5}"/>
    <cellStyle name="Normal 11 4 9" xfId="16289" xr:uid="{C98695C4-55F6-4B62-A507-69CDA4EF4AF1}"/>
    <cellStyle name="Normal 11 4 9 2" xfId="16290" xr:uid="{17A438A7-C30B-485F-9C2D-D8CDF2D69678}"/>
    <cellStyle name="Normal 11 4 9 2 2" xfId="16291" xr:uid="{99927F3A-766E-419C-ADD6-D5FFBBAA1095}"/>
    <cellStyle name="Normal 11 4 9 2 2 2" xfId="16292" xr:uid="{696ED94A-7827-4DC4-A791-D9C00981CBA0}"/>
    <cellStyle name="Normal 11 4 9 2 3" xfId="16293" xr:uid="{25F3F90C-26F6-404C-91FB-0C81779C73DE}"/>
    <cellStyle name="Normal 11 4 9 2 4" xfId="16294" xr:uid="{B4A13703-65DE-4CAE-866C-035A6737F204}"/>
    <cellStyle name="Normal 11 4 9 2 5" xfId="16295" xr:uid="{B3FAE422-D10E-4B5B-B37B-F36768CF253E}"/>
    <cellStyle name="Normal 11 4 9 3" xfId="16296" xr:uid="{6FE0C867-6867-4E41-A435-FD92CFC19D92}"/>
    <cellStyle name="Normal 11 4 9 3 2" xfId="16297" xr:uid="{818E95C2-A332-4701-B3F1-0D303DA5C476}"/>
    <cellStyle name="Normal 11 4 9 3 2 2" xfId="16298" xr:uid="{61E8A2F3-2A96-45B2-924C-1DD2A33820AF}"/>
    <cellStyle name="Normal 11 4 9 3 3" xfId="16299" xr:uid="{9315F397-6406-4156-8513-E184096AFBDF}"/>
    <cellStyle name="Normal 11 4 9 3 4" xfId="16300" xr:uid="{02A68B2D-253E-46E9-84C3-9ED7BBFC38A5}"/>
    <cellStyle name="Normal 11 4 9 3 5" xfId="16301" xr:uid="{61AAC522-952D-4694-A4C5-38ACDAD72D28}"/>
    <cellStyle name="Normal 11 4 9 4" xfId="16302" xr:uid="{49153091-0C7D-4B8A-AC87-E0353CACFB01}"/>
    <cellStyle name="Normal 11 4 9 4 2" xfId="16303" xr:uid="{B9A7D630-101C-443F-B885-A1DD3B063739}"/>
    <cellStyle name="Normal 11 4 9 4 3" xfId="16304" xr:uid="{56547947-09EF-4004-97F3-0CC847E730FB}"/>
    <cellStyle name="Normal 11 4 9 5" xfId="16305" xr:uid="{327CA2C8-BA34-434C-9633-50CA2DBA5F6C}"/>
    <cellStyle name="Normal 11 4 9 6" xfId="16306" xr:uid="{5ED739A9-1C8F-450B-B3B2-4AA48D7B08BC}"/>
    <cellStyle name="Normal 11 4 9 7" xfId="16307" xr:uid="{9AFFB59E-6530-421E-940B-9055221969C0}"/>
    <cellStyle name="Normal 11 4_Culture" xfId="16308" xr:uid="{C6815706-162F-41FB-A9EB-87A00B29D9C7}"/>
    <cellStyle name="Normal 11 5" xfId="16309" xr:uid="{F9BE9F92-D546-4A30-9D09-5D31B04A5CE5}"/>
    <cellStyle name="Normal 11 5 10" xfId="16310" xr:uid="{073444C8-EFDA-41D7-8859-49E557A00DA2}"/>
    <cellStyle name="Normal 11 5 2" xfId="16311" xr:uid="{1ADF68E6-24D0-47E1-80E0-EE337BEBAD3C}"/>
    <cellStyle name="Normal 11 5 2 2" xfId="16312" xr:uid="{68A65D5D-7C25-459F-9A63-92D4366353CD}"/>
    <cellStyle name="Normal 11 5 2 2 2" xfId="16313" xr:uid="{087E1844-924C-405F-9F74-C7F99A056FC2}"/>
    <cellStyle name="Normal 11 5 2 2 2 2" xfId="16314" xr:uid="{BB72E70B-2FE0-4F29-B620-51B48B4D59C3}"/>
    <cellStyle name="Normal 11 5 2 2 2 2 2" xfId="16315" xr:uid="{03789AFB-C2AE-4D5A-B513-723C118FA0B6}"/>
    <cellStyle name="Normal 11 5 2 2 2 3" xfId="16316" xr:uid="{64398F94-86E0-4754-B776-4DB5553EF461}"/>
    <cellStyle name="Normal 11 5 2 2 2 4" xfId="16317" xr:uid="{E4595A48-09AC-4E38-9EC4-F350E71533FF}"/>
    <cellStyle name="Normal 11 5 2 2 3" xfId="16318" xr:uid="{D3360342-4762-4B8E-A206-EDCC9CE034A3}"/>
    <cellStyle name="Normal 11 5 2 2 3 2" xfId="16319" xr:uid="{E05599CB-DABB-4043-BE74-758312AD9DD4}"/>
    <cellStyle name="Normal 11 5 2 2 4" xfId="16320" xr:uid="{272B8856-6EF8-4C71-BC84-0CD843C862A4}"/>
    <cellStyle name="Normal 11 5 2 2 5" xfId="16321" xr:uid="{7B32AC97-2D60-4C22-A911-556360AB4A4A}"/>
    <cellStyle name="Normal 11 5 3" xfId="16322" xr:uid="{ABA2DC6C-BD35-4D18-BB59-FEFFF222B93A}"/>
    <cellStyle name="Normal 11 5 3 2" xfId="16323" xr:uid="{5EF28F13-5863-4DC7-93A1-D81F07437F84}"/>
    <cellStyle name="Normal 11 5 3 2 2" xfId="16324" xr:uid="{1CAABA14-FDDD-4B16-9355-9EE7CF2B5090}"/>
    <cellStyle name="Normal 11 5 3 2 2 2" xfId="16325" xr:uid="{02CB0FB4-B9DA-4276-A972-AE751DB20AA4}"/>
    <cellStyle name="Normal 11 5 3 2 2 2 2" xfId="16326" xr:uid="{539D18D4-7EED-43DC-BF7F-7533658BA480}"/>
    <cellStyle name="Normal 11 5 3 2 2 3" xfId="16327" xr:uid="{2172A8CE-0890-4A6F-97B6-106761241759}"/>
    <cellStyle name="Normal 11 5 3 2 2 4" xfId="16328" xr:uid="{9E76D558-ED84-40DE-9A64-3A152B070366}"/>
    <cellStyle name="Normal 11 5 3 2 3" xfId="16329" xr:uid="{CEEB556D-02E6-48C9-B940-D923AB7C5DCB}"/>
    <cellStyle name="Normal 11 5 3 2 3 2" xfId="16330" xr:uid="{8F19609A-2951-46A4-BAEA-FD7C7FE2F935}"/>
    <cellStyle name="Normal 11 5 3 2 4" xfId="16331" xr:uid="{0E96F4DA-973B-483E-A47D-39AA0FE9D5B7}"/>
    <cellStyle name="Normal 11 5 3 2 5" xfId="16332" xr:uid="{8DC85509-441A-4864-B50E-3EC18538C7CD}"/>
    <cellStyle name="Normal 11 5 4" xfId="16333" xr:uid="{94ADA311-5C13-4CFB-9F7B-0A7094CE2EF6}"/>
    <cellStyle name="Normal 11 5 4 2" xfId="16334" xr:uid="{5B610094-A006-477C-B9E8-B9ACB7E51768}"/>
    <cellStyle name="Normal 11 5 4 2 2" xfId="16335" xr:uid="{C4478BF1-E2D7-4F0E-AD12-6B52BC6A0519}"/>
    <cellStyle name="Normal 11 5 4 2 2 2" xfId="16336" xr:uid="{39680F77-ED27-45EA-8B6C-D41C2BF3F7D7}"/>
    <cellStyle name="Normal 11 5 4 2 2 2 2" xfId="16337" xr:uid="{5914FAB0-2132-4312-8F78-B7AF391B19B4}"/>
    <cellStyle name="Normal 11 5 4 2 2 3" xfId="16338" xr:uid="{1DA1F1FE-492A-4E7F-94A5-A2C978A162FD}"/>
    <cellStyle name="Normal 11 5 4 2 2 4" xfId="16339" xr:uid="{91E8F4C9-36CE-4DF8-A537-5872B81BE0A2}"/>
    <cellStyle name="Normal 11 5 4 2 3" xfId="16340" xr:uid="{F1273813-3232-4C81-BF6E-C8B9BC989243}"/>
    <cellStyle name="Normal 11 5 4 2 3 2" xfId="16341" xr:uid="{2CCB973A-B6D7-4890-9547-C4C6CC1543B6}"/>
    <cellStyle name="Normal 11 5 4 2 4" xfId="16342" xr:uid="{872CDE4F-476B-44ED-B18C-09669900D1D4}"/>
    <cellStyle name="Normal 11 5 4 2 5" xfId="16343" xr:uid="{373C73A1-2B63-4FFE-9089-0817D3D220D9}"/>
    <cellStyle name="Normal 11 5 5" xfId="16344" xr:uid="{E8A0B28E-AA6C-4BB7-8B4B-B4E92B289FAF}"/>
    <cellStyle name="Normal 11 5 5 2" xfId="16345" xr:uid="{FC7141AF-FBE2-4C24-A312-9A191FC3489A}"/>
    <cellStyle name="Normal 11 5 5 2 2" xfId="16346" xr:uid="{1BAA292B-ECC5-4FCB-9CB2-5905FD3BB710}"/>
    <cellStyle name="Normal 11 5 5 2 2 2" xfId="16347" xr:uid="{4815C77D-CA8B-4A89-9597-790108156C7F}"/>
    <cellStyle name="Normal 11 5 5 2 2 2 2" xfId="16348" xr:uid="{F247928A-D1D3-4677-B819-7CFEBCD16C6B}"/>
    <cellStyle name="Normal 11 5 5 2 2 3" xfId="16349" xr:uid="{D6137F4C-05D8-4408-B5CC-FE7F1D10C53B}"/>
    <cellStyle name="Normal 11 5 5 2 2 4" xfId="16350" xr:uid="{964DE2B0-AA4C-4F55-AF22-50134A85A8FD}"/>
    <cellStyle name="Normal 11 5 5 2 3" xfId="16351" xr:uid="{81CBF0E8-E4FB-460D-A089-ECCE44E646AB}"/>
    <cellStyle name="Normal 11 5 5 2 3 2" xfId="16352" xr:uid="{1A472101-71BD-4B5A-9734-C96E83AC56E3}"/>
    <cellStyle name="Normal 11 5 5 2 4" xfId="16353" xr:uid="{5C9F81C8-EDB0-4765-855C-F510C8832B5F}"/>
    <cellStyle name="Normal 11 5 5 2 5" xfId="16354" xr:uid="{C4B36BE2-54BC-40A6-978D-5C992C2E9B90}"/>
    <cellStyle name="Normal 11 5 6" xfId="16355" xr:uid="{96212B7B-86B7-4409-803F-9FD5E6762937}"/>
    <cellStyle name="Normal 11 5 6 2" xfId="16356" xr:uid="{77CA2C55-6FAE-4265-93C6-1A09A93064AB}"/>
    <cellStyle name="Normal 11 5 6 2 2" xfId="16357" xr:uid="{3D443C1B-00BE-465C-96AF-18678D2363F2}"/>
    <cellStyle name="Normal 11 5 6 2 2 2" xfId="16358" xr:uid="{A67BEA81-171F-48B9-9339-968B03F0D23C}"/>
    <cellStyle name="Normal 11 5 6 2 2 2 2" xfId="16359" xr:uid="{C0614B86-5F76-4AEE-9AC7-5E02356A2918}"/>
    <cellStyle name="Normal 11 5 6 2 2 3" xfId="16360" xr:uid="{252C07DF-6549-46DB-BB1F-51D3C74886E8}"/>
    <cellStyle name="Normal 11 5 6 2 2 4" xfId="16361" xr:uid="{34CD6B6C-0760-46E6-BDBC-BDE0FC05882E}"/>
    <cellStyle name="Normal 11 5 6 2 3" xfId="16362" xr:uid="{8AEA45BC-7D3B-487F-871D-0676E1922008}"/>
    <cellStyle name="Normal 11 5 6 2 3 2" xfId="16363" xr:uid="{E000478E-761D-42BC-BE1F-8695DFC6DDA8}"/>
    <cellStyle name="Normal 11 5 6 2 4" xfId="16364" xr:uid="{66706189-0FD3-410A-9E35-15D25828E20C}"/>
    <cellStyle name="Normal 11 5 6 2 5" xfId="16365" xr:uid="{917FFC41-84D5-4314-BED7-3DCD7E381B22}"/>
    <cellStyle name="Normal 11 5 7" xfId="16366" xr:uid="{BC3F7E4C-821F-4A4F-8F4F-24E55688C1E9}"/>
    <cellStyle name="Normal 11 5 7 2" xfId="16367" xr:uid="{9CD1A203-7D5D-4598-927D-8C89A5DBB5D4}"/>
    <cellStyle name="Normal 11 5 7 2 2" xfId="16368" xr:uid="{FC77912C-2D51-461F-94C4-C5BFF2644AEF}"/>
    <cellStyle name="Normal 11 5 7 2 2 2" xfId="16369" xr:uid="{2E339338-C2FF-4076-AEC8-29CF68CA82D2}"/>
    <cellStyle name="Normal 11 5 7 2 2 2 2" xfId="16370" xr:uid="{585AA93A-863C-4762-84E8-3AF2B7530FF7}"/>
    <cellStyle name="Normal 11 5 7 2 2 3" xfId="16371" xr:uid="{B311CB91-0DD5-4DE9-A7E1-36E571A1B305}"/>
    <cellStyle name="Normal 11 5 7 2 2 4" xfId="16372" xr:uid="{17B0A06F-9E9C-4E7E-A2F2-9628AD417677}"/>
    <cellStyle name="Normal 11 5 7 2 3" xfId="16373" xr:uid="{EDA6C334-4FED-4591-8FE6-99E28B899214}"/>
    <cellStyle name="Normal 11 5 7 2 3 2" xfId="16374" xr:uid="{F2E5802F-DCB5-4AC7-972E-636BD7B4FAFC}"/>
    <cellStyle name="Normal 11 5 7 2 4" xfId="16375" xr:uid="{7429C880-8F1E-4851-99A0-6726E93EE2D8}"/>
    <cellStyle name="Normal 11 5 7 2 5" xfId="16376" xr:uid="{86A50D97-5CC8-4209-BD33-9BAE52FB5962}"/>
    <cellStyle name="Normal 11 5 8" xfId="16377" xr:uid="{6915C603-CD78-4E6D-AE47-3F426E04FB25}"/>
    <cellStyle name="Normal 11 5 8 2" xfId="16378" xr:uid="{C9C5F665-5421-44AC-AAAF-8E7F68BD7708}"/>
    <cellStyle name="Normal 11 5 8 2 2" xfId="16379" xr:uid="{029E1BE7-00CC-40B5-9408-231F3C7C4C77}"/>
    <cellStyle name="Normal 11 5 8 2 2 2" xfId="16380" xr:uid="{89A25210-134B-49AA-AF4D-C4EAE604EF99}"/>
    <cellStyle name="Normal 11 5 8 2 3" xfId="16381" xr:uid="{79820F77-3196-47DE-9A21-FCBC7145264C}"/>
    <cellStyle name="Normal 11 5 8 2 4" xfId="16382" xr:uid="{81769040-4CBC-4937-AD95-034407A2C110}"/>
    <cellStyle name="Normal 11 5 8 2 5" xfId="16383" xr:uid="{531737CC-A383-4A03-A87D-C5E0754DCA0C}"/>
    <cellStyle name="Normal 11 5 8 3" xfId="16384" xr:uid="{15441EC0-933F-4714-97A3-15F44FCD46AF}"/>
    <cellStyle name="Normal 11 5 8 3 2" xfId="16385" xr:uid="{D0010A02-AA5E-450B-AE6F-282102FF5658}"/>
    <cellStyle name="Normal 11 5 8 3 2 2" xfId="16386" xr:uid="{96786ABA-AB56-478D-A369-B9ECE4C1DFE8}"/>
    <cellStyle name="Normal 11 5 8 3 3" xfId="16387" xr:uid="{B753119E-750A-443B-A663-E3167E56ED5B}"/>
    <cellStyle name="Normal 11 5 8 3 4" xfId="16388" xr:uid="{1B3646D6-C6CF-4FE4-ACED-678D0231A159}"/>
    <cellStyle name="Normal 11 5 8 3 5" xfId="16389" xr:uid="{FD20CC71-44A8-4106-AB24-E32CA9C543A0}"/>
    <cellStyle name="Normal 11 5 8 4" xfId="16390" xr:uid="{52553BD0-D8C3-42B4-B61B-AC4B61E6816C}"/>
    <cellStyle name="Normal 11 5 8 4 2" xfId="16391" xr:uid="{17A4B2CC-7A8C-4CD3-A42E-F2F821ACCE72}"/>
    <cellStyle name="Normal 11 5 8 4 3" xfId="16392" xr:uid="{4FFF5ACF-F5B7-43CA-A435-6082DEB27169}"/>
    <cellStyle name="Normal 11 5 8 5" xfId="16393" xr:uid="{E802D1E0-92CC-421D-8499-CDA39C137AF1}"/>
    <cellStyle name="Normal 11 5 8 6" xfId="16394" xr:uid="{38F1481F-2E76-4FEE-B391-C27B1A3B84C5}"/>
    <cellStyle name="Normal 11 5 8 7" xfId="16395" xr:uid="{25D7127F-9E8A-4723-A4B6-17778DC2FE58}"/>
    <cellStyle name="Normal 11 5 9" xfId="16396" xr:uid="{9E7A8415-7B41-42D7-9323-7ACE07146F82}"/>
    <cellStyle name="Normal 11 5 9 2" xfId="16397" xr:uid="{FD8CC099-A46A-47EB-9A65-04A7C1C078B1}"/>
    <cellStyle name="Normal 11 5 9 2 2" xfId="16398" xr:uid="{FFFB75EF-F7E4-4633-ACA9-15C59FC5FBBD}"/>
    <cellStyle name="Normal 11 5 9 2 2 2" xfId="16399" xr:uid="{649B28A2-DE58-44A1-8001-665A876A22C3}"/>
    <cellStyle name="Normal 11 5 9 2 3" xfId="16400" xr:uid="{CD10901D-6348-459C-87BA-AF2EA7D7720E}"/>
    <cellStyle name="Normal 11 5 9 2 4" xfId="16401" xr:uid="{A259685F-BAAE-403A-9385-813CCA683591}"/>
    <cellStyle name="Normal 11 5 9 2 5" xfId="16402" xr:uid="{516A1D4A-51F5-4A66-A9E6-A112A3FCD3BB}"/>
    <cellStyle name="Normal 11 5 9 3" xfId="16403" xr:uid="{FE69B124-4C0A-46B9-A543-1A6894FF030E}"/>
    <cellStyle name="Normal 11 5 9 3 2" xfId="16404" xr:uid="{73888E4C-45DB-4913-AF42-5E6D2A45AF95}"/>
    <cellStyle name="Normal 11 5 9 3 2 2" xfId="16405" xr:uid="{2DFCBDF7-B0F8-4D82-BD54-F9A6B8AC6FF0}"/>
    <cellStyle name="Normal 11 5 9 3 3" xfId="16406" xr:uid="{24CB69F6-CB71-47AE-8205-01C7308D90B7}"/>
    <cellStyle name="Normal 11 5 9 3 4" xfId="16407" xr:uid="{E5C11616-31A3-49F4-8BF2-F12E5F0749AD}"/>
    <cellStyle name="Normal 11 5 9 3 5" xfId="16408" xr:uid="{00F0DC9B-12A3-47A1-B7C4-9C8F05ACC51F}"/>
    <cellStyle name="Normal 11 5 9 4" xfId="16409" xr:uid="{4F838258-DC2C-4555-95BF-F84253E77BA8}"/>
    <cellStyle name="Normal 11 5 9 4 2" xfId="16410" xr:uid="{F9F8A59B-4B64-4C61-A8B8-9D11E617326A}"/>
    <cellStyle name="Normal 11 5 9 4 3" xfId="16411" xr:uid="{2BD95C91-98C8-43F6-9822-64DD4941344E}"/>
    <cellStyle name="Normal 11 5 9 5" xfId="16412" xr:uid="{AD9DC821-6FBC-4599-8FFE-AD03448AB3CF}"/>
    <cellStyle name="Normal 11 5 9 6" xfId="16413" xr:uid="{0AA9CEC3-24E1-4608-B121-07C8EE4D6F5B}"/>
    <cellStyle name="Normal 11 5 9 7" xfId="16414" xr:uid="{9ABE6BDE-08F2-4FFD-92F8-0448215061A1}"/>
    <cellStyle name="Normal 11 5_Culture" xfId="16415" xr:uid="{77B89B42-20B8-4E9D-8D51-266294A331FD}"/>
    <cellStyle name="Normal 11 6" xfId="16416" xr:uid="{EBC7C65D-AEA4-4B2D-8A8B-DBF095F7AEA3}"/>
    <cellStyle name="Normal 11 6 2" xfId="16417" xr:uid="{04EAE00F-AD20-4C21-88FA-FCDF0A4AB2B5}"/>
    <cellStyle name="Normal 11 6 2 2" xfId="16418" xr:uid="{B6CF8E26-C9B2-450D-B7E4-53E249CCAE57}"/>
    <cellStyle name="Normal 11 6 2 2 2" xfId="16419" xr:uid="{090A3F73-6E87-4263-9639-03DB134D41F7}"/>
    <cellStyle name="Normal 11 6 2 2 2 2" xfId="16420" xr:uid="{E3351237-5CEB-47EA-A8FA-A43E1EBE23BB}"/>
    <cellStyle name="Normal 11 6 2 2 3" xfId="16421" xr:uid="{1459C47D-F041-4279-B9A3-F8746F1CEFC8}"/>
    <cellStyle name="Normal 11 6 2 2 4" xfId="16422" xr:uid="{D2CF64C0-7709-440E-AAED-95EBE555374C}"/>
    <cellStyle name="Normal 11 6 2 3" xfId="16423" xr:uid="{9426501D-2481-4F84-AA53-79AA52583314}"/>
    <cellStyle name="Normal 11 6 2 3 2" xfId="16424" xr:uid="{96866290-3508-443E-96DD-0E3735B246F1}"/>
    <cellStyle name="Normal 11 6 2 4" xfId="16425" xr:uid="{74D79EEB-71E7-4BD5-83C2-B45ADA25F81F}"/>
    <cellStyle name="Normal 11 6 2 5" xfId="16426" xr:uid="{B0082198-1CD8-4640-9F2C-602E2AE479CE}"/>
    <cellStyle name="Normal 11 7" xfId="16427" xr:uid="{F79147A1-3BB8-4073-BB8A-1EE039CC0BCA}"/>
    <cellStyle name="Normal 11 7 2" xfId="16428" xr:uid="{1B380E50-D871-46C4-8DD6-A9C5D7CE86FA}"/>
    <cellStyle name="Normal 11 7 2 2" xfId="16429" xr:uid="{2628208A-5977-45B1-83BF-EBF30F6810E9}"/>
    <cellStyle name="Normal 11 7 2 2 2" xfId="16430" xr:uid="{69EFF82F-0D10-42F9-B62F-1EF6AC213E02}"/>
    <cellStyle name="Normal 11 7 2 2 2 2" xfId="16431" xr:uid="{F0F79C2E-50B8-4618-8CEF-C0992394F16A}"/>
    <cellStyle name="Normal 11 7 2 2 3" xfId="16432" xr:uid="{DF1F21B4-439A-40D1-BAE9-CC1A3118C664}"/>
    <cellStyle name="Normal 11 7 2 2 4" xfId="16433" xr:uid="{5A29D2F6-B23A-424A-B5A0-2C2A6473984F}"/>
    <cellStyle name="Normal 11 7 2 3" xfId="16434" xr:uid="{7BD323B8-1296-44AA-8022-4F66FB85D248}"/>
    <cellStyle name="Normal 11 7 2 3 2" xfId="16435" xr:uid="{614195F5-AF5F-4A60-A0DC-7A8B6A54CA4F}"/>
    <cellStyle name="Normal 11 7 2 4" xfId="16436" xr:uid="{99CA7D9B-FF5A-4CB3-8466-3394D57A431C}"/>
    <cellStyle name="Normal 11 7 2 5" xfId="16437" xr:uid="{679D3BAE-CD7A-441F-95E6-CFBF445B564E}"/>
    <cellStyle name="Normal 11 8" xfId="16438" xr:uid="{49A62648-D473-45D0-AA2F-5AA6C06F305C}"/>
    <cellStyle name="Normal 11 8 2" xfId="16439" xr:uid="{3C510A80-D0AF-450C-87DE-9A669096FF5E}"/>
    <cellStyle name="Normal 11 8 2 2" xfId="16440" xr:uid="{DB6EF9F5-900C-4AE6-A3C8-636E5D5564D3}"/>
    <cellStyle name="Normal 11 8 2 2 2" xfId="16441" xr:uid="{6136FF20-0F28-41F6-A30A-C6AB145FE4B4}"/>
    <cellStyle name="Normal 11 8 2 2 2 2" xfId="16442" xr:uid="{CA01B5F9-D5F6-4F93-899F-817653A37E73}"/>
    <cellStyle name="Normal 11 8 2 2 3" xfId="16443" xr:uid="{8CE5CCB0-0131-43C1-B49E-4C8CE6CE0B40}"/>
    <cellStyle name="Normal 11 8 2 2 4" xfId="16444" xr:uid="{FD7AFD8D-7ACC-4255-9D1B-AEEF43D9C6CF}"/>
    <cellStyle name="Normal 11 8 2 3" xfId="16445" xr:uid="{4165C688-B59F-4608-B1E3-F7D2E77753FC}"/>
    <cellStyle name="Normal 11 8 2 3 2" xfId="16446" xr:uid="{D260B97B-EFAB-46CD-A011-79964FE83A0E}"/>
    <cellStyle name="Normal 11 8 2 4" xfId="16447" xr:uid="{47076429-631B-40A2-89CB-99A70A85C2D1}"/>
    <cellStyle name="Normal 11 8 2 5" xfId="16448" xr:uid="{92B1AC3B-8610-459B-9370-A80B70CD6130}"/>
    <cellStyle name="Normal 11 9" xfId="16449" xr:uid="{052C1990-16DD-432A-ACDC-109C75A3D27B}"/>
    <cellStyle name="Normal 11 9 2" xfId="16450" xr:uid="{20E0DDE9-D830-4589-A32C-41F4795FACFA}"/>
    <cellStyle name="Normal 11 9 2 2" xfId="16451" xr:uid="{334FD11D-2329-4C02-850B-5BAC2AE11030}"/>
    <cellStyle name="Normal 11 9 2 2 2" xfId="16452" xr:uid="{01F2A0E5-0E6C-445B-AA7C-1946B6C12351}"/>
    <cellStyle name="Normal 11 9 2 2 2 2" xfId="16453" xr:uid="{F2D3A996-E07B-4F6F-8A7F-AB71E893B76E}"/>
    <cellStyle name="Normal 11 9 2 2 3" xfId="16454" xr:uid="{2F2C103D-00D3-4739-9912-2579F99567AF}"/>
    <cellStyle name="Normal 11 9 2 2 4" xfId="16455" xr:uid="{2F3C050E-5837-4D9D-8079-F135AB06116E}"/>
    <cellStyle name="Normal 11 9 2 3" xfId="16456" xr:uid="{DA41F134-152D-4B5B-8239-BF7CDC79AC23}"/>
    <cellStyle name="Normal 11 9 2 3 2" xfId="16457" xr:uid="{57328B28-BF52-4546-8132-9136C8BB1BB5}"/>
    <cellStyle name="Normal 11 9 2 4" xfId="16458" xr:uid="{D2B8A018-7026-45E0-8761-D6067007D8D9}"/>
    <cellStyle name="Normal 11 9 2 5" xfId="16459" xr:uid="{0AC0EDEF-6405-4FD2-BDB5-4C79D698221C}"/>
    <cellStyle name="Normal 11_inv-en-1.5.0-02 trame_fiche-emissions" xfId="16460" xr:uid="{27A6D011-F8A7-4B53-BE04-2689678D7696}"/>
    <cellStyle name="Normal 110" xfId="16461" xr:uid="{DB9C0DD3-C6E1-48E4-B3DE-52A9870080FB}"/>
    <cellStyle name="Normal 110 2" xfId="16462" xr:uid="{1AD53E81-4625-4BFB-95B4-9ED6D1A6ED77}"/>
    <cellStyle name="Normal 110 2 2" xfId="16463" xr:uid="{ACC23046-91C6-4077-A62A-1BE1EF453BA8}"/>
    <cellStyle name="Normal 110 2 2 2" xfId="16464" xr:uid="{70DEEDA4-56C3-4ACC-9FA2-F1EE5625CE6D}"/>
    <cellStyle name="Normal 110 2 2 2 2" xfId="16465" xr:uid="{F64576C7-E78F-4D7D-9257-F72FD04DB67B}"/>
    <cellStyle name="Normal 110 2 2 2 2 2" xfId="16466" xr:uid="{DE3E4258-61CA-4069-A4F9-BA287D8A3DA2}"/>
    <cellStyle name="Normal 110 2 2 2 3" xfId="16467" xr:uid="{0DD4FD96-3C6F-4C9A-A063-2063B042A510}"/>
    <cellStyle name="Normal 110 2 2 2 4" xfId="16468" xr:uid="{6A5FA8B4-18A3-4EE6-BD6E-54217088F04C}"/>
    <cellStyle name="Normal 110 2 2 3" xfId="16469" xr:uid="{D57F8991-9C4E-4825-820F-B9872D0E1D5C}"/>
    <cellStyle name="Normal 110 2 2 3 2" xfId="16470" xr:uid="{3DDAA8F5-F028-40CE-8292-C9B4D83DD3EE}"/>
    <cellStyle name="Normal 110 2 2 4" xfId="16471" xr:uid="{096E3967-A450-42BF-9D75-3226529A3BE4}"/>
    <cellStyle name="Normal 110 2 2 5" xfId="16472" xr:uid="{D7E076DD-1EE0-46F1-BCB8-DF7EF3A21B7C}"/>
    <cellStyle name="Normal 110 2 2 6" xfId="16473" xr:uid="{268880EB-3690-4D06-8C11-6679E4FE2F24}"/>
    <cellStyle name="Normal 110 3" xfId="16474" xr:uid="{545055D0-6287-4A27-8602-DF220E3342BA}"/>
    <cellStyle name="Normal 110 3 2" xfId="16475" xr:uid="{0496A81A-65F3-46F9-95D3-5E9F3BF4B31F}"/>
    <cellStyle name="Normal 110 3 2 2" xfId="16476" xr:uid="{80D5CBF0-2714-4C1D-A2B2-0A9800B79202}"/>
    <cellStyle name="Normal 110 3 2 2 2" xfId="16477" xr:uid="{EBD1C970-A741-4A0B-A842-CDE0FCB28E78}"/>
    <cellStyle name="Normal 110 3 2 2 2 2" xfId="16478" xr:uid="{5D0AA9F6-7D52-4CFC-9BAA-71DECB0F7D31}"/>
    <cellStyle name="Normal 110 3 2 2 3" xfId="16479" xr:uid="{C03A1FD9-A737-4DD0-9D4C-A62529727CCC}"/>
    <cellStyle name="Normal 110 3 2 2 4" xfId="16480" xr:uid="{413AD79B-E957-4DBC-9262-A7CF94B56768}"/>
    <cellStyle name="Normal 110 3 2 3" xfId="16481" xr:uid="{FDA215F6-1AFA-4A37-9CD1-26E981A4D221}"/>
    <cellStyle name="Normal 110 3 2 3 2" xfId="16482" xr:uid="{2463CA2D-07D7-4CBD-B5CD-FCF921361C12}"/>
    <cellStyle name="Normal 110 3 2 4" xfId="16483" xr:uid="{63F5CBAA-DD03-411B-9939-2D5DF326657B}"/>
    <cellStyle name="Normal 110 3 2 5" xfId="16484" xr:uid="{331DCE9F-761D-47CD-8F85-0037A2F3FDD7}"/>
    <cellStyle name="Normal 110 3 2 6" xfId="16485" xr:uid="{2ECED576-0B70-47DD-8AA8-DEAC9918FF4F}"/>
    <cellStyle name="Normal 110 4" xfId="16486" xr:uid="{D69E5479-3469-4ACF-9EA9-2AE9D1A1AD1D}"/>
    <cellStyle name="Normal 110 4 2" xfId="16487" xr:uid="{B752D404-9635-4D9E-B7F5-493C1B2FB68D}"/>
    <cellStyle name="Normal 110 4 2 2" xfId="16488" xr:uid="{C886A835-EF14-4046-B2BE-FCE6542DBC24}"/>
    <cellStyle name="Normal 110 4 2 2 2" xfId="16489" xr:uid="{955CFDF5-41DA-41A8-8D5F-BC255879EF56}"/>
    <cellStyle name="Normal 110 4 2 3" xfId="16490" xr:uid="{15D5F938-05A4-4A38-A940-F2652FA8F45D}"/>
    <cellStyle name="Normal 110 4 2 4" xfId="16491" xr:uid="{BD90937E-96FE-4010-A129-C977CFE13F19}"/>
    <cellStyle name="Normal 110 4 3" xfId="16492" xr:uid="{A9699554-8C58-4447-9D97-622BE0F4BB8F}"/>
    <cellStyle name="Normal 110 4 3 2" xfId="16493" xr:uid="{7CEA3E8B-358C-4638-996A-6D2BB724C877}"/>
    <cellStyle name="Normal 110 4 4" xfId="16494" xr:uid="{B6F798AE-0676-4512-90F1-00D3553DF24F}"/>
    <cellStyle name="Normal 110 4 5" xfId="16495" xr:uid="{BE013DF3-123D-4F3F-89CC-703FF901E47D}"/>
    <cellStyle name="Normal 110 4 6" xfId="16496" xr:uid="{AECC9D79-C9E2-48C8-A717-D83DD406F558}"/>
    <cellStyle name="Normal 111" xfId="16497" xr:uid="{86FFABC3-EFB3-4B5A-9CC0-67A809F4191C}"/>
    <cellStyle name="Normal 111 2" xfId="16498" xr:uid="{67F54E41-586E-4857-9CF6-8635F53CDF64}"/>
    <cellStyle name="Normal 111 2 2" xfId="16499" xr:uid="{280276AE-0E6B-44E8-B1F0-C387669B8FE1}"/>
    <cellStyle name="Normal 111 2 2 2" xfId="16500" xr:uid="{EEB80163-4D48-45B5-9C95-107DAAECCEB7}"/>
    <cellStyle name="Normal 111 2 2 2 2" xfId="16501" xr:uid="{4E100CFE-B247-4C63-B94F-224F5D23E097}"/>
    <cellStyle name="Normal 111 2 2 2 2 2" xfId="16502" xr:uid="{78075D08-45F9-42F9-9117-26A491C0E27B}"/>
    <cellStyle name="Normal 111 2 2 2 3" xfId="16503" xr:uid="{8727A4FE-2CC8-4D36-80E2-6B281248C1EF}"/>
    <cellStyle name="Normal 111 2 2 2 4" xfId="16504" xr:uid="{60ADE09A-4B49-4DB1-9951-CDD2D52620AE}"/>
    <cellStyle name="Normal 111 2 2 3" xfId="16505" xr:uid="{FAB4CD7C-822C-45F7-A762-A0934E462DA7}"/>
    <cellStyle name="Normal 111 2 2 3 2" xfId="16506" xr:uid="{6C8376C8-2ADE-450C-B303-6AC542A97991}"/>
    <cellStyle name="Normal 111 2 2 4" xfId="16507" xr:uid="{9ACEF727-9ACD-458C-9271-4B927D962401}"/>
    <cellStyle name="Normal 111 2 2 5" xfId="16508" xr:uid="{9B43FEE0-7F01-4AE3-BED2-3862D6103D24}"/>
    <cellStyle name="Normal 111 2 2 6" xfId="16509" xr:uid="{7F1B76C4-84EC-4BB3-966E-270AFCB132BC}"/>
    <cellStyle name="Normal 111 3" xfId="16510" xr:uid="{8FC09F03-C907-44B1-8372-862E9D3605B7}"/>
    <cellStyle name="Normal 111 3 2" xfId="16511" xr:uid="{5475700E-4F92-4200-9FC5-DAB385CEB5F4}"/>
    <cellStyle name="Normal 111 3 2 2" xfId="16512" xr:uid="{C6DAA559-DBEA-43BC-ADDB-A8F5F2D8381D}"/>
    <cellStyle name="Normal 111 3 2 2 2" xfId="16513" xr:uid="{B6ADF5EB-2C76-403C-8E6D-EAA4809E3404}"/>
    <cellStyle name="Normal 111 3 2 2 2 2" xfId="16514" xr:uid="{667D76EC-3C1E-4C83-9598-91887FA16995}"/>
    <cellStyle name="Normal 111 3 2 2 3" xfId="16515" xr:uid="{EE0AB27A-0D6E-4B25-BB37-036971CC9FED}"/>
    <cellStyle name="Normal 111 3 2 2 4" xfId="16516" xr:uid="{F80121B0-4110-49B3-B01E-2F8C8CACD159}"/>
    <cellStyle name="Normal 111 3 2 3" xfId="16517" xr:uid="{BB5121E2-8EF2-4AEB-96A7-DE84E371DC05}"/>
    <cellStyle name="Normal 111 3 2 3 2" xfId="16518" xr:uid="{87596FCE-3A24-48A2-A1A8-C517B229E46E}"/>
    <cellStyle name="Normal 111 3 2 4" xfId="16519" xr:uid="{52BEB66F-0271-456D-BBDB-C9A2ECAC78DE}"/>
    <cellStyle name="Normal 111 3 2 5" xfId="16520" xr:uid="{FAE97CE2-0C09-4147-AD64-C641ADA1CCEE}"/>
    <cellStyle name="Normal 111 3 2 6" xfId="16521" xr:uid="{025F22FE-559B-4420-B5CF-EE3F25536964}"/>
    <cellStyle name="Normal 111 4" xfId="16522" xr:uid="{620924FA-3D29-42FD-8168-EB99FFFCD476}"/>
    <cellStyle name="Normal 111 4 2" xfId="16523" xr:uid="{6E66BB6E-7BF0-4040-A78B-D42416FEBD5D}"/>
    <cellStyle name="Normal 111 4 2 2" xfId="16524" xr:uid="{781B1007-7E55-4A99-A4C8-11D300F92EFF}"/>
    <cellStyle name="Normal 111 4 2 2 2" xfId="16525" xr:uid="{527F1818-66E2-49B4-AF5B-299CD0930A50}"/>
    <cellStyle name="Normal 111 4 2 3" xfId="16526" xr:uid="{CB2C0DD9-1966-49BF-AE39-C821098554E5}"/>
    <cellStyle name="Normal 111 4 2 4" xfId="16527" xr:uid="{6528E932-A8A4-4314-BE89-BABB3383543C}"/>
    <cellStyle name="Normal 111 4 3" xfId="16528" xr:uid="{663D2985-3E39-4FCF-86E5-B95440E88A30}"/>
    <cellStyle name="Normal 111 4 3 2" xfId="16529" xr:uid="{42B0209D-8499-4CE7-99C1-1D25BDCC834B}"/>
    <cellStyle name="Normal 111 4 4" xfId="16530" xr:uid="{E00ECA4D-A14B-465F-9C6C-9A3FFCC349AB}"/>
    <cellStyle name="Normal 111 4 5" xfId="16531" xr:uid="{77495702-CA5A-45CD-91BB-072265523668}"/>
    <cellStyle name="Normal 111 4 6" xfId="16532" xr:uid="{1238D963-5621-4511-81FF-EF4C65A638F2}"/>
    <cellStyle name="Normal 112" xfId="16533" xr:uid="{1F2829D8-8F41-4CB8-8705-A195A7F78A16}"/>
    <cellStyle name="Normal 112 2" xfId="16534" xr:uid="{7AA18EC0-76E7-4AEA-B1D4-6C7BF843B39D}"/>
    <cellStyle name="Normal 112 2 2" xfId="16535" xr:uid="{51AC61BE-C2EE-414A-B7AF-31AF9F02FF45}"/>
    <cellStyle name="Normal 112 2 2 2" xfId="16536" xr:uid="{99F93D04-33B0-47A8-9989-C91C3945B0FA}"/>
    <cellStyle name="Normal 112 2 2 2 2" xfId="16537" xr:uid="{2CEC3277-674C-48D0-853D-5F6DD9A8800A}"/>
    <cellStyle name="Normal 112 2 2 2 2 2" xfId="16538" xr:uid="{45A237C3-EE16-4E7B-B84B-42A26DFD8722}"/>
    <cellStyle name="Normal 112 2 2 2 3" xfId="16539" xr:uid="{A6DDCCE1-539A-473C-9F7D-A9376B19FD40}"/>
    <cellStyle name="Normal 112 2 2 2 4" xfId="16540" xr:uid="{7A901154-48DE-4DC7-AF0F-E00F40E818CD}"/>
    <cellStyle name="Normal 112 2 2 3" xfId="16541" xr:uid="{DE7D119A-28D6-44E8-9597-525278ADEC00}"/>
    <cellStyle name="Normal 112 2 2 3 2" xfId="16542" xr:uid="{6B84AFDE-3970-4291-93E2-2492725BD259}"/>
    <cellStyle name="Normal 112 2 2 4" xfId="16543" xr:uid="{91B4F23D-17AB-4245-9CF4-F616C35F0AFA}"/>
    <cellStyle name="Normal 112 2 2 5" xfId="16544" xr:uid="{9C2E735F-F8A3-4F5F-A4BD-27FADB648013}"/>
    <cellStyle name="Normal 112 2 2 6" xfId="16545" xr:uid="{08CBBAD8-E4B6-47ED-B35A-BFAA865ED856}"/>
    <cellStyle name="Normal 112 3" xfId="16546" xr:uid="{8B639363-1986-4DCA-8EEE-EAF0FC00CBE2}"/>
    <cellStyle name="Normal 112 3 2" xfId="16547" xr:uid="{95880049-B4B3-4ADB-9005-8B66D3B0EE47}"/>
    <cellStyle name="Normal 112 3 2 2" xfId="16548" xr:uid="{DC635B36-1D1D-48B8-A95E-1BF2105C1936}"/>
    <cellStyle name="Normal 112 3 2 2 2" xfId="16549" xr:uid="{10E6B557-E3ED-4620-AD38-68192F4CC0D5}"/>
    <cellStyle name="Normal 112 3 2 2 2 2" xfId="16550" xr:uid="{ABD33E23-652C-49C0-AE80-9B19B4A79E31}"/>
    <cellStyle name="Normal 112 3 2 2 3" xfId="16551" xr:uid="{6D7ED5DC-2A4C-40EB-82B4-5C31C8E40F59}"/>
    <cellStyle name="Normal 112 3 2 2 4" xfId="16552" xr:uid="{BF4B88C9-F33B-4FC2-B512-B949988179FB}"/>
    <cellStyle name="Normal 112 3 2 3" xfId="16553" xr:uid="{4B7541EF-07CC-4D7A-A797-F8775F5D5C0D}"/>
    <cellStyle name="Normal 112 3 2 3 2" xfId="16554" xr:uid="{FEFC56E6-0D82-4870-B558-240BDA20F026}"/>
    <cellStyle name="Normal 112 3 2 4" xfId="16555" xr:uid="{F90D8B56-77C2-4D5E-B279-278D3B391973}"/>
    <cellStyle name="Normal 112 3 2 5" xfId="16556" xr:uid="{38A3DE19-EEE0-4733-BFCC-FD497D552A78}"/>
    <cellStyle name="Normal 112 3 2 6" xfId="16557" xr:uid="{A3165912-A5D8-4A84-A2E5-A37E4F331E60}"/>
    <cellStyle name="Normal 112 4" xfId="16558" xr:uid="{31D79BB4-73BA-4A44-9F5E-EFF271C99D54}"/>
    <cellStyle name="Normal 112 4 2" xfId="16559" xr:uid="{EE73BEB5-D5D9-4E49-81A6-793A70B6E122}"/>
    <cellStyle name="Normal 112 4 2 2" xfId="16560" xr:uid="{FC6DC19A-2DE6-4F62-A53D-B92126378BA8}"/>
    <cellStyle name="Normal 112 4 2 2 2" xfId="16561" xr:uid="{39E4A24B-58E2-4736-9587-9313CECD6F19}"/>
    <cellStyle name="Normal 112 4 2 3" xfId="16562" xr:uid="{6132A222-7D05-4610-8F66-15A5A7F2F41D}"/>
    <cellStyle name="Normal 112 4 2 4" xfId="16563" xr:uid="{15079583-AE8A-4391-BD09-BF65814E9F12}"/>
    <cellStyle name="Normal 112 4 3" xfId="16564" xr:uid="{A6BF794E-556F-4AE5-B97F-7C68A1464DD8}"/>
    <cellStyle name="Normal 112 4 3 2" xfId="16565" xr:uid="{8828AACA-4AEE-40AE-B3B7-29FCA394FAC4}"/>
    <cellStyle name="Normal 112 4 4" xfId="16566" xr:uid="{3D22E6BF-02FE-4138-A58D-63BA17CF05FB}"/>
    <cellStyle name="Normal 112 4 5" xfId="16567" xr:uid="{107CE98B-95E4-4B2E-B583-E9B95EF9D18D}"/>
    <cellStyle name="Normal 112 4 6" xfId="16568" xr:uid="{E95046BD-077A-4D4F-9886-79CAB72EC345}"/>
    <cellStyle name="Normal 113" xfId="16569" xr:uid="{FF848DA0-656B-43D2-89CD-3CFA0746ABF8}"/>
    <cellStyle name="Normal 113 2" xfId="16570" xr:uid="{4C1847B6-975B-471A-AFBC-7928E699141A}"/>
    <cellStyle name="Normal 113 2 2" xfId="16571" xr:uid="{9C7945C9-742E-45A8-98E9-5AEAA2CE8CB4}"/>
    <cellStyle name="Normal 113 2 2 2" xfId="16572" xr:uid="{31694904-AB7A-416C-9417-D6489E999EBD}"/>
    <cellStyle name="Normal 113 2 3" xfId="16573" xr:uid="{4E048C24-2E13-4FAE-874E-67F73EAC4C79}"/>
    <cellStyle name="Normal 113 2 4" xfId="16574" xr:uid="{C94F11FF-B393-4135-A543-DCF56E2A5F51}"/>
    <cellStyle name="Normal 113 2 5" xfId="16575" xr:uid="{E2FE6ADA-1F60-41F2-88CC-B3B7D2463084}"/>
    <cellStyle name="Normal 113 3" xfId="16576" xr:uid="{B3584FCE-4068-4ACF-AAC1-A752E4E483F4}"/>
    <cellStyle name="Normal 113 3 2" xfId="16577" xr:uid="{4EC25B58-E584-4094-8775-03D148BD619D}"/>
    <cellStyle name="Normal 113 3 2 2" xfId="16578" xr:uid="{BDAC345C-0145-481F-A208-92134958A9A7}"/>
    <cellStyle name="Normal 113 3 3" xfId="16579" xr:uid="{C3AB8C65-53D0-4A77-B1F7-5A169B635CF6}"/>
    <cellStyle name="Normal 113 3 4" xfId="16580" xr:uid="{FCFC4B35-8864-489B-9043-BDD32D1661DC}"/>
    <cellStyle name="Normal 113 3 5" xfId="16581" xr:uid="{05C93419-5CB4-46BA-B622-DAEE019CBD91}"/>
    <cellStyle name="Normal 113 4" xfId="16582" xr:uid="{A87AE5C2-D3EF-4B2C-8884-034C2B821A09}"/>
    <cellStyle name="Normal 113 4 2" xfId="16583" xr:uid="{0F386502-BD7B-47C8-9922-BF80D6F5A885}"/>
    <cellStyle name="Normal 113 4 3" xfId="16584" xr:uid="{8A4CBDF7-093A-442A-9103-5D8AE13D5C91}"/>
    <cellStyle name="Normal 113 5" xfId="16585" xr:uid="{7A9FCFAC-25B0-4844-A770-FC8435353426}"/>
    <cellStyle name="Normal 113 6" xfId="16586" xr:uid="{A7A80B4F-102D-4802-937B-3F7462D58415}"/>
    <cellStyle name="Normal 113 7" xfId="16587" xr:uid="{861762D8-571B-4DAB-A6DC-99BA6674DB3D}"/>
    <cellStyle name="Normal 114" xfId="16588" xr:uid="{7690CEA8-DB0D-4DFE-8884-DCFCE07DC230}"/>
    <cellStyle name="Normal 114 2" xfId="16589" xr:uid="{8A323F5C-1555-4A68-AD9F-D43828DE6466}"/>
    <cellStyle name="Normal 114 2 2" xfId="16590" xr:uid="{DE6D1F0A-4BEA-49F2-BF70-EE453EE4637F}"/>
    <cellStyle name="Normal 114 2 2 2" xfId="16591" xr:uid="{D9AA1A32-1F54-425C-9950-3BE9A509BD17}"/>
    <cellStyle name="Normal 114 2 2 2 2" xfId="16592" xr:uid="{155D3AAD-B495-4426-819A-FF6BEAAED939}"/>
    <cellStyle name="Normal 114 2 2 3" xfId="16593" xr:uid="{0B20936C-59AE-41A4-8BB8-12AEDEEF55D5}"/>
    <cellStyle name="Normal 114 2 2 4" xfId="16594" xr:uid="{5F7A5A7B-7085-43D8-9C79-45CFFB85C3B4}"/>
    <cellStyle name="Normal 114 2 3" xfId="16595" xr:uid="{50CCA350-A832-4445-8F43-6FC7CC20B36E}"/>
    <cellStyle name="Normal 114 2 3 2" xfId="16596" xr:uid="{CCA7604E-AD87-4C91-B989-F06308E2D452}"/>
    <cellStyle name="Normal 114 2 4" xfId="16597" xr:uid="{1A4AB452-4627-4744-AA33-580F95497967}"/>
    <cellStyle name="Normal 114 2 5" xfId="16598" xr:uid="{FEBD37B4-FD13-4B5D-A63B-478CB0D539F8}"/>
    <cellStyle name="Normal 114 2 6" xfId="16599" xr:uid="{C7F281BA-375B-4348-B6EF-E55725DD6F7B}"/>
    <cellStyle name="Normal 115" xfId="16600" xr:uid="{0A313E6F-0714-4156-8781-6D70924A632B}"/>
    <cellStyle name="Normal 115 2" xfId="16601" xr:uid="{A2666B4C-1C3C-4F0F-8DC6-65272B12EBBE}"/>
    <cellStyle name="Normal 115 2 2" xfId="16602" xr:uid="{6D86B60B-99AD-4D45-9BDA-4BFA8644F625}"/>
    <cellStyle name="Normal 115 2 2 2" xfId="16603" xr:uid="{C380B260-376D-44FE-8FA4-ABEAD8756C1E}"/>
    <cellStyle name="Normal 115 2 2 2 2" xfId="16604" xr:uid="{4E50A27F-527D-4607-9E6D-4C1E232F6F64}"/>
    <cellStyle name="Normal 115 2 2 3" xfId="16605" xr:uid="{C56515B5-B830-4C7E-9806-78AD28EB157F}"/>
    <cellStyle name="Normal 115 2 2 4" xfId="16606" xr:uid="{8940F352-690E-485F-8764-317F71F23A93}"/>
    <cellStyle name="Normal 115 2 3" xfId="16607" xr:uid="{985C173A-DE28-4DF7-8F77-4FCC536690B2}"/>
    <cellStyle name="Normal 115 2 3 2" xfId="16608" xr:uid="{90E724D5-8C1F-4123-AD3E-934EB41634B8}"/>
    <cellStyle name="Normal 115 2 4" xfId="16609" xr:uid="{B6BDA18E-CC25-4DD9-B30D-CEFD52A34D2C}"/>
    <cellStyle name="Normal 115 2 5" xfId="16610" xr:uid="{7FF51395-E269-434C-BA65-2E19B5C00425}"/>
    <cellStyle name="Normal 115 2 6" xfId="16611" xr:uid="{F6A38D8F-AD6A-4E93-BFF3-B2055F24E00D}"/>
    <cellStyle name="Normal 116" xfId="16612" xr:uid="{D6389659-3F23-4F0B-B962-0F02068613AA}"/>
    <cellStyle name="Normal 116 2" xfId="16613" xr:uid="{3B8877CF-0086-4690-90AC-456DB51FBDE9}"/>
    <cellStyle name="Normal 116 2 2" xfId="16614" xr:uid="{1F0A38DF-E100-4D4B-AFDC-BCE362A95C20}"/>
    <cellStyle name="Normal 116 2 2 2" xfId="16615" xr:uid="{1F2BE40D-D7D4-41B9-BA75-D0B375E53AE8}"/>
    <cellStyle name="Normal 116 2 2 2 2" xfId="16616" xr:uid="{8F7E6FEB-E685-4065-AB95-AE13A0199D8F}"/>
    <cellStyle name="Normal 116 2 2 3" xfId="16617" xr:uid="{E23D213A-CF22-40FE-BE3C-ACCC848783D1}"/>
    <cellStyle name="Normal 116 2 2 4" xfId="16618" xr:uid="{24B2F43A-2DC5-4DFA-B96C-028A659B0554}"/>
    <cellStyle name="Normal 116 2 3" xfId="16619" xr:uid="{F4338133-19C2-4154-81EB-087799FBC81B}"/>
    <cellStyle name="Normal 116 2 3 2" xfId="16620" xr:uid="{49611FC7-6299-411A-AD23-147F59E3875C}"/>
    <cellStyle name="Normal 116 2 4" xfId="16621" xr:uid="{676CD624-7B2C-4F59-9E31-DB88A6D5E1B6}"/>
    <cellStyle name="Normal 116 2 5" xfId="16622" xr:uid="{8D35D4D7-FE38-4EE2-8250-30FE09AB45E4}"/>
    <cellStyle name="Normal 116 2 6" xfId="16623" xr:uid="{102D9F20-E512-49AA-AE91-1D22FC94D6FF}"/>
    <cellStyle name="Normal 117" xfId="16624" xr:uid="{CC7AB02A-A7A6-4F12-AB88-07F828D67E54}"/>
    <cellStyle name="Normal 117 2" xfId="16625" xr:uid="{0E5E3E04-1759-4B91-8E04-A0EB5DD4E5C8}"/>
    <cellStyle name="Normal 117 2 2" xfId="16626" xr:uid="{9B886EE9-A158-4A16-80DE-E49D611E4124}"/>
    <cellStyle name="Normal 117 2 2 2" xfId="16627" xr:uid="{12FF68E8-6210-4923-8566-2AD5A9C54A6E}"/>
    <cellStyle name="Normal 117 2 2 2 2" xfId="16628" xr:uid="{949929FC-0051-453B-B1BE-CA16965D0FE9}"/>
    <cellStyle name="Normal 117 2 2 3" xfId="16629" xr:uid="{75CDB020-1C72-4E66-8D13-3C508CFCAFAB}"/>
    <cellStyle name="Normal 117 2 2 4" xfId="16630" xr:uid="{E8287CF2-A1FF-41B5-89C1-A386AC24B7FA}"/>
    <cellStyle name="Normal 117 2 3" xfId="16631" xr:uid="{E7C5A0D6-318F-4AD9-A0E8-5EF85A7D45F8}"/>
    <cellStyle name="Normal 117 2 3 2" xfId="16632" xr:uid="{7ACE9094-8011-4F1F-98E9-C560D178C117}"/>
    <cellStyle name="Normal 117 2 4" xfId="16633" xr:uid="{D30087AA-38DF-4414-AEAD-3F5BE12E2E8D}"/>
    <cellStyle name="Normal 117 2 5" xfId="16634" xr:uid="{51EE0C7F-58C6-46AB-862C-8DA35F663A0D}"/>
    <cellStyle name="Normal 117 2 6" xfId="16635" xr:uid="{9BE08598-A028-4F5B-9613-1BADB29DBE8C}"/>
    <cellStyle name="Normal 118" xfId="16636" xr:uid="{A9A9D1D7-55F1-4578-8AEE-89790C369CE7}"/>
    <cellStyle name="Normal 118 2" xfId="16637" xr:uid="{4076F149-3703-44A1-835D-38FDCB66BAF2}"/>
    <cellStyle name="Normal 118 2 2" xfId="16638" xr:uid="{F62AAC01-A0FB-4FD5-8FB0-B8C0EDBDC29D}"/>
    <cellStyle name="Normal 118 2 2 2" xfId="16639" xr:uid="{11B97606-671E-4B02-A4D5-EB76FC85A0EB}"/>
    <cellStyle name="Normal 118 2 2 2 2" xfId="16640" xr:uid="{7E8F5BDE-0C40-4E2E-94C7-0225E9D5618C}"/>
    <cellStyle name="Normal 118 2 2 3" xfId="16641" xr:uid="{2D57BE24-7A72-4CB6-817B-554C62586C42}"/>
    <cellStyle name="Normal 118 2 2 4" xfId="16642" xr:uid="{6AE84A23-D8AE-4ACE-A0D5-92FCAC8E263A}"/>
    <cellStyle name="Normal 118 2 3" xfId="16643" xr:uid="{6DA0B43E-BA6E-45C0-B490-FC97B0C9A8FE}"/>
    <cellStyle name="Normal 118 2 3 2" xfId="16644" xr:uid="{C71FCD1B-706D-4252-B5D1-C4DBE76E9243}"/>
    <cellStyle name="Normal 118 2 4" xfId="16645" xr:uid="{EB20C538-A998-4C7D-8D1F-1D2C4A8A2261}"/>
    <cellStyle name="Normal 118 2 5" xfId="16646" xr:uid="{9B731B8D-1BEB-4663-9E20-7F1D45E8224A}"/>
    <cellStyle name="Normal 118 2 6" xfId="16647" xr:uid="{D3BC0B73-4D7D-45AD-9739-899BDC148AA8}"/>
    <cellStyle name="Normal 119" xfId="16648" xr:uid="{A78F0BC6-3E69-41F8-9756-6B8C3B8694A6}"/>
    <cellStyle name="Normal 119 2" xfId="16649" xr:uid="{26A60728-0053-4DF3-A290-D1515B78B6C5}"/>
    <cellStyle name="Normal 119 2 2" xfId="16650" xr:uid="{A6B43CD1-71BF-4685-995A-32A335F243E2}"/>
    <cellStyle name="Normal 119 2 2 2" xfId="16651" xr:uid="{AEB0A6CA-3BE8-446D-9880-4DF63FF1D865}"/>
    <cellStyle name="Normal 119 2 2 2 2" xfId="16652" xr:uid="{A35EC260-ED86-4EE9-B821-E6A4C4E7FEF3}"/>
    <cellStyle name="Normal 119 2 2 3" xfId="16653" xr:uid="{FB6684C6-3342-410B-866E-F7E5625C9FC2}"/>
    <cellStyle name="Normal 119 2 2 4" xfId="16654" xr:uid="{5651211A-C62B-464B-A188-64B6B143C781}"/>
    <cellStyle name="Normal 119 2 3" xfId="16655" xr:uid="{60507AE9-B324-462C-8099-B80F4D60B848}"/>
    <cellStyle name="Normal 119 2 3 2" xfId="16656" xr:uid="{8565E119-0696-440C-A8DA-DCE8E8850441}"/>
    <cellStyle name="Normal 119 2 4" xfId="16657" xr:uid="{B182D744-C49E-482E-8139-3E12A7D30A29}"/>
    <cellStyle name="Normal 119 2 5" xfId="16658" xr:uid="{C7FEF0F3-C26B-4D7F-A2E4-75A0D5700A7D}"/>
    <cellStyle name="Normal 119 2 6" xfId="16659" xr:uid="{60518BB1-A8FC-4279-9E43-F3252EE7876C}"/>
    <cellStyle name="Normal 12" xfId="1115" xr:uid="{00000000-0005-0000-0000-000060040000}"/>
    <cellStyle name="Normal 12 10" xfId="16660" xr:uid="{A58283D9-A971-44E9-99A9-61F51D1B8CEE}"/>
    <cellStyle name="Normal 12 10 2" xfId="16661" xr:uid="{E3192CA6-B29D-45C7-8B8B-70CB89B5E30D}"/>
    <cellStyle name="Normal 12 10 2 2" xfId="16662" xr:uid="{02410829-E82B-4151-8DC4-F44D3B8F1B11}"/>
    <cellStyle name="Normal 12 10 2 2 2" xfId="16663" xr:uid="{F720DE5C-B2E3-4499-8D44-5AD4705F6A68}"/>
    <cellStyle name="Normal 12 10 2 2 2 2" xfId="16664" xr:uid="{90095AE5-27D6-40E2-B9CF-0000355790BE}"/>
    <cellStyle name="Normal 12 10 2 2 3" xfId="16665" xr:uid="{7998FE1F-F89B-4F19-AE9D-972B96150FBE}"/>
    <cellStyle name="Normal 12 10 2 2 4" xfId="16666" xr:uid="{5B544C8D-93A3-447A-A7CB-6D66FF9E4EC1}"/>
    <cellStyle name="Normal 12 10 2 3" xfId="16667" xr:uid="{A9DB5BF7-0D41-4FBB-814A-6C4EF1F8674B}"/>
    <cellStyle name="Normal 12 10 2 3 2" xfId="16668" xr:uid="{55D0E239-5F9B-444C-B3CD-061A36C29100}"/>
    <cellStyle name="Normal 12 10 2 4" xfId="16669" xr:uid="{6491714E-CAC8-48FB-8F78-BBC41AA40FB3}"/>
    <cellStyle name="Normal 12 10 2 5" xfId="16670" xr:uid="{DFFC7303-6949-49FB-867D-51F077D5E285}"/>
    <cellStyle name="Normal 12 10 2 6" xfId="16671" xr:uid="{D924C33D-6338-40D5-9EE8-FB651C5FA605}"/>
    <cellStyle name="Normal 12 11" xfId="16672" xr:uid="{EDD56B51-8AD8-44E5-B46C-C072D339FA29}"/>
    <cellStyle name="Normal 12 11 2" xfId="16673" xr:uid="{B7786A1A-C866-461B-975E-909BE2B53194}"/>
    <cellStyle name="Normal 12 11 2 2" xfId="16674" xr:uid="{9C6B9FD0-F69A-4836-B3BB-5646A0D42C2B}"/>
    <cellStyle name="Normal 12 11 2 2 2" xfId="16675" xr:uid="{BB42D9BD-12E1-4269-8A7F-5253B9234549}"/>
    <cellStyle name="Normal 12 11 2 2 2 2" xfId="16676" xr:uid="{2AD563D9-D3FF-47E8-B05A-7DD9A9F9A6DB}"/>
    <cellStyle name="Normal 12 11 2 2 3" xfId="16677" xr:uid="{C179C440-FA1C-4D31-832E-9224CB44DCB1}"/>
    <cellStyle name="Normal 12 11 2 2 4" xfId="16678" xr:uid="{A7486B94-D252-4AF7-8332-A84C8F75180B}"/>
    <cellStyle name="Normal 12 11 2 3" xfId="16679" xr:uid="{2F7DF2F1-A1A7-423E-8F51-C8E9F711FDFD}"/>
    <cellStyle name="Normal 12 11 2 3 2" xfId="16680" xr:uid="{7250A7DB-43CD-4FA3-8969-12905E0989D1}"/>
    <cellStyle name="Normal 12 11 2 4" xfId="16681" xr:uid="{33C1DA47-8638-4304-965C-B1277EE14AC6}"/>
    <cellStyle name="Normal 12 11 2 5" xfId="16682" xr:uid="{49C05CB1-77A7-4B9B-B704-9E375F4028C7}"/>
    <cellStyle name="Normal 12 11 2 6" xfId="16683" xr:uid="{E264BAE9-8EB9-4761-92BA-49E0BD77D51E}"/>
    <cellStyle name="Normal 12 12" xfId="16684" xr:uid="{E931445B-5A1F-498C-83CC-F30F2A5A9696}"/>
    <cellStyle name="Normal 12 12 2" xfId="16685" xr:uid="{F99E810A-EB05-4AE2-B66D-8A78021273A5}"/>
    <cellStyle name="Normal 12 12 2 2" xfId="16686" xr:uid="{36800D25-3E49-4214-B186-68AB3A7E290B}"/>
    <cellStyle name="Normal 12 12 2 2 2" xfId="16687" xr:uid="{9F9EDA45-FB55-4069-AAB1-F73F7888889A}"/>
    <cellStyle name="Normal 12 12 2 2 2 2" xfId="16688" xr:uid="{E7111E1F-7E53-4A3C-8BED-258493EAA910}"/>
    <cellStyle name="Normal 12 12 2 2 3" xfId="16689" xr:uid="{71F86BF5-5DCD-438B-9EA6-1855B2FEA62A}"/>
    <cellStyle name="Normal 12 12 2 2 4" xfId="16690" xr:uid="{1D9CD843-878F-415A-8032-61236824FFB7}"/>
    <cellStyle name="Normal 12 12 2 3" xfId="16691" xr:uid="{320AEE3B-40BF-4BD3-88D7-FB3F0A242AFF}"/>
    <cellStyle name="Normal 12 12 2 3 2" xfId="16692" xr:uid="{A1B1DEBF-094E-4C11-8DFB-0690285CBAC1}"/>
    <cellStyle name="Normal 12 12 2 4" xfId="16693" xr:uid="{8A5BD6B1-C0CE-4141-B6E7-05AD44044C5E}"/>
    <cellStyle name="Normal 12 12 2 5" xfId="16694" xr:uid="{A86125A2-7CA1-48C7-9BEF-7EC0F3AB011B}"/>
    <cellStyle name="Normal 12 12 2 6" xfId="16695" xr:uid="{73C09B34-7638-4BBE-9EB8-6BD2D180FF1B}"/>
    <cellStyle name="Normal 12 13" xfId="16696" xr:uid="{0FCBF4E7-3CFD-4F58-B92F-C048B092FE90}"/>
    <cellStyle name="Normal 12 13 2" xfId="16697" xr:uid="{BEC65F38-A38A-4A05-9424-4BC52F75A82C}"/>
    <cellStyle name="Normal 12 13 2 2" xfId="16698" xr:uid="{8BF10ECF-1FAE-48BE-B703-5479839E1E21}"/>
    <cellStyle name="Normal 12 13 2 2 2" xfId="16699" xr:uid="{E1C07910-4610-4F41-BB2C-F96658BAD84F}"/>
    <cellStyle name="Normal 12 13 2 2 2 2" xfId="16700" xr:uid="{EC161E8D-5480-4B27-A847-216A9B800C72}"/>
    <cellStyle name="Normal 12 13 2 2 3" xfId="16701" xr:uid="{8D803F6D-B27E-444E-837F-B5C0D4827F7F}"/>
    <cellStyle name="Normal 12 13 2 2 4" xfId="16702" xr:uid="{A9C3B3B8-918A-4906-83F0-CCE9547CFFAB}"/>
    <cellStyle name="Normal 12 13 2 3" xfId="16703" xr:uid="{4D5D9A5B-04DC-46B5-8D15-2752B344817B}"/>
    <cellStyle name="Normal 12 13 2 3 2" xfId="16704" xr:uid="{8ABC8309-5719-45A8-996A-1EB4D999D546}"/>
    <cellStyle name="Normal 12 13 2 4" xfId="16705" xr:uid="{C47D196C-3BD8-4D4D-930C-48EE1110542A}"/>
    <cellStyle name="Normal 12 13 2 5" xfId="16706" xr:uid="{54A55CA3-D491-45A0-8E4B-011ADA889AF6}"/>
    <cellStyle name="Normal 12 13 2 6" xfId="16707" xr:uid="{41A50BA1-36FD-4853-B512-DE26E461CADA}"/>
    <cellStyle name="Normal 12 14" xfId="16708" xr:uid="{F16ED4F1-EB68-4C18-9BA9-81D39B128361}"/>
    <cellStyle name="Normal 12 14 2" xfId="16709" xr:uid="{6C50BB85-7DBF-4601-845A-2403F8012F2F}"/>
    <cellStyle name="Normal 12 14 2 2" xfId="16710" xr:uid="{69D2EB2A-1C26-4FA1-A1DE-3723A5A0996E}"/>
    <cellStyle name="Normal 12 14 2 2 2" xfId="16711" xr:uid="{5F3735F7-FA85-4637-9796-494AFE53E26D}"/>
    <cellStyle name="Normal 12 14 2 2 2 2" xfId="16712" xr:uid="{71C4473B-3073-4391-91E3-BB3CB2FE4AB1}"/>
    <cellStyle name="Normal 12 14 2 2 3" xfId="16713" xr:uid="{64CF9D8F-95B8-44C5-9107-70D331ED194C}"/>
    <cellStyle name="Normal 12 14 2 2 4" xfId="16714" xr:uid="{BE6140D7-5773-40A3-97B0-1F5E9842B0A8}"/>
    <cellStyle name="Normal 12 14 2 3" xfId="16715" xr:uid="{4CC34AEC-11B7-486D-A02F-2025D94EF3E0}"/>
    <cellStyle name="Normal 12 14 2 3 2" xfId="16716" xr:uid="{F2AF6C01-D806-4E7D-A60B-182E0D22C691}"/>
    <cellStyle name="Normal 12 14 2 4" xfId="16717" xr:uid="{8A8A311C-060B-4C33-9D60-4832A58C8933}"/>
    <cellStyle name="Normal 12 14 2 5" xfId="16718" xr:uid="{F7BD007B-582B-4C63-B27C-5BC86E0435B8}"/>
    <cellStyle name="Normal 12 14 2 6" xfId="16719" xr:uid="{18296008-12E0-448A-ABF6-A1970E5A4E6A}"/>
    <cellStyle name="Normal 12 15" xfId="16720" xr:uid="{5F34C73C-7FF4-4D73-9B5B-9870C3036442}"/>
    <cellStyle name="Normal 12 15 2" xfId="16721" xr:uid="{687E4C84-9257-45B9-AB4C-2CD3421E15E1}"/>
    <cellStyle name="Normal 12 15 2 2" xfId="16722" xr:uid="{89CDE387-6EB9-4D95-9957-13210970D1EC}"/>
    <cellStyle name="Normal 12 15 2 2 2" xfId="16723" xr:uid="{08AF4E43-C3A2-49E0-BAC8-7C6AB1D46307}"/>
    <cellStyle name="Normal 12 15 2 3" xfId="16724" xr:uid="{D6EFCF8B-5759-4FA4-9D82-A12543D2872A}"/>
    <cellStyle name="Normal 12 15 2 4" xfId="16725" xr:uid="{E66AB8BE-9FD1-478A-8ACA-204911ECF23A}"/>
    <cellStyle name="Normal 12 15 3" xfId="16726" xr:uid="{2A7AD3D0-CC2B-4ED2-A797-B81856FB6E64}"/>
    <cellStyle name="Normal 12 15 3 2" xfId="16727" xr:uid="{E15258B2-24CD-4682-8040-713F5BF73C7B}"/>
    <cellStyle name="Normal 12 15 4" xfId="16728" xr:uid="{F057114D-9428-40E5-901B-3560292CE080}"/>
    <cellStyle name="Normal 12 15 5" xfId="16729" xr:uid="{7DD8F682-C592-4F82-8B6E-B6A2A328CE60}"/>
    <cellStyle name="Normal 12 15 6" xfId="16730" xr:uid="{4808E0E4-176D-42E0-BFDA-9D0423B5A243}"/>
    <cellStyle name="Normal 12 16" xfId="2183" xr:uid="{2B26F24A-55C5-4907-A794-FA7BADEA4C25}"/>
    <cellStyle name="Normal 12 2" xfId="1116" xr:uid="{00000000-0005-0000-0000-000061040000}"/>
    <cellStyle name="Normal 12 2 2" xfId="1117" xr:uid="{00000000-0005-0000-0000-000062040000}"/>
    <cellStyle name="Normal 12 2 2 2" xfId="16731" xr:uid="{BAF53DB7-FF17-4FA5-BD84-BD6FC151BE86}"/>
    <cellStyle name="Normal 12 2 2 2 2" xfId="16732" xr:uid="{00622E61-1810-49DB-923F-08DF093AC7A6}"/>
    <cellStyle name="Normal 12 2 2 2 2 2" xfId="16733" xr:uid="{06FA55DA-5A73-4E56-925D-BFDD7ACE8594}"/>
    <cellStyle name="Normal 12 2 2 2 2 2 2" xfId="16734" xr:uid="{B2273F2A-3FA7-40CC-BDF6-3CBD2A66ED02}"/>
    <cellStyle name="Normal 12 2 2 2 2 2 2 2" xfId="16735" xr:uid="{EA1D39F7-EAB5-4F2B-B059-702A01D957EE}"/>
    <cellStyle name="Normal 12 2 2 2 2 2 3" xfId="16736" xr:uid="{6DDFF204-E4EE-4EA6-8A90-E6161F37C652}"/>
    <cellStyle name="Normal 12 2 2 2 2 2 4" xfId="16737" xr:uid="{8D57C644-51B8-4CC2-9852-F62ABF179E0F}"/>
    <cellStyle name="Normal 12 2 2 2 2 3" xfId="16738" xr:uid="{96E87A98-A96F-4AD2-8613-886DA6CC1BF0}"/>
    <cellStyle name="Normal 12 2 2 2 2 3 2" xfId="16739" xr:uid="{A1F31C9D-8ACF-4D05-B233-3826AB4FA9D4}"/>
    <cellStyle name="Normal 12 2 2 2 2 4" xfId="16740" xr:uid="{86BDCE90-B148-4C8C-84F2-BC1FF31782C4}"/>
    <cellStyle name="Normal 12 2 2 2 2 5" xfId="16741" xr:uid="{DF7245BD-3AD8-491E-9CAC-913EF1EB842D}"/>
    <cellStyle name="Normal 12 2 2 2 2 6" xfId="16742" xr:uid="{C840E294-1527-4627-9808-A5553AFD0690}"/>
    <cellStyle name="Normal 12 2 2 3" xfId="16743" xr:uid="{93EA7638-9BFE-41FD-9323-5DDA6ED6389D}"/>
    <cellStyle name="Normal 12 2 2 3 2" xfId="16744" xr:uid="{61757F2A-FA7E-475B-8F12-4372FDBDBA67}"/>
    <cellStyle name="Normal 12 2 2 3 2 2" xfId="16745" xr:uid="{032B139D-40AD-437B-97C0-EF555F30CF12}"/>
    <cellStyle name="Normal 12 2 2 3 2 2 2" xfId="16746" xr:uid="{05B8669D-1EA1-44EA-96C7-253D8141E1AA}"/>
    <cellStyle name="Normal 12 2 2 3 2 3" xfId="16747" xr:uid="{9B896C04-74C3-4984-A599-226A4935047D}"/>
    <cellStyle name="Normal 12 2 2 3 2 4" xfId="16748" xr:uid="{7BF62D67-7D71-440B-9A90-173C3BD094AD}"/>
    <cellStyle name="Normal 12 2 2 3 3" xfId="16749" xr:uid="{9B84B567-8E0A-4A4A-A10F-BCE5311D3EFF}"/>
    <cellStyle name="Normal 12 2 2 3 3 2" xfId="16750" xr:uid="{4600E828-95B1-48FA-8486-EC6D32BB73E7}"/>
    <cellStyle name="Normal 12 2 2 3 4" xfId="16751" xr:uid="{9D04E2CB-7EFA-4D71-BA59-F1AF5C19AAFE}"/>
    <cellStyle name="Normal 12 2 2 3 5" xfId="16752" xr:uid="{97B1D732-B729-4569-B5E8-0749854E4DA6}"/>
    <cellStyle name="Normal 12 2 2 3 6" xfId="16753" xr:uid="{B33FD1BF-E2DD-4FFB-866B-F8ACCF4CC212}"/>
    <cellStyle name="Normal 12 2 2 4" xfId="4125" xr:uid="{63A6D0B2-474F-485C-932E-D1F506750734}"/>
    <cellStyle name="Normal 12 2 2 5" xfId="3172" xr:uid="{B8839765-9F59-49C1-AF9D-63ADED7D4637}"/>
    <cellStyle name="Normal 12 2 3" xfId="16754" xr:uid="{663B51AC-C156-4FEA-A195-8FA10DBE8F0A}"/>
    <cellStyle name="Normal 12 2 3 2" xfId="16755" xr:uid="{2F715A1F-55CE-4C69-868D-4380D8B7BAB5}"/>
    <cellStyle name="Normal 12 2 3 2 2" xfId="16756" xr:uid="{FE621DE0-6C31-4A4D-8679-170EFFE94290}"/>
    <cellStyle name="Normal 12 2 3 2 2 2" xfId="16757" xr:uid="{6BEF71B6-396F-4761-A24A-FE3A71457936}"/>
    <cellStyle name="Normal 12 2 3 2 2 2 2" xfId="16758" xr:uid="{D5F475E2-3D5D-4F67-BE08-F24FB90D430D}"/>
    <cellStyle name="Normal 12 2 3 2 2 3" xfId="16759" xr:uid="{0D96991D-7CD2-4438-BADC-C8A5C35A96C1}"/>
    <cellStyle name="Normal 12 2 3 2 2 4" xfId="16760" xr:uid="{FF0AC377-D6D4-44C3-8932-395C21573879}"/>
    <cellStyle name="Normal 12 2 3 2 3" xfId="16761" xr:uid="{4E4A26BE-E674-4EB8-A6DE-78FF7B0A0CC3}"/>
    <cellStyle name="Normal 12 2 3 2 3 2" xfId="16762" xr:uid="{EC2CF35C-B402-460B-ACB4-75A9D9653EAB}"/>
    <cellStyle name="Normal 12 2 3 2 4" xfId="16763" xr:uid="{86193108-81D4-482F-881E-B180C04886C2}"/>
    <cellStyle name="Normal 12 2 3 2 5" xfId="16764" xr:uid="{E3886336-2BBD-4EB9-A528-AE1BA62C65AC}"/>
    <cellStyle name="Normal 12 2 3 2 6" xfId="16765" xr:uid="{4768A99A-E672-4425-8E8C-01A2010FDF6D}"/>
    <cellStyle name="Normal 12 2 4" xfId="16766" xr:uid="{29D71CBC-480B-4C08-A52A-5E588D56D63F}"/>
    <cellStyle name="Normal 12 2 4 2" xfId="16767" xr:uid="{6F9A7EDE-D478-4C3D-A3EE-5792DF245D93}"/>
    <cellStyle name="Normal 12 2 4 2 2" xfId="16768" xr:uid="{63CD0D0A-11AD-41CF-B062-1EF1D7626151}"/>
    <cellStyle name="Normal 12 2 4 2 2 2" xfId="16769" xr:uid="{37C8DD1E-A19E-43B1-BCF7-780D5DF00AD5}"/>
    <cellStyle name="Normal 12 2 4 2 3" xfId="16770" xr:uid="{C6F256B8-F78C-45EB-A7B5-18AF10941D80}"/>
    <cellStyle name="Normal 12 2 4 2 4" xfId="16771" xr:uid="{E96EE7D4-786D-484A-9F2F-BB20DDF83892}"/>
    <cellStyle name="Normal 12 2 4 3" xfId="16772" xr:uid="{4F458058-9B53-4F7D-8DE3-E9A4E2C860CB}"/>
    <cellStyle name="Normal 12 2 4 3 2" xfId="16773" xr:uid="{1220EF46-09F6-4EB1-B6EF-C7841C476A35}"/>
    <cellStyle name="Normal 12 2 4 3 3" xfId="16774" xr:uid="{6A0A55C3-0AF5-423B-A52C-D422E6DFCC8D}"/>
    <cellStyle name="Normal 12 2 4 4" xfId="16775" xr:uid="{77497921-F8DE-4096-97D0-E31D70807D40}"/>
    <cellStyle name="Normal 12 2 4 4 2" xfId="16776" xr:uid="{ED3D5F87-6082-4A95-8F48-190AB693E050}"/>
    <cellStyle name="Normal 12 2 4 5" xfId="16777" xr:uid="{C9F5CA8A-E09F-46F6-88DA-9D3B6F90735B}"/>
    <cellStyle name="Normal 12 2 5" xfId="16778" xr:uid="{0E511A3D-8144-4D83-A46F-017F57583E20}"/>
    <cellStyle name="Normal 12 2 6" xfId="16779" xr:uid="{D1EF6C45-38F9-4B3E-8322-D53113D6CF92}"/>
    <cellStyle name="Normal 12 2 7" xfId="4025" xr:uid="{7F385237-F692-48F9-AA8C-8DF01C91A2A2}"/>
    <cellStyle name="Normal 12 2 8" xfId="2184" xr:uid="{E06F09F2-D9E1-46CD-8BAC-1BE226FB0FBA}"/>
    <cellStyle name="Normal 12 3" xfId="1118" xr:uid="{00000000-0005-0000-0000-000063040000}"/>
    <cellStyle name="Normal 12 3 2" xfId="3173" xr:uid="{D0C94579-1878-410D-B75A-19A26932BB06}"/>
    <cellStyle name="Normal 12 3 2 2" xfId="16781" xr:uid="{12C88706-30A8-488D-A973-ED99618DA9F0}"/>
    <cellStyle name="Normal 12 3 2 2 2" xfId="16782" xr:uid="{3C52AC66-519F-4BF5-A3F9-14476D2DFD23}"/>
    <cellStyle name="Normal 12 3 2 2 2 2" xfId="16783" xr:uid="{DBFC4A6F-D88C-4B3A-B865-2262B148D598}"/>
    <cellStyle name="Normal 12 3 2 2 2 2 2" xfId="16784" xr:uid="{3A50BB36-AF6F-4EF0-B1AC-681154568147}"/>
    <cellStyle name="Normal 12 3 2 2 2 3" xfId="16785" xr:uid="{3D8F6085-25C1-4ED2-A1D7-91FCE88DAA7C}"/>
    <cellStyle name="Normal 12 3 2 2 2 4" xfId="16786" xr:uid="{A01D00A7-BDBB-453E-B0FC-99F4639A9C5E}"/>
    <cellStyle name="Normal 12 3 2 2 3" xfId="16787" xr:uid="{E480B56C-7209-4AF5-BED3-81E4FFD71294}"/>
    <cellStyle name="Normal 12 3 2 2 3 2" xfId="16788" xr:uid="{07F06000-FCC9-4808-8B43-45B254356671}"/>
    <cellStyle name="Normal 12 3 2 2 4" xfId="16789" xr:uid="{529816C0-C2B3-4969-AE80-F0A8EA0A33B2}"/>
    <cellStyle name="Normal 12 3 2 2 5" xfId="16790" xr:uid="{9C876C58-007D-4F48-A40C-874B6A3D4F24}"/>
    <cellStyle name="Normal 12 3 2 2 6" xfId="16791" xr:uid="{EAC3819F-9BE7-4D33-B114-61386D55D029}"/>
    <cellStyle name="Normal 12 3 2 3" xfId="16780" xr:uid="{5F00E9A7-E81B-48A9-BF65-EEFA2916243B}"/>
    <cellStyle name="Normal 12 3 3" xfId="16792" xr:uid="{BACC5794-AAC0-4978-BBE2-BE200C2B1634}"/>
    <cellStyle name="Normal 12 3 3 2" xfId="16793" xr:uid="{2F32835F-42ED-46A5-B37D-9BFCB69B1D99}"/>
    <cellStyle name="Normal 12 3 3 2 2" xfId="16794" xr:uid="{C6D28A38-6718-4B58-AEBA-0DAE48A27F5D}"/>
    <cellStyle name="Normal 12 3 3 2 2 2" xfId="16795" xr:uid="{7A037C2F-62DF-4D82-B7F2-4B43E4763D2B}"/>
    <cellStyle name="Normal 12 3 3 2 3" xfId="16796" xr:uid="{8AD0DC73-5C9C-46A0-81AB-7F23BEA25BA4}"/>
    <cellStyle name="Normal 12 3 3 2 4" xfId="16797" xr:uid="{49F23C7C-04CF-4A9D-896B-D78809B3C30A}"/>
    <cellStyle name="Normal 12 3 3 3" xfId="16798" xr:uid="{9D60585F-DC8F-4A86-A186-E95E77F7F2E1}"/>
    <cellStyle name="Normal 12 3 3 3 2" xfId="16799" xr:uid="{CAB56400-8C45-447C-9642-864E019E3D4D}"/>
    <cellStyle name="Normal 12 3 3 4" xfId="16800" xr:uid="{5A6D4BDE-A40D-43CD-8337-B56A96650498}"/>
    <cellStyle name="Normal 12 3 3 5" xfId="16801" xr:uid="{B26FDDC1-BF2C-4ABF-9AF6-4A74345729E4}"/>
    <cellStyle name="Normal 12 3 3 6" xfId="16802" xr:uid="{CD7B7199-B49B-447E-A217-068529A1BE66}"/>
    <cellStyle name="Normal 12 3 4" xfId="4126" xr:uid="{8B13434F-D247-4724-B3D3-48768BCA6B48}"/>
    <cellStyle name="Normal 12 3 5" xfId="2185" xr:uid="{18C8B495-DAF4-40D6-BC82-3D756C7016D2}"/>
    <cellStyle name="Normal 12 4" xfId="3171" xr:uid="{0D38BFA2-6D4B-460F-86A5-ADDAE78A30FA}"/>
    <cellStyle name="Normal 12 4 2" xfId="16804" xr:uid="{18639C1A-3F1F-4A55-862B-5CD0C15C6C7B}"/>
    <cellStyle name="Normal 12 4 2 2" xfId="16805" xr:uid="{61290F3B-2160-483D-BB17-6C0441FD2625}"/>
    <cellStyle name="Normal 12 4 2 2 2" xfId="16806" xr:uid="{BB2507D9-CD09-4BCD-8F42-B4FFFB48EAC6}"/>
    <cellStyle name="Normal 12 4 2 2 2 2" xfId="16807" xr:uid="{F8A7F0DF-2908-4CE0-A1C2-D71B8F18681A}"/>
    <cellStyle name="Normal 12 4 2 2 2 2 2" xfId="16808" xr:uid="{10965D34-7D36-44A6-ADB6-0FE439598177}"/>
    <cellStyle name="Normal 12 4 2 2 2 3" xfId="16809" xr:uid="{6A442EDB-DF94-4849-AD55-FCBA13B6FF74}"/>
    <cellStyle name="Normal 12 4 2 2 2 4" xfId="16810" xr:uid="{05255C32-3335-42F0-B86F-104EC1D722D9}"/>
    <cellStyle name="Normal 12 4 2 2 3" xfId="16811" xr:uid="{45BC865E-2DF4-4760-8B6F-5FA1E349B5A4}"/>
    <cellStyle name="Normal 12 4 2 2 3 2" xfId="16812" xr:uid="{2CD7B398-708C-49C7-B082-BBFB586755CA}"/>
    <cellStyle name="Normal 12 4 2 2 4" xfId="16813" xr:uid="{D7EF82CC-06C5-458D-BF3B-36037F4CB51A}"/>
    <cellStyle name="Normal 12 4 2 2 5" xfId="16814" xr:uid="{C46AA4FF-AF9B-484C-8963-54F46632C65B}"/>
    <cellStyle name="Normal 12 4 3" xfId="16815" xr:uid="{AAAC1168-0456-4694-9ECD-EC342DBC3343}"/>
    <cellStyle name="Normal 12 4 3 2" xfId="16816" xr:uid="{2AD6CB41-83A1-47F3-8998-FB986E644FB9}"/>
    <cellStyle name="Normal 12 4 3 2 2" xfId="16817" xr:uid="{0698ED39-02D5-4204-A632-59ECC0D2ABA2}"/>
    <cellStyle name="Normal 12 4 3 2 2 2" xfId="16818" xr:uid="{5801D92E-79F5-429F-B08B-782AD098B68C}"/>
    <cellStyle name="Normal 12 4 3 2 3" xfId="16819" xr:uid="{B76D540F-1EBC-4C9F-B9BE-18E6AAAEB839}"/>
    <cellStyle name="Normal 12 4 3 2 4" xfId="16820" xr:uid="{ABDB620D-6E66-4E1E-AF9E-3EC434E86DB9}"/>
    <cellStyle name="Normal 12 4 3 3" xfId="16821" xr:uid="{D72DD722-2025-4559-ACCC-52FCBB4CA5BC}"/>
    <cellStyle name="Normal 12 4 3 3 2" xfId="16822" xr:uid="{7E538E86-0E4C-4AD1-B48A-9278A1A8C7EE}"/>
    <cellStyle name="Normal 12 4 3 4" xfId="16823" xr:uid="{74A2E736-A77D-45C9-AD83-4BE8FC0530B9}"/>
    <cellStyle name="Normal 12 4 3 5" xfId="16824" xr:uid="{5974A83F-4EDD-4D0D-8E2C-1BA98C888817}"/>
    <cellStyle name="Normal 12 4 4" xfId="16803" xr:uid="{3AB32D1B-0924-467D-8085-0B4A75F388B2}"/>
    <cellStyle name="Normal 12 5" xfId="3830" xr:uid="{96C4A375-D892-4CBB-A766-B7F4AA3279EB}"/>
    <cellStyle name="Normal 12 5 2" xfId="16825" xr:uid="{BDDCBDFE-2D41-47BA-943E-A29CB5ECF256}"/>
    <cellStyle name="Normal 12 5 2 2" xfId="16826" xr:uid="{90C2A6F7-9010-492F-B0B3-D9FE4F5506E5}"/>
    <cellStyle name="Normal 12 5 2 2 2" xfId="16827" xr:uid="{4C04A821-DE0D-467D-A1C6-A0607C923B42}"/>
    <cellStyle name="Normal 12 5 2 2 2 2" xfId="16828" xr:uid="{DC362FE9-C35C-4DE4-9C7B-D4C769550528}"/>
    <cellStyle name="Normal 12 5 2 2 2 2 2" xfId="16829" xr:uid="{D23AA8CA-504E-4932-B635-AFA17CDFA1E1}"/>
    <cellStyle name="Normal 12 5 2 2 2 3" xfId="16830" xr:uid="{10FD8A64-63DE-46B8-9EF8-D57AF800B86A}"/>
    <cellStyle name="Normal 12 5 2 2 2 4" xfId="16831" xr:uid="{6DA2A22F-B80D-4E6A-9B55-10CF568C3ACB}"/>
    <cellStyle name="Normal 12 5 2 2 3" xfId="16832" xr:uid="{B5F8DDD2-013B-4210-A50C-5D925BEF38E1}"/>
    <cellStyle name="Normal 12 5 2 2 3 2" xfId="16833" xr:uid="{4E994A99-E770-4B6A-AEAB-17CC000EE0F7}"/>
    <cellStyle name="Normal 12 5 2 2 4" xfId="16834" xr:uid="{A7BF01BE-A9EA-4859-8019-B1379807B452}"/>
    <cellStyle name="Normal 12 5 2 2 5" xfId="16835" xr:uid="{60E45A1F-B134-476C-82B6-C63D2A289AE1}"/>
    <cellStyle name="Normal 12 5 3" xfId="16836" xr:uid="{0D29A2F7-EBF4-4C60-B3C1-07DB71E992DB}"/>
    <cellStyle name="Normal 12 5 3 2" xfId="16837" xr:uid="{F621EB55-EC9C-4DDE-880D-7BF9AE98091F}"/>
    <cellStyle name="Normal 12 5 3 2 2" xfId="16838" xr:uid="{FDBF2AE7-AFEE-46CD-BAC6-48D70A8D8BC2}"/>
    <cellStyle name="Normal 12 5 3 2 2 2" xfId="16839" xr:uid="{690B29BF-3AA3-47E6-8540-B0E7386A4798}"/>
    <cellStyle name="Normal 12 5 3 2 3" xfId="16840" xr:uid="{B003301F-4219-43B8-8420-67663937D10D}"/>
    <cellStyle name="Normal 12 5 3 2 4" xfId="16841" xr:uid="{459D1C1B-0CC9-4A63-9930-6FD027224255}"/>
    <cellStyle name="Normal 12 5 3 3" xfId="16842" xr:uid="{002F565E-D71E-4040-8001-B09AA6CC6FE7}"/>
    <cellStyle name="Normal 12 5 3 3 2" xfId="16843" xr:uid="{CF5652BE-B63A-4784-A98E-60E33EFD15A4}"/>
    <cellStyle name="Normal 12 5 3 4" xfId="16844" xr:uid="{6FCCA3C9-3A62-4709-9D15-5D999BF89AF8}"/>
    <cellStyle name="Normal 12 5 3 5" xfId="16845" xr:uid="{555120E7-3CE5-42CE-BB12-8F56831C71D9}"/>
    <cellStyle name="Normal 12 5 4" xfId="16846" xr:uid="{4A6DD103-5763-4482-A4BA-9D5C1FD13F48}"/>
    <cellStyle name="Normal 12 6" xfId="16847" xr:uid="{1F2820C6-653C-4645-A472-6ADE7D16DC59}"/>
    <cellStyle name="Normal 12 6 2" xfId="16848" xr:uid="{155AB67C-51D1-4E6F-B97C-4D9B1633565E}"/>
    <cellStyle name="Normal 12 6 2 2" xfId="16849" xr:uid="{3497CBBD-0BFA-4E50-AF0E-1FCAF75EC7D4}"/>
    <cellStyle name="Normal 12 6 2 2 2" xfId="16850" xr:uid="{CC57352B-7DF0-44A9-AB27-C13DB6838231}"/>
    <cellStyle name="Normal 12 6 2 2 2 2" xfId="16851" xr:uid="{F1090B6B-6686-4576-A0D9-32A9163031EA}"/>
    <cellStyle name="Normal 12 6 2 2 3" xfId="16852" xr:uid="{9DF93ACC-2B7E-4608-BF5E-4C673B672046}"/>
    <cellStyle name="Normal 12 6 2 2 4" xfId="16853" xr:uid="{C6C327C0-75E2-467F-AF6D-7C454561ACEB}"/>
    <cellStyle name="Normal 12 6 2 3" xfId="16854" xr:uid="{2B7596CC-431C-49E3-8F65-3F11EC724F0C}"/>
    <cellStyle name="Normal 12 6 2 3 2" xfId="16855" xr:uid="{7A469B21-5D44-4452-B49C-36B5B5512446}"/>
    <cellStyle name="Normal 12 6 2 4" xfId="16856" xr:uid="{90EA2568-0813-480D-B68B-C8A4B9B7DCAC}"/>
    <cellStyle name="Normal 12 6 2 5" xfId="16857" xr:uid="{432DC9F4-DC4A-40BF-BC90-0EEB6237ED11}"/>
    <cellStyle name="Normal 12 6 2 6" xfId="16858" xr:uid="{23AB967B-EBB8-49DC-9458-E7D7A0E55633}"/>
    <cellStyle name="Normal 12 7" xfId="16859" xr:uid="{917B9899-58B9-4660-9E00-67207919C944}"/>
    <cellStyle name="Normal 12 7 2" xfId="16860" xr:uid="{D58E689E-3AAC-4C74-AC7D-044ADE0058F2}"/>
    <cellStyle name="Normal 12 7 2 2" xfId="16861" xr:uid="{05D6C9CF-A7C3-4AB0-9276-B7FF0EA0A8D6}"/>
    <cellStyle name="Normal 12 7 2 2 2" xfId="16862" xr:uid="{563B6791-7E51-4AFC-9275-A8017392C56C}"/>
    <cellStyle name="Normal 12 7 2 2 2 2" xfId="16863" xr:uid="{A5168F95-3409-47A9-83D2-A91C348F0484}"/>
    <cellStyle name="Normal 12 7 2 2 3" xfId="16864" xr:uid="{C873C9E9-FF39-4968-BE89-459F4F0D7ACF}"/>
    <cellStyle name="Normal 12 7 2 2 4" xfId="16865" xr:uid="{AB892C8B-CACC-4BCD-985A-82CB22F37159}"/>
    <cellStyle name="Normal 12 7 2 3" xfId="16866" xr:uid="{4714E79B-3D51-404B-801F-5596600C6BC3}"/>
    <cellStyle name="Normal 12 7 2 3 2" xfId="16867" xr:uid="{F0BA9BB5-86D8-4646-A2AA-03A49AEFDF5D}"/>
    <cellStyle name="Normal 12 7 2 4" xfId="16868" xr:uid="{4F7102F4-B10F-4C03-94EB-8CACC2D153D2}"/>
    <cellStyle name="Normal 12 7 2 5" xfId="16869" xr:uid="{5C4D2BD1-C005-4365-B2FA-92A167C2DEBB}"/>
    <cellStyle name="Normal 12 7 2 6" xfId="16870" xr:uid="{BC4364A7-FBB8-4728-9BF5-1C6AEA06C09C}"/>
    <cellStyle name="Normal 12 7 3" xfId="16871" xr:uid="{E3B658AD-6B57-4DC7-9F34-03F825EE57A2}"/>
    <cellStyle name="Normal 12 7 4" xfId="16872" xr:uid="{16FF8DA6-4194-4BF8-9471-6AF6479E4400}"/>
    <cellStyle name="Normal 12 8" xfId="16873" xr:uid="{373F3A12-A647-4580-866D-6E92A7876E52}"/>
    <cellStyle name="Normal 12 8 2" xfId="16874" xr:uid="{5A631329-521B-4BF6-A013-F1E3B255019E}"/>
    <cellStyle name="Normal 12 8 2 2" xfId="16875" xr:uid="{DF465A6B-407F-42B2-A875-CD1709640D22}"/>
    <cellStyle name="Normal 12 8 2 2 2" xfId="16876" xr:uid="{F81ACA24-3104-430E-9D29-1786352E564F}"/>
    <cellStyle name="Normal 12 8 2 2 2 2" xfId="16877" xr:uid="{1177F71A-2F5E-4992-940A-34783B987329}"/>
    <cellStyle name="Normal 12 8 2 2 3" xfId="16878" xr:uid="{54AC5675-1872-40E3-BA19-C1086811F9CA}"/>
    <cellStyle name="Normal 12 8 2 2 4" xfId="16879" xr:uid="{8A9B93A3-6566-4C4F-BD52-6A8E854721F2}"/>
    <cellStyle name="Normal 12 8 2 3" xfId="16880" xr:uid="{D544ED70-5AB6-46C5-ADA6-BF38EBC1800F}"/>
    <cellStyle name="Normal 12 8 2 3 2" xfId="16881" xr:uid="{39D4593C-6A4C-4FB1-A9EB-04C7D4656B39}"/>
    <cellStyle name="Normal 12 8 2 4" xfId="16882" xr:uid="{CC8CF103-5481-40C9-87AF-7BE7A77E6093}"/>
    <cellStyle name="Normal 12 8 2 5" xfId="16883" xr:uid="{4703A5D0-7CC6-41A9-A5E2-EE1F8CB9F75D}"/>
    <cellStyle name="Normal 12 8 2 6" xfId="16884" xr:uid="{0498A711-7930-414A-BE7C-B17AA9FDF5FA}"/>
    <cellStyle name="Normal 12 9" xfId="16885" xr:uid="{BCEA8557-9A50-4FD9-AF6A-4C1AB45F8801}"/>
    <cellStyle name="Normal 12 9 2" xfId="16886" xr:uid="{5E0B0B39-C41A-48B4-A408-FF9EE1165764}"/>
    <cellStyle name="Normal 12 9 2 2" xfId="16887" xr:uid="{7C85EC28-0287-43EC-8161-A2131426ADE1}"/>
    <cellStyle name="Normal 12 9 2 2 2" xfId="16888" xr:uid="{41FD326B-DE3F-4870-8FC9-75339226BC58}"/>
    <cellStyle name="Normal 12 9 2 2 2 2" xfId="16889" xr:uid="{5581CDF6-09DC-4118-AB66-4A30F991CD6A}"/>
    <cellStyle name="Normal 12 9 2 2 3" xfId="16890" xr:uid="{465F2A1B-8794-4330-8856-6E492E6D13AE}"/>
    <cellStyle name="Normal 12 9 2 2 4" xfId="16891" xr:uid="{53DD2640-3F2C-49DD-BE2B-EBFEEDE22B26}"/>
    <cellStyle name="Normal 12 9 2 3" xfId="16892" xr:uid="{14D50878-C9B5-4EE6-A9E8-0C1BBB4B6444}"/>
    <cellStyle name="Normal 12 9 2 3 2" xfId="16893" xr:uid="{0181F668-3CA1-435F-8C3E-323D9AF2A056}"/>
    <cellStyle name="Normal 12 9 2 4" xfId="16894" xr:uid="{D8842230-0D8D-4BA9-94EE-807D6853C79E}"/>
    <cellStyle name="Normal 12 9 2 5" xfId="16895" xr:uid="{041B11C5-52DD-412D-B2DE-B4563AC79F07}"/>
    <cellStyle name="Normal 12 9 2 6" xfId="16896" xr:uid="{773C293F-596D-4D7B-BAC0-A7256A6E5EE7}"/>
    <cellStyle name="Normal 12_inv-en-1.5.0-02 trame_fiche-emissions" xfId="16897" xr:uid="{1FC015C5-4C2C-4324-8B57-B9E1435FCF08}"/>
    <cellStyle name="Normal 120" xfId="16898" xr:uid="{5DAA1EEC-27D2-4B2C-A448-997863D3C1AF}"/>
    <cellStyle name="Normal 120 2" xfId="16899" xr:uid="{BC0DE2C7-1044-4C32-A32A-A1E3C71E8E5B}"/>
    <cellStyle name="Normal 120 2 2" xfId="16900" xr:uid="{854652CB-087D-4151-AD9C-5E77ED1C3A33}"/>
    <cellStyle name="Normal 120 2 2 2" xfId="16901" xr:uid="{7C963A64-D6CE-4C8B-8A2F-F5E34D2FA606}"/>
    <cellStyle name="Normal 120 2 2 2 2" xfId="16902" xr:uid="{0C878002-C959-4C47-BAD2-173AF1FB2A67}"/>
    <cellStyle name="Normal 120 2 2 3" xfId="16903" xr:uid="{0236FF2F-6EDD-4C20-9203-B435A5FD258A}"/>
    <cellStyle name="Normal 120 2 2 4" xfId="16904" xr:uid="{6CA43580-0913-454E-89E4-FBADA9E9A423}"/>
    <cellStyle name="Normal 120 2 3" xfId="16905" xr:uid="{D2F31AE9-E73C-41EE-8800-DFFBE620F623}"/>
    <cellStyle name="Normal 120 2 3 2" xfId="16906" xr:uid="{DEF5C86B-AA0B-41EC-B38B-D06DBC8D5BC5}"/>
    <cellStyle name="Normal 120 2 4" xfId="16907" xr:uid="{ECBABEBC-7EF5-409B-A6E1-29538D9D3A35}"/>
    <cellStyle name="Normal 120 2 5" xfId="16908" xr:uid="{BF2726CA-3F5F-412C-BB42-E7A269186E53}"/>
    <cellStyle name="Normal 120 2 6" xfId="16909" xr:uid="{1FAA84A4-8671-48D9-A0BC-1EF86C6108C5}"/>
    <cellStyle name="Normal 121" xfId="16910" xr:uid="{765662D0-1C5D-4A15-82DD-12385F5EA5C4}"/>
    <cellStyle name="Normal 121 2" xfId="16911" xr:uid="{7A47B859-A651-4253-9F4B-5FC585883B84}"/>
    <cellStyle name="Normal 121 2 2" xfId="16912" xr:uid="{7EE0B95B-6E94-4E68-80AF-CD66A99A0118}"/>
    <cellStyle name="Normal 121 2 2 2" xfId="16913" xr:uid="{BDAA7A03-4BA1-4E9A-A07C-E7F1A9CFE455}"/>
    <cellStyle name="Normal 121 2 2 2 2" xfId="16914" xr:uid="{3109DCC1-672E-4A73-9D42-79B510E16F49}"/>
    <cellStyle name="Normal 121 2 2 3" xfId="16915" xr:uid="{CB71D2CD-A51C-45AD-BE99-3D10DB712A18}"/>
    <cellStyle name="Normal 121 2 2 4" xfId="16916" xr:uid="{9F47537E-372A-4BED-8E5C-2F69FA70A20D}"/>
    <cellStyle name="Normal 121 2 3" xfId="16917" xr:uid="{FF10EA78-D57F-44D3-9917-E42D3BA4941E}"/>
    <cellStyle name="Normal 121 2 3 2" xfId="16918" xr:uid="{17352968-8C4E-4AAF-86AD-42DE2A6EA344}"/>
    <cellStyle name="Normal 121 2 4" xfId="16919" xr:uid="{3331C091-4900-41F3-ACF6-C607591BCE9F}"/>
    <cellStyle name="Normal 121 2 5" xfId="16920" xr:uid="{9A9E19C5-7901-4E2D-8E53-003AD03B2F97}"/>
    <cellStyle name="Normal 121 2 6" xfId="16921" xr:uid="{9B77B8C1-4B4E-4E2C-83BD-41A7BB0C5061}"/>
    <cellStyle name="Normal 122" xfId="16922" xr:uid="{C1D7474F-2006-4CEA-86DD-A4EB1B24A362}"/>
    <cellStyle name="Normal 122 2" xfId="16923" xr:uid="{49E05FD3-2C39-4F81-BDF4-E9A186465774}"/>
    <cellStyle name="Normal 122 2 2" xfId="16924" xr:uid="{DD07EFE7-61F3-42A0-A2E7-76A89438490B}"/>
    <cellStyle name="Normal 122 2 2 2" xfId="16925" xr:uid="{7BF57409-D349-459C-AD66-85BBBA7B1B5A}"/>
    <cellStyle name="Normal 122 2 2 2 2" xfId="16926" xr:uid="{4AE048C3-EF56-45AA-8407-231D7FFC7286}"/>
    <cellStyle name="Normal 122 2 2 3" xfId="16927" xr:uid="{9DC6A8CA-B65D-4E01-877B-7AD45BB21536}"/>
    <cellStyle name="Normal 122 2 2 4" xfId="16928" xr:uid="{D6FCA27B-B108-472E-AE92-45F6FD978EF4}"/>
    <cellStyle name="Normal 122 2 3" xfId="16929" xr:uid="{C57B8FC0-78E3-483D-8572-17EE148922C0}"/>
    <cellStyle name="Normal 122 2 3 2" xfId="16930" xr:uid="{BECC7BAD-52E8-424D-83F8-66175AAF770C}"/>
    <cellStyle name="Normal 122 2 4" xfId="16931" xr:uid="{E1B7CE2D-A367-4378-AF4B-F24C50FF7836}"/>
    <cellStyle name="Normal 122 2 5" xfId="16932" xr:uid="{A5AE998C-6DBC-48FF-BA14-44D13C9FEF0B}"/>
    <cellStyle name="Normal 122 2 6" xfId="16933" xr:uid="{05A4428A-BE79-487E-B089-F9634C6B40DD}"/>
    <cellStyle name="Normal 123" xfId="16934" xr:uid="{A96E3ED8-E662-4F37-A022-D6D71426D822}"/>
    <cellStyle name="Normal 123 2" xfId="16935" xr:uid="{AD9D2F26-2287-46CD-8110-6B3D5297DD0B}"/>
    <cellStyle name="Normal 123 2 2" xfId="16936" xr:uid="{CCFAB3AF-4FB3-4062-B084-84270FEF376C}"/>
    <cellStyle name="Normal 123 2 2 2" xfId="16937" xr:uid="{A62CFF99-6255-40EA-94F0-99B533C60543}"/>
    <cellStyle name="Normal 123 2 2 2 2" xfId="16938" xr:uid="{85111BF0-1588-442D-8399-3B5F964ED658}"/>
    <cellStyle name="Normal 123 2 2 3" xfId="16939" xr:uid="{543ED398-F5CD-4751-B338-43207E2E4EEA}"/>
    <cellStyle name="Normal 123 2 2 4" xfId="16940" xr:uid="{725D9907-70CC-441D-8393-FCEF32906B83}"/>
    <cellStyle name="Normal 123 2 3" xfId="16941" xr:uid="{3C862833-D72B-47A5-9043-F8A7B8A20987}"/>
    <cellStyle name="Normal 123 2 3 2" xfId="16942" xr:uid="{D51F2A57-16AB-425F-A415-4B99607E576F}"/>
    <cellStyle name="Normal 123 2 4" xfId="16943" xr:uid="{3DA9A3EC-E721-40AF-891B-1EA4DC48EFFF}"/>
    <cellStyle name="Normal 123 2 5" xfId="16944" xr:uid="{F144028D-FCDD-4EA7-AFCE-6DFEFC3310DA}"/>
    <cellStyle name="Normal 123 2 6" xfId="16945" xr:uid="{790A5874-442A-41B6-8A8E-A061CBF425B4}"/>
    <cellStyle name="Normal 124" xfId="16946" xr:uid="{CC9DBC2A-7034-47EF-B220-EECAC876694F}"/>
    <cellStyle name="Normal 124 2" xfId="16947" xr:uid="{1284A485-3CBF-426C-AE1D-76A330F0B5F4}"/>
    <cellStyle name="Normal 124 2 2" xfId="16948" xr:uid="{9F0C4818-4675-44B3-A1CB-E43D3926E086}"/>
    <cellStyle name="Normal 124 2 2 2" xfId="16949" xr:uid="{6C83F68C-6A68-474D-AFBA-E4287AF35D4A}"/>
    <cellStyle name="Normal 124 2 2 2 2" xfId="16950" xr:uid="{E0C8804F-FB58-40D0-9A12-79D0D261EEE7}"/>
    <cellStyle name="Normal 124 2 2 3" xfId="16951" xr:uid="{E195BBF5-FE23-4E08-9E96-72BBA700305D}"/>
    <cellStyle name="Normal 124 2 2 4" xfId="16952" xr:uid="{F6A37C14-E366-4BD6-917F-D82364147529}"/>
    <cellStyle name="Normal 124 2 3" xfId="16953" xr:uid="{47C1ADA3-0D3E-483F-ADAD-23998B8D8D41}"/>
    <cellStyle name="Normal 124 2 3 2" xfId="16954" xr:uid="{63E311CE-5564-4BBD-BD51-802A26F480DD}"/>
    <cellStyle name="Normal 124 2 4" xfId="16955" xr:uid="{0E0CB22E-1DCC-4ACA-9030-DFC33707276A}"/>
    <cellStyle name="Normal 124 2 5" xfId="16956" xr:uid="{D2A95E3D-6688-41D5-BD3F-09FF1CB6FBE7}"/>
    <cellStyle name="Normal 124 2 6" xfId="16957" xr:uid="{42A2FE66-4EFA-40F1-BCC5-8F5B9E6D96D8}"/>
    <cellStyle name="Normal 125" xfId="16958" xr:uid="{A14EC206-6D27-4141-A9D6-E579160E0966}"/>
    <cellStyle name="Normal 125 2" xfId="16959" xr:uid="{0FD7C7EA-AF6E-4F42-862D-3308459EDCCA}"/>
    <cellStyle name="Normal 125 2 2" xfId="16960" xr:uid="{A0D6C620-4DD1-4BF4-A890-DED8D597BDA1}"/>
    <cellStyle name="Normal 125 2 2 2" xfId="16961" xr:uid="{1253792B-28D3-4C1A-8F40-A441BEABFCFB}"/>
    <cellStyle name="Normal 125 2 2 2 2" xfId="16962" xr:uid="{10F06407-3CA8-4B2C-BD45-50B87E1A21D6}"/>
    <cellStyle name="Normal 125 2 2 3" xfId="16963" xr:uid="{582C0A27-87BB-460B-976D-E9D97592E1F3}"/>
    <cellStyle name="Normal 125 2 2 4" xfId="16964" xr:uid="{29552727-0F9F-43F3-B1D5-7AA72503019F}"/>
    <cellStyle name="Normal 125 2 3" xfId="16965" xr:uid="{C52A79E3-E269-429A-AC21-424F11576901}"/>
    <cellStyle name="Normal 125 2 3 2" xfId="16966" xr:uid="{9A0C27C3-6359-4109-8D8D-2312DEBBE275}"/>
    <cellStyle name="Normal 125 2 4" xfId="16967" xr:uid="{D5F44072-0F21-4C5B-A833-E6817F1BB5E6}"/>
    <cellStyle name="Normal 125 2 5" xfId="16968" xr:uid="{67B58E74-A5D5-409E-8B82-A763D8C416AE}"/>
    <cellStyle name="Normal 125 2 6" xfId="16969" xr:uid="{3B2303BD-9413-43C2-A36A-5AF0018A252F}"/>
    <cellStyle name="Normal 126" xfId="16970" xr:uid="{D29D9F13-A9CB-4779-B788-D119F80C82AA}"/>
    <cellStyle name="Normal 126 2" xfId="16971" xr:uid="{9BEE29B8-3DAB-4C77-B88E-E6D3458168ED}"/>
    <cellStyle name="Normal 126 2 2" xfId="16972" xr:uid="{B6D04E72-6B87-40DA-9693-3E6478353DE7}"/>
    <cellStyle name="Normal 126 2 2 2" xfId="16973" xr:uid="{39433CEB-9515-4A53-B173-DFA6C39FCD68}"/>
    <cellStyle name="Normal 126 2 3" xfId="16974" xr:uid="{F360C589-B20D-4B61-B950-4D91A75C1803}"/>
    <cellStyle name="Normal 126 2 4" xfId="16975" xr:uid="{05A013F1-5624-4DA6-9C93-A3D86EB46114}"/>
    <cellStyle name="Normal 126 2 5" xfId="16976" xr:uid="{AD5D217C-66D9-4C5B-BF8C-8B384ED8CB3B}"/>
    <cellStyle name="Normal 126 3" xfId="16977" xr:uid="{2F634F61-252D-494D-AF53-6EC1B7379DF4}"/>
    <cellStyle name="Normal 126 3 2" xfId="16978" xr:uid="{A2BE4018-79EF-4287-BA56-58CF194CC128}"/>
    <cellStyle name="Normal 126 3 2 2" xfId="16979" xr:uid="{3F2D9083-9DFE-43E3-8198-0DBDA449DB13}"/>
    <cellStyle name="Normal 126 3 3" xfId="16980" xr:uid="{BA79472E-A648-4661-8D2F-CD8E1F28D03D}"/>
    <cellStyle name="Normal 126 3 4" xfId="16981" xr:uid="{8607A14D-86DB-4CC5-BE69-969B1857D073}"/>
    <cellStyle name="Normal 126 3 5" xfId="16982" xr:uid="{E38EAA4C-E686-4ECB-9E75-DFF035267148}"/>
    <cellStyle name="Normal 126 4" xfId="16983" xr:uid="{714DB8FC-8368-446C-A5B4-729CB011CFCE}"/>
    <cellStyle name="Normal 126 4 2" xfId="16984" xr:uid="{7AD76C29-8D79-472E-AD72-2B237E1BFC15}"/>
    <cellStyle name="Normal 126 4 3" xfId="16985" xr:uid="{EF40E675-492E-42F9-9C36-3804CBC39C4A}"/>
    <cellStyle name="Normal 126 5" xfId="16986" xr:uid="{5792723D-4FC0-45ED-A0BF-AA9D23EFE0CA}"/>
    <cellStyle name="Normal 126 6" xfId="16987" xr:uid="{15DC5F31-ED60-4A00-981B-863F57C3EFD9}"/>
    <cellStyle name="Normal 126 7" xfId="16988" xr:uid="{CB6F3075-4F87-4C23-959A-8F066AB18B7D}"/>
    <cellStyle name="Normal 127" xfId="16989" xr:uid="{6DAF1137-F9B6-48E6-B029-BBFBE158E140}"/>
    <cellStyle name="Normal 127 2" xfId="16990" xr:uid="{2C3A7F5C-8997-4C2E-BE6F-E858F8E3570A}"/>
    <cellStyle name="Normal 127 2 2" xfId="16991" xr:uid="{620569EE-6103-4DC3-8B27-08ED2EA70195}"/>
    <cellStyle name="Normal 127 2 2 2" xfId="16992" xr:uid="{2C91A342-ABBF-490A-ADF6-64D1507B904A}"/>
    <cellStyle name="Normal 127 2 2 2 2" xfId="16993" xr:uid="{831D2D10-15EA-48DB-ABF2-37446F0AE2E5}"/>
    <cellStyle name="Normal 127 2 2 3" xfId="16994" xr:uid="{AF52E85C-59D0-45AE-825A-3965637CB9D9}"/>
    <cellStyle name="Normal 127 2 2 4" xfId="16995" xr:uid="{D835924E-3CF2-45A6-96E0-040468FED54C}"/>
    <cellStyle name="Normal 127 2 3" xfId="16996" xr:uid="{00FE7D3D-59A1-49E2-83CD-93D5BAE4A99A}"/>
    <cellStyle name="Normal 127 2 3 2" xfId="16997" xr:uid="{D58B3394-897C-4090-9FD6-39A9F71C2463}"/>
    <cellStyle name="Normal 127 2 4" xfId="16998" xr:uid="{76804542-4E98-4E74-B923-E2D4358BCB0E}"/>
    <cellStyle name="Normal 127 2 5" xfId="16999" xr:uid="{4DC54BC9-4C71-41BB-9EE2-7B88393C3357}"/>
    <cellStyle name="Normal 127 2 6" xfId="17000" xr:uid="{9322787A-ECD6-4189-B3E3-8121EB435985}"/>
    <cellStyle name="Normal 128" xfId="17001" xr:uid="{642C531E-2A9C-4A04-A5F3-7AB7E230C28D}"/>
    <cellStyle name="Normal 128 2" xfId="17002" xr:uid="{B2B152BF-7AA7-40C4-BD0D-9B77DF7D9CFF}"/>
    <cellStyle name="Normal 128 2 2" xfId="17003" xr:uid="{103104D9-6A44-4AD0-8EEF-3CC6B8076868}"/>
    <cellStyle name="Normal 128 2 2 2" xfId="17004" xr:uid="{0F090A27-151F-46C3-95E7-F917B92BCE45}"/>
    <cellStyle name="Normal 128 2 2 2 2" xfId="17005" xr:uid="{F19060D5-F32F-4087-BB39-87E904AE91D2}"/>
    <cellStyle name="Normal 128 2 2 3" xfId="17006" xr:uid="{0FE41E98-2FAF-4DBF-99CF-5F0B2B32F93E}"/>
    <cellStyle name="Normal 128 2 2 4" xfId="17007" xr:uid="{96CA04D6-9E2A-4902-80EF-0D40E3D22228}"/>
    <cellStyle name="Normal 128 2 3" xfId="17008" xr:uid="{D966620B-5567-424B-8D7F-AA2FFA6EF18C}"/>
    <cellStyle name="Normal 128 2 3 2" xfId="17009" xr:uid="{A3583ED0-68D2-4923-878F-70667A407461}"/>
    <cellStyle name="Normal 128 2 4" xfId="17010" xr:uid="{5DD2B887-25B6-4B32-AE14-DC291A8A88FC}"/>
    <cellStyle name="Normal 128 2 5" xfId="17011" xr:uid="{AB4D2B39-D4E0-4463-9FEA-FF1BF0B0F701}"/>
    <cellStyle name="Normal 128 2 6" xfId="17012" xr:uid="{10F35F68-E118-476C-B341-6D3616C29705}"/>
    <cellStyle name="Normal 129" xfId="17013" xr:uid="{9C1C1C02-2F01-4C54-9C23-E53EBEF99F5F}"/>
    <cellStyle name="Normal 129 2" xfId="17014" xr:uid="{64BE5F8D-B2BE-4990-9C6D-58AF68AA70C8}"/>
    <cellStyle name="Normal 129 2 2" xfId="17015" xr:uid="{F2442CE9-EDBD-4D9A-851F-8860B38F2E50}"/>
    <cellStyle name="Normal 129 2 2 2" xfId="17016" xr:uid="{8891A0DB-CD5D-4A7C-B6F5-8D0F905F0CFF}"/>
    <cellStyle name="Normal 129 2 2 2 2" xfId="17017" xr:uid="{9AE47138-A3AC-450F-A2BE-1A35D2961452}"/>
    <cellStyle name="Normal 129 2 2 3" xfId="17018" xr:uid="{29FFAD90-EC57-4E71-A12E-7D26C8BEB348}"/>
    <cellStyle name="Normal 129 2 2 4" xfId="17019" xr:uid="{AD36C04D-E3B3-409D-89CB-B262DC485176}"/>
    <cellStyle name="Normal 129 2 3" xfId="17020" xr:uid="{987E1556-8B66-45D9-9799-309ECF540F9C}"/>
    <cellStyle name="Normal 129 2 3 2" xfId="17021" xr:uid="{9E3CF0E2-4160-4A04-92B5-DAA31DCF58EE}"/>
    <cellStyle name="Normal 129 2 4" xfId="17022" xr:uid="{A229ECB1-19C2-40B3-B05A-5257873B6DA8}"/>
    <cellStyle name="Normal 129 2 5" xfId="17023" xr:uid="{C20BBC27-AEF3-4CFE-BF09-EF93051A3016}"/>
    <cellStyle name="Normal 129 2 6" xfId="17024" xr:uid="{F848DE4E-ABD5-468D-9B09-5473B97158FB}"/>
    <cellStyle name="Normal 13" xfId="1119" xr:uid="{00000000-0005-0000-0000-000064040000}"/>
    <cellStyle name="Normal 13 10" xfId="17025" xr:uid="{3E9800E4-5587-4475-A72D-EE889665628D}"/>
    <cellStyle name="Normal 13 10 2" xfId="17026" xr:uid="{58DB4754-7047-4FFC-BB7C-63259CB18066}"/>
    <cellStyle name="Normal 13 10 2 2" xfId="17027" xr:uid="{1DA9FA89-9AB8-4B10-92C2-84FEC8DEDC6E}"/>
    <cellStyle name="Normal 13 10 2 2 2" xfId="17028" xr:uid="{F860F3EF-52BC-4790-BA75-78B82FF92AAB}"/>
    <cellStyle name="Normal 13 10 2 2 2 2" xfId="17029" xr:uid="{FA0F8EF3-8224-48FA-97E9-C45235BE878A}"/>
    <cellStyle name="Normal 13 10 2 2 3" xfId="17030" xr:uid="{B9DC443E-A5D6-4AA0-8EEC-2AB1C3EC8480}"/>
    <cellStyle name="Normal 13 10 2 2 4" xfId="17031" xr:uid="{F29E6E13-513F-4D0C-A0BC-E1FD90AF427D}"/>
    <cellStyle name="Normal 13 10 2 3" xfId="17032" xr:uid="{CAD2260D-7E72-4B11-A612-B61DD2D87209}"/>
    <cellStyle name="Normal 13 10 2 3 2" xfId="17033" xr:uid="{755C1CBA-407B-40CB-AE93-6D4B773349CA}"/>
    <cellStyle name="Normal 13 10 2 4" xfId="17034" xr:uid="{0A1F1AC8-2876-4055-94BF-D7DA02EF5C40}"/>
    <cellStyle name="Normal 13 10 2 5" xfId="17035" xr:uid="{E192D97D-07D5-47F9-9700-D92F71FE640C}"/>
    <cellStyle name="Normal 13 10 2 6" xfId="17036" xr:uid="{F1CC299B-81CF-4098-B080-FD25C024FDC5}"/>
    <cellStyle name="Normal 13 11" xfId="17037" xr:uid="{A31BE87C-3EBC-42EF-84E7-EA476A35F311}"/>
    <cellStyle name="Normal 13 11 2" xfId="17038" xr:uid="{7AB58F67-E4F6-48FE-A0FB-CE6DC8826973}"/>
    <cellStyle name="Normal 13 11 2 2" xfId="17039" xr:uid="{B1D27048-6E24-49E0-92EE-1B6337BDD380}"/>
    <cellStyle name="Normal 13 11 2 2 2" xfId="17040" xr:uid="{A961BC38-4F77-4166-B9BE-3C9FA66C6618}"/>
    <cellStyle name="Normal 13 11 2 2 2 2" xfId="17041" xr:uid="{276A553E-73FE-41D3-833E-6FEDC7B74B18}"/>
    <cellStyle name="Normal 13 11 2 2 3" xfId="17042" xr:uid="{5C614E4B-F5C5-4D2A-A4F0-852C1EE4B7A8}"/>
    <cellStyle name="Normal 13 11 2 2 4" xfId="17043" xr:uid="{D56BCB43-2B30-4B37-ACF3-C3A9E5015D9B}"/>
    <cellStyle name="Normal 13 11 2 3" xfId="17044" xr:uid="{0A1FF3E4-27A3-43F8-9893-B574F0EB0A1E}"/>
    <cellStyle name="Normal 13 11 2 3 2" xfId="17045" xr:uid="{6995F9F4-0576-40F8-8A3C-81A8DDCD3C5D}"/>
    <cellStyle name="Normal 13 11 2 4" xfId="17046" xr:uid="{2397365B-37B9-4309-A363-2A21E742CE75}"/>
    <cellStyle name="Normal 13 11 2 5" xfId="17047" xr:uid="{067D4903-C406-46F4-A368-D6B767141EA9}"/>
    <cellStyle name="Normal 13 11 2 6" xfId="17048" xr:uid="{E5F72552-5664-4C82-B048-0B0624356EA7}"/>
    <cellStyle name="Normal 13 12" xfId="17049" xr:uid="{EEC9BB2E-5354-43E8-B328-DB622F2A2813}"/>
    <cellStyle name="Normal 13 12 2" xfId="17050" xr:uid="{41851D72-CACA-4682-B952-1A8CF565FA19}"/>
    <cellStyle name="Normal 13 12 2 2" xfId="17051" xr:uid="{0461A81D-8F32-4259-A3DB-4AD0434DA5BD}"/>
    <cellStyle name="Normal 13 12 2 2 2" xfId="17052" xr:uid="{E45E51FC-CAA5-486A-A026-3AE9D69F34D8}"/>
    <cellStyle name="Normal 13 12 2 2 2 2" xfId="17053" xr:uid="{6E23E0D5-EF15-4C00-9FE0-6B26C7D421C3}"/>
    <cellStyle name="Normal 13 12 2 2 3" xfId="17054" xr:uid="{1873E953-13C3-42C2-A05A-C64931C66A3B}"/>
    <cellStyle name="Normal 13 12 2 2 4" xfId="17055" xr:uid="{C8378753-0A19-4590-ADD5-5F275F4071DD}"/>
    <cellStyle name="Normal 13 12 2 3" xfId="17056" xr:uid="{7159CA51-F7CE-4D6B-B4C8-1864156D7A56}"/>
    <cellStyle name="Normal 13 12 2 3 2" xfId="17057" xr:uid="{BD0BA8C2-8573-4838-ABD9-AC5410934A5A}"/>
    <cellStyle name="Normal 13 12 2 4" xfId="17058" xr:uid="{1924E037-C075-4B52-B6EF-7CCE2B9BFB3C}"/>
    <cellStyle name="Normal 13 12 2 5" xfId="17059" xr:uid="{1A5C743A-EBE0-4F50-94CC-80C0FBE00F14}"/>
    <cellStyle name="Normal 13 12 2 6" xfId="17060" xr:uid="{83144349-10EF-4489-A655-18ADCD692D1A}"/>
    <cellStyle name="Normal 13 13" xfId="17061" xr:uid="{615138FD-0EF8-43DD-AE22-2CF195C78C4B}"/>
    <cellStyle name="Normal 13 13 2" xfId="17062" xr:uid="{E702FB33-A3C7-4D5A-AB3F-5B3A0C2175E8}"/>
    <cellStyle name="Normal 13 13 2 2" xfId="17063" xr:uid="{266EDD3E-51FE-4F58-A637-A7BA0C235E43}"/>
    <cellStyle name="Normal 13 13 2 2 2" xfId="17064" xr:uid="{CCAFBF23-C7F5-4AA3-9C9A-FA44FBFB12FF}"/>
    <cellStyle name="Normal 13 13 2 2 2 2" xfId="17065" xr:uid="{16BCC478-D0F1-4BF0-9DBB-DEE29071F997}"/>
    <cellStyle name="Normal 13 13 2 2 3" xfId="17066" xr:uid="{C1CEB5CC-863A-4677-BFE1-562BCCCE7BD3}"/>
    <cellStyle name="Normal 13 13 2 2 4" xfId="17067" xr:uid="{4741FFC9-390F-4EEE-A50C-8855B0CD50B3}"/>
    <cellStyle name="Normal 13 13 2 3" xfId="17068" xr:uid="{82BF5C49-052D-4C0E-B02C-267B2561A66B}"/>
    <cellStyle name="Normal 13 13 2 3 2" xfId="17069" xr:uid="{947F3A4A-80BC-4255-B695-06F7B01BA0B8}"/>
    <cellStyle name="Normal 13 13 2 4" xfId="17070" xr:uid="{AA939AF5-7430-42D7-8F6E-01F88AE4289D}"/>
    <cellStyle name="Normal 13 13 2 5" xfId="17071" xr:uid="{7144B114-F96F-4339-A01B-10743E482FE0}"/>
    <cellStyle name="Normal 13 13 2 6" xfId="17072" xr:uid="{0266B514-71A3-4127-9FE2-E7C452AE8CE7}"/>
    <cellStyle name="Normal 13 14" xfId="17073" xr:uid="{4D0F1EEA-2F86-4296-9FD1-558767F00E57}"/>
    <cellStyle name="Normal 13 14 2" xfId="17074" xr:uid="{BA5B0188-8748-49CD-BC00-1BCE6C75F439}"/>
    <cellStyle name="Normal 13 14 2 2" xfId="17075" xr:uid="{A68ABA80-D236-4F03-9F23-4C658700FED4}"/>
    <cellStyle name="Normal 13 14 2 2 2" xfId="17076" xr:uid="{F980E0EC-290D-4925-95FF-5298ECB6AFC2}"/>
    <cellStyle name="Normal 13 14 2 2 2 2" xfId="17077" xr:uid="{95FB9B1E-D61A-49E8-8435-8DA19CFBFCA0}"/>
    <cellStyle name="Normal 13 14 2 2 3" xfId="17078" xr:uid="{6E6D1BEA-34A8-4E15-B962-CD8FE1663E06}"/>
    <cellStyle name="Normal 13 14 2 2 4" xfId="17079" xr:uid="{5F4C33F6-2280-45A6-B246-B938A921D656}"/>
    <cellStyle name="Normal 13 14 2 3" xfId="17080" xr:uid="{F9849742-8F88-4332-A939-196CB72775A5}"/>
    <cellStyle name="Normal 13 14 2 3 2" xfId="17081" xr:uid="{FDCD2A82-E20B-44DC-84BA-E31ECA3FDB76}"/>
    <cellStyle name="Normal 13 14 2 4" xfId="17082" xr:uid="{FEEC57B0-E8AF-4474-9F09-1636D560509E}"/>
    <cellStyle name="Normal 13 14 2 5" xfId="17083" xr:uid="{D35383D9-F3E0-408D-BF87-3729FA985F36}"/>
    <cellStyle name="Normal 13 14 2 6" xfId="17084" xr:uid="{BB1881BE-6C08-41A6-AA45-1FB315A88F45}"/>
    <cellStyle name="Normal 13 15" xfId="17085" xr:uid="{0DA8DC15-B581-4701-8815-CB53DF2B83F1}"/>
    <cellStyle name="Normal 13 15 2" xfId="17086" xr:uid="{25A10512-1FDB-4549-B4CC-6EF27A0953EB}"/>
    <cellStyle name="Normal 13 15 2 2" xfId="17087" xr:uid="{3C59897C-F2AC-4122-B7B5-28A010A899EB}"/>
    <cellStyle name="Normal 13 15 2 2 2" xfId="17088" xr:uid="{5769B95C-750B-4203-A27E-7E736D0B3C5E}"/>
    <cellStyle name="Normal 13 15 2 3" xfId="17089" xr:uid="{99015C12-28BE-48DA-B5D1-90A12D774856}"/>
    <cellStyle name="Normal 13 15 2 4" xfId="17090" xr:uid="{66434D48-BCF2-4FB8-AABE-0E122F8BAA33}"/>
    <cellStyle name="Normal 13 15 3" xfId="17091" xr:uid="{5E765309-323A-4286-91D4-6B2CA21251CD}"/>
    <cellStyle name="Normal 13 15 3 2" xfId="17092" xr:uid="{D5868D5A-EFE0-4FD0-A850-F208EA660F57}"/>
    <cellStyle name="Normal 13 15 4" xfId="17093" xr:uid="{FC444ECE-463B-4FE0-A151-F67E3793456B}"/>
    <cellStyle name="Normal 13 15 5" xfId="17094" xr:uid="{118E06EC-BC90-4ACA-9A1A-ADD8BDCDD0C5}"/>
    <cellStyle name="Normal 13 15 6" xfId="17095" xr:uid="{8A570AC6-6B15-42A2-A0A8-7BEF0CA3F584}"/>
    <cellStyle name="Normal 13 16" xfId="4026" xr:uid="{B2290F46-19A8-4404-B427-E671C156A579}"/>
    <cellStyle name="Normal 13 17" xfId="2186" xr:uid="{C06D7F35-AE3F-4F46-9DA1-F6270F693727}"/>
    <cellStyle name="Normal 13 2" xfId="3174" xr:uid="{CFEE80EB-1547-427A-86AB-DE2DF652E69C}"/>
    <cellStyle name="Normal 13 2 2" xfId="4127" xr:uid="{D7BEE671-2042-4604-A93F-E661EEFE9EEF}"/>
    <cellStyle name="Normal 13 2 2 2" xfId="17096" xr:uid="{DFE701C6-BE01-4B6B-B095-50ED6F074165}"/>
    <cellStyle name="Normal 13 2 2 2 2" xfId="17097" xr:uid="{23514392-2593-46FB-A00F-6B9FD42ADB5D}"/>
    <cellStyle name="Normal 13 2 2 2 2 2" xfId="17098" xr:uid="{04E41486-4A7C-426B-BAAA-BF4DC6A71AF5}"/>
    <cellStyle name="Normal 13 2 2 2 2 2 2" xfId="17099" xr:uid="{375379B3-9C9C-4FD1-A75B-8CA0E91B0038}"/>
    <cellStyle name="Normal 13 2 2 2 2 2 2 2" xfId="17100" xr:uid="{4E9A33B3-8B25-4164-BB52-A3B473A423A2}"/>
    <cellStyle name="Normal 13 2 2 2 2 2 3" xfId="17101" xr:uid="{88A697BB-C218-4C33-8D20-F29C5F1E63F0}"/>
    <cellStyle name="Normal 13 2 2 2 2 2 4" xfId="17102" xr:uid="{451BB69A-9A27-46FD-8D23-E69A0591614D}"/>
    <cellStyle name="Normal 13 2 2 2 2 3" xfId="17103" xr:uid="{DF2807C4-41A0-4C4C-B14D-963EE05314A1}"/>
    <cellStyle name="Normal 13 2 2 2 2 3 2" xfId="17104" xr:uid="{70FEF447-0A3F-4D1A-A77C-8C59BAE07ADA}"/>
    <cellStyle name="Normal 13 2 2 2 2 4" xfId="17105" xr:uid="{629B6442-5820-4295-A09D-E37E404B119D}"/>
    <cellStyle name="Normal 13 2 2 2 2 5" xfId="17106" xr:uid="{525BB3CD-3328-496B-AF5B-3D2A55208A89}"/>
    <cellStyle name="Normal 13 2 2 2 2 6" xfId="17107" xr:uid="{3A406532-3CA6-43B9-A0A2-127EF14CCEA9}"/>
    <cellStyle name="Normal 13 2 2 3" xfId="17108" xr:uid="{70BEC3C0-615A-4E27-8868-705A5B652C6A}"/>
    <cellStyle name="Normal 13 2 2 3 2" xfId="17109" xr:uid="{758385C4-35BC-465F-808B-24E7D6D1DD64}"/>
    <cellStyle name="Normal 13 2 2 3 2 2" xfId="17110" xr:uid="{8DFEF5DD-1FB5-4A40-B6F3-8B580BE6DA72}"/>
    <cellStyle name="Normal 13 2 2 3 2 2 2" xfId="17111" xr:uid="{05C8B523-07A1-467A-B133-437011D7042E}"/>
    <cellStyle name="Normal 13 2 2 3 2 3" xfId="17112" xr:uid="{A93FAB8A-1371-4A9C-BB09-9C2FCF89DED6}"/>
    <cellStyle name="Normal 13 2 2 3 2 4" xfId="17113" xr:uid="{841E4B02-0C14-4A46-8D03-292D355FB210}"/>
    <cellStyle name="Normal 13 2 2 3 3" xfId="17114" xr:uid="{0DFB6FD3-8958-44D5-9AA3-753CDA38030F}"/>
    <cellStyle name="Normal 13 2 2 3 3 2" xfId="17115" xr:uid="{8C4C7DE7-104E-4352-B0F9-AD82B8962C3C}"/>
    <cellStyle name="Normal 13 2 2 3 4" xfId="17116" xr:uid="{EC2F6DFA-14DF-4806-A49D-3A88B4B0D98B}"/>
    <cellStyle name="Normal 13 2 2 3 5" xfId="17117" xr:uid="{27679483-1FCC-4AC2-8162-4C028356FB1F}"/>
    <cellStyle name="Normal 13 2 2 3 6" xfId="17118" xr:uid="{905C3633-BBB1-44ED-AA41-41D91CA26FAC}"/>
    <cellStyle name="Normal 13 2 3" xfId="17119" xr:uid="{A691C334-2E7E-4894-A817-81DE64471FC0}"/>
    <cellStyle name="Normal 13 2 3 2" xfId="17120" xr:uid="{D94ACD95-9573-40BD-9A76-DB74F4027DBE}"/>
    <cellStyle name="Normal 13 2 3 2 2" xfId="17121" xr:uid="{EE7A2BAE-62E8-4FCC-BF12-90C8BAE2F7F5}"/>
    <cellStyle name="Normal 13 2 3 2 2 2" xfId="17122" xr:uid="{28C0388E-2AD6-4CFD-8090-220DDF7C78E8}"/>
    <cellStyle name="Normal 13 2 3 2 2 2 2" xfId="17123" xr:uid="{48124F9A-136E-47D8-831D-EC214C4E5331}"/>
    <cellStyle name="Normal 13 2 3 2 2 3" xfId="17124" xr:uid="{FF758D29-BFC6-4F02-A5E6-5CB47DC8562E}"/>
    <cellStyle name="Normal 13 2 3 2 2 4" xfId="17125" xr:uid="{772AE71B-101A-4410-BD4B-C04C3854590D}"/>
    <cellStyle name="Normal 13 2 3 2 3" xfId="17126" xr:uid="{D64C7CD9-5BE0-4756-AACD-508DD8114A85}"/>
    <cellStyle name="Normal 13 2 3 2 3 2" xfId="17127" xr:uid="{F66E7EA0-C1E3-4089-AE76-A8F4E9B99D58}"/>
    <cellStyle name="Normal 13 2 3 2 4" xfId="17128" xr:uid="{993F459B-193F-4E3D-B66F-E58D5B4696B8}"/>
    <cellStyle name="Normal 13 2 3 2 5" xfId="17129" xr:uid="{0E767E2E-7D53-43AA-85AD-30BD5BA2875A}"/>
    <cellStyle name="Normal 13 2 3 2 6" xfId="17130" xr:uid="{E3D11979-4C56-41F3-8B80-FC376F10FFAF}"/>
    <cellStyle name="Normal 13 2 4" xfId="17131" xr:uid="{036229E2-EB56-4CFE-A4AF-78728CF660A5}"/>
    <cellStyle name="Normal 13 2 4 2" xfId="17132" xr:uid="{9E2C9A39-7A23-45AC-9CA0-AF2FAB91EE3A}"/>
    <cellStyle name="Normal 13 2 4 2 2" xfId="17133" xr:uid="{0C643BCB-3D2A-424D-8BB1-7DA902E4AEE4}"/>
    <cellStyle name="Normal 13 2 4 2 2 2" xfId="17134" xr:uid="{D9122639-C3AA-4E8C-B145-D8AEADC1E5D0}"/>
    <cellStyle name="Normal 13 2 4 2 3" xfId="17135" xr:uid="{435DDBB9-D689-4D4E-917F-1DB83F05C188}"/>
    <cellStyle name="Normal 13 2 4 2 4" xfId="17136" xr:uid="{426201FB-22B0-40D5-9C0F-CCF8E134A627}"/>
    <cellStyle name="Normal 13 2 4 3" xfId="17137" xr:uid="{079F7EC6-F409-4385-B0C3-CB723052B917}"/>
    <cellStyle name="Normal 13 2 4 3 2" xfId="17138" xr:uid="{0DB5DD4C-DD81-45AE-9B76-565F84171712}"/>
    <cellStyle name="Normal 13 2 4 3 3" xfId="17139" xr:uid="{58ECA7EE-0ECC-4DE4-8803-BFFA469A9338}"/>
    <cellStyle name="Normal 13 2 4 4" xfId="17140" xr:uid="{81BF2028-7708-4866-AEA3-03A206E43E8E}"/>
    <cellStyle name="Normal 13 2 4 4 2" xfId="17141" xr:uid="{1E685866-8571-4559-89B5-9D2DEB395D31}"/>
    <cellStyle name="Normal 13 2 4 5" xfId="17142" xr:uid="{42BB76A1-79A3-4AE1-87D6-90CD7A071854}"/>
    <cellStyle name="Normal 13 2 5" xfId="17143" xr:uid="{CC6C86FC-CB68-433A-A323-FCE905B980AA}"/>
    <cellStyle name="Normal 13 2 6" xfId="17144" xr:uid="{DD4CA9AF-86E8-431E-9028-883562A2828C}"/>
    <cellStyle name="Normal 13 2 7" xfId="4027" xr:uid="{2286CB5A-E6E4-42DB-BC71-EA52ABF9B201}"/>
    <cellStyle name="Normal 13 3" xfId="4128" xr:uid="{B0756604-D600-4923-8A75-48444AC50CC4}"/>
    <cellStyle name="Normal 13 3 2" xfId="17145" xr:uid="{4AA70C14-7010-4316-B8DE-ADB9F70E29A2}"/>
    <cellStyle name="Normal 13 3 2 2" xfId="17146" xr:uid="{EE7CAD52-8D42-4BBC-9CE1-6C37DE2F62F5}"/>
    <cellStyle name="Normal 13 3 2 2 2" xfId="17147" xr:uid="{4802CCD1-C662-4481-AC33-4401C887C824}"/>
    <cellStyle name="Normal 13 3 2 2 2 2" xfId="17148" xr:uid="{9B938F62-097B-4FDF-B4AD-89EC8FA1908B}"/>
    <cellStyle name="Normal 13 3 2 2 2 2 2" xfId="17149" xr:uid="{8BE4FE30-5136-4D9E-9E13-25A4AC17C5EF}"/>
    <cellStyle name="Normal 13 3 2 2 2 3" xfId="17150" xr:uid="{5A006419-FBFB-4152-853E-A6BF1471334C}"/>
    <cellStyle name="Normal 13 3 2 2 2 4" xfId="17151" xr:uid="{204F9599-8522-48C5-A631-B26F43FB4101}"/>
    <cellStyle name="Normal 13 3 2 2 3" xfId="17152" xr:uid="{46D89762-FBE6-44F5-9433-D2F0AD2A483F}"/>
    <cellStyle name="Normal 13 3 2 2 3 2" xfId="17153" xr:uid="{78745076-CFF5-4AA7-8899-2CC425DB3EC3}"/>
    <cellStyle name="Normal 13 3 2 2 4" xfId="17154" xr:uid="{25544665-DF58-45FE-87A5-72308B774646}"/>
    <cellStyle name="Normal 13 3 2 2 5" xfId="17155" xr:uid="{C13F2673-2644-47C9-BE4B-94E7C245BC20}"/>
    <cellStyle name="Normal 13 3 2 2 6" xfId="17156" xr:uid="{1C81E5F6-C8C5-409E-99FD-D54EEA3C3B6C}"/>
    <cellStyle name="Normal 13 3 3" xfId="17157" xr:uid="{D0E0E672-1848-4403-92CA-586010FFB96A}"/>
    <cellStyle name="Normal 13 3 3 2" xfId="17158" xr:uid="{C49DE035-3BE7-4684-9A38-EB2D7DD85A11}"/>
    <cellStyle name="Normal 13 3 3 2 2" xfId="17159" xr:uid="{491184D3-5E4C-409D-AE8B-4DAC5D0E403E}"/>
    <cellStyle name="Normal 13 3 3 2 2 2" xfId="17160" xr:uid="{43AE3BFB-26A6-4569-8BC8-720593572B4A}"/>
    <cellStyle name="Normal 13 3 3 2 3" xfId="17161" xr:uid="{FB10D2D9-D17F-43C6-8D5C-A1EC37052033}"/>
    <cellStyle name="Normal 13 3 3 2 4" xfId="17162" xr:uid="{544C3547-995E-4710-BD91-8C8BBC15DE89}"/>
    <cellStyle name="Normal 13 3 3 3" xfId="17163" xr:uid="{44374FE6-7961-45EA-AE01-DE6BDC0032D3}"/>
    <cellStyle name="Normal 13 3 3 3 2" xfId="17164" xr:uid="{5C12F5AE-F7BF-43F9-BE94-BA534E90DBF3}"/>
    <cellStyle name="Normal 13 3 3 4" xfId="17165" xr:uid="{5F1A0E14-96DB-4665-85ED-4E230A8B5250}"/>
    <cellStyle name="Normal 13 3 3 5" xfId="17166" xr:uid="{EE01B5A2-B605-4EB1-9447-63160EA7D08B}"/>
    <cellStyle name="Normal 13 3 3 6" xfId="17167" xr:uid="{ED862468-61E0-4FCF-AD7D-07A51EA16206}"/>
    <cellStyle name="Normal 13 4" xfId="17168" xr:uid="{B554B619-2F31-4B30-8C12-6D806C0F64AA}"/>
    <cellStyle name="Normal 13 4 2" xfId="17169" xr:uid="{D17BE75D-1E3E-4A03-9C4C-37198F7F4ECB}"/>
    <cellStyle name="Normal 13 4 2 2" xfId="17170" xr:uid="{34384979-3997-4184-A100-D31F35F1ABB8}"/>
    <cellStyle name="Normal 13 4 2 2 2" xfId="17171" xr:uid="{3430FE92-4725-430C-86CB-0558BEBBCA6A}"/>
    <cellStyle name="Normal 13 4 2 2 2 2" xfId="17172" xr:uid="{3260D812-3544-442A-8372-B66386FB32AD}"/>
    <cellStyle name="Normal 13 4 2 2 2 2 2" xfId="17173" xr:uid="{6EF8A82C-9CCB-4422-9B3B-654367DE32A0}"/>
    <cellStyle name="Normal 13 4 2 2 2 3" xfId="17174" xr:uid="{C85AD72A-7EFC-48A4-9618-063E97419B81}"/>
    <cellStyle name="Normal 13 4 2 2 2 4" xfId="17175" xr:uid="{3D52D9B1-EA69-4551-AE5D-12708A68C027}"/>
    <cellStyle name="Normal 13 4 2 2 3" xfId="17176" xr:uid="{2A415639-8F37-416A-8404-1AF19A49434F}"/>
    <cellStyle name="Normal 13 4 2 2 3 2" xfId="17177" xr:uid="{09DE9AA3-E5F0-479C-ADA6-5663DE4C2220}"/>
    <cellStyle name="Normal 13 4 2 2 4" xfId="17178" xr:uid="{69CF2C0D-0936-4975-8221-7FF4F9E62F90}"/>
    <cellStyle name="Normal 13 4 2 2 5" xfId="17179" xr:uid="{215A048D-2FFE-4C50-9F4C-0BC2DDE50152}"/>
    <cellStyle name="Normal 13 4 3" xfId="17180" xr:uid="{A61FC712-D456-4393-A33E-29E7B7411DFF}"/>
    <cellStyle name="Normal 13 4 3 2" xfId="17181" xr:uid="{28C6F21D-57F6-4296-BCDD-A46FBDE5C667}"/>
    <cellStyle name="Normal 13 4 3 2 2" xfId="17182" xr:uid="{C47F9A0E-C299-4A8B-A8F9-1C1AF235932B}"/>
    <cellStyle name="Normal 13 4 3 2 2 2" xfId="17183" xr:uid="{D3B8E95F-90F2-4053-A221-18AB520EEC49}"/>
    <cellStyle name="Normal 13 4 3 2 3" xfId="17184" xr:uid="{D3B7AA57-C493-47FB-8DFF-47F5F753E977}"/>
    <cellStyle name="Normal 13 4 3 2 4" xfId="17185" xr:uid="{438C71B8-92C1-4BB3-B559-890A1D7F7C69}"/>
    <cellStyle name="Normal 13 4 3 3" xfId="17186" xr:uid="{5B0CC3CE-1009-4A57-8C43-962A8285F5CD}"/>
    <cellStyle name="Normal 13 4 3 3 2" xfId="17187" xr:uid="{7E9F0713-5E21-454C-A3EC-31FA2BBE05A7}"/>
    <cellStyle name="Normal 13 4 3 4" xfId="17188" xr:uid="{9F533ABF-D8AE-40F9-9659-F79D4F727F77}"/>
    <cellStyle name="Normal 13 4 3 5" xfId="17189" xr:uid="{A5A57C6B-D225-4D90-BF30-B2A9BC414101}"/>
    <cellStyle name="Normal 13 5" xfId="17190" xr:uid="{D9D97764-09AC-45C6-AD54-B0198CBD1CC7}"/>
    <cellStyle name="Normal 13 5 2" xfId="17191" xr:uid="{E701426C-1368-43B2-AD99-4BD09F765408}"/>
    <cellStyle name="Normal 13 5 2 2" xfId="17192" xr:uid="{A564DCAD-3B9E-422D-9CD3-C5B1E2047F86}"/>
    <cellStyle name="Normal 13 5 2 2 2" xfId="17193" xr:uid="{E7BF386E-B388-499D-950D-53A1C38FCA1F}"/>
    <cellStyle name="Normal 13 5 2 2 2 2" xfId="17194" xr:uid="{85B13558-4BD2-4106-AA5D-92B084F0F42C}"/>
    <cellStyle name="Normal 13 5 2 2 2 2 2" xfId="17195" xr:uid="{05725205-087D-4DB0-AF0C-99A291F8F2FA}"/>
    <cellStyle name="Normal 13 5 2 2 2 3" xfId="17196" xr:uid="{E5908DEB-BF3D-4E0D-BD38-5F9644EE13ED}"/>
    <cellStyle name="Normal 13 5 2 2 2 4" xfId="17197" xr:uid="{B43D5593-CD7D-4A1A-A46F-A4EFBFC381E9}"/>
    <cellStyle name="Normal 13 5 2 2 3" xfId="17198" xr:uid="{90703D01-9897-4DA9-AA5E-124220FD38F3}"/>
    <cellStyle name="Normal 13 5 2 2 3 2" xfId="17199" xr:uid="{1EA7249E-BC39-407C-B3D7-83EAE6C23652}"/>
    <cellStyle name="Normal 13 5 2 2 4" xfId="17200" xr:uid="{685E1AE8-4136-4FD2-8209-0EEC5D8FEE59}"/>
    <cellStyle name="Normal 13 5 2 2 5" xfId="17201" xr:uid="{5FDEE571-8B3E-426E-9DF0-5080F5E5FDD7}"/>
    <cellStyle name="Normal 13 5 3" xfId="17202" xr:uid="{231368E1-2CE1-482D-ABF4-E857679624E5}"/>
    <cellStyle name="Normal 13 5 3 2" xfId="17203" xr:uid="{2349A051-E8C7-4F1F-A267-8F56AE11532E}"/>
    <cellStyle name="Normal 13 5 3 2 2" xfId="17204" xr:uid="{356C9C12-0A37-453B-BA44-B0F2E55300EC}"/>
    <cellStyle name="Normal 13 5 3 2 2 2" xfId="17205" xr:uid="{FC1936A8-3805-4735-9BE4-5655F3184F03}"/>
    <cellStyle name="Normal 13 5 3 2 3" xfId="17206" xr:uid="{E3E689E0-09A2-404F-B171-2AE5D6D19EE2}"/>
    <cellStyle name="Normal 13 5 3 2 4" xfId="17207" xr:uid="{FE8BD9E1-0B05-4105-B12B-6BD4BED2129D}"/>
    <cellStyle name="Normal 13 5 3 3" xfId="17208" xr:uid="{1F37EC85-2D9C-4877-A423-8C8AC01E1E00}"/>
    <cellStyle name="Normal 13 5 3 3 2" xfId="17209" xr:uid="{138B6DEC-B6D2-401D-997A-3A9406CB601B}"/>
    <cellStyle name="Normal 13 5 3 4" xfId="17210" xr:uid="{90E3C4C6-897D-4FAF-9E41-65B8BEFB9475}"/>
    <cellStyle name="Normal 13 5 3 5" xfId="17211" xr:uid="{06EF9D90-2A42-40A5-B319-AEC8AC9E68F6}"/>
    <cellStyle name="Normal 13 6" xfId="17212" xr:uid="{430B6211-EDD7-465D-995D-3605240324D0}"/>
    <cellStyle name="Normal 13 6 2" xfId="17213" xr:uid="{73A7C80A-F05A-4757-84AC-F3D0566B0EF0}"/>
    <cellStyle name="Normal 13 6 2 2" xfId="17214" xr:uid="{88D2E08F-73E7-4B11-981B-0C7AB15F86B2}"/>
    <cellStyle name="Normal 13 6 2 2 2" xfId="17215" xr:uid="{E339CB72-3202-4201-8C1F-F5A5D922CD08}"/>
    <cellStyle name="Normal 13 6 2 2 2 2" xfId="17216" xr:uid="{B5499842-9557-4A01-8472-754F17F39B22}"/>
    <cellStyle name="Normal 13 6 2 2 3" xfId="17217" xr:uid="{F8D0F40B-CFF0-4461-9965-AE738DB8E7A3}"/>
    <cellStyle name="Normal 13 6 2 2 4" xfId="17218" xr:uid="{5AFB673D-FAB9-47BD-83AB-E3ABA19E03A1}"/>
    <cellStyle name="Normal 13 6 2 3" xfId="17219" xr:uid="{2D62696A-4ECB-4D01-82AA-645F958B5BDB}"/>
    <cellStyle name="Normal 13 6 2 3 2" xfId="17220" xr:uid="{39BBAD57-3F9A-45EB-8B7C-6BA3B94A7D05}"/>
    <cellStyle name="Normal 13 6 2 4" xfId="17221" xr:uid="{2E446C1F-728B-4140-A1EF-99ED0AD0AC30}"/>
    <cellStyle name="Normal 13 6 2 5" xfId="17222" xr:uid="{343050B6-4866-413F-9DD2-24761A2B173B}"/>
    <cellStyle name="Normal 13 6 2 6" xfId="17223" xr:uid="{6AD32297-8EA8-4988-BD5D-94682329EEC5}"/>
    <cellStyle name="Normal 13 6 3" xfId="17224" xr:uid="{CE92E56F-BC8E-4DA6-86F8-7C96DFF48022}"/>
    <cellStyle name="Normal 13 6 4" xfId="17225" xr:uid="{BBFC365F-B90A-490A-A705-98B52F574100}"/>
    <cellStyle name="Normal 13 7" xfId="17226" xr:uid="{35B47227-7F43-4256-B9B4-59DAC2A37EF6}"/>
    <cellStyle name="Normal 13 7 2" xfId="17227" xr:uid="{5FD9B341-D059-4926-AF16-45B4693789B5}"/>
    <cellStyle name="Normal 13 7 2 2" xfId="17228" xr:uid="{91E1E41F-B8F2-45D8-98F5-A729AAD403F9}"/>
    <cellStyle name="Normal 13 7 2 2 2" xfId="17229" xr:uid="{C9AD3A3C-F6EA-462C-BEDE-336740D3ACF4}"/>
    <cellStyle name="Normal 13 7 2 2 2 2" xfId="17230" xr:uid="{AD40D3B1-B8F2-4FA7-94B8-EF372562193B}"/>
    <cellStyle name="Normal 13 7 2 2 3" xfId="17231" xr:uid="{5F1F195B-5F0F-4E0C-938E-7EF81B92764A}"/>
    <cellStyle name="Normal 13 7 2 2 4" xfId="17232" xr:uid="{E478CE89-51CC-413E-9C28-400D60DCD2F2}"/>
    <cellStyle name="Normal 13 7 2 3" xfId="17233" xr:uid="{3FDA8B06-3570-42A0-ADF0-EF6BE033BA21}"/>
    <cellStyle name="Normal 13 7 2 3 2" xfId="17234" xr:uid="{9DD7F10D-4A94-480B-A4B6-FB843F0A1506}"/>
    <cellStyle name="Normal 13 7 2 4" xfId="17235" xr:uid="{F6236D0D-1E90-4F6B-9C4B-FC1B5DC3EFAF}"/>
    <cellStyle name="Normal 13 7 2 5" xfId="17236" xr:uid="{163A58DB-C6AE-4912-A92E-61E466BEFFF4}"/>
    <cellStyle name="Normal 13 7 2 6" xfId="17237" xr:uid="{D105692F-F8C1-4CDB-A036-33728EF81A81}"/>
    <cellStyle name="Normal 13 8" xfId="17238" xr:uid="{F468DE51-1846-4D9E-A3CD-4E1A004D7B3A}"/>
    <cellStyle name="Normal 13 8 2" xfId="17239" xr:uid="{560B0A03-FD04-4D29-8EF0-0AF9785D1047}"/>
    <cellStyle name="Normal 13 8 2 2" xfId="17240" xr:uid="{1169B195-398E-4088-BAA8-DEDAD1838B10}"/>
    <cellStyle name="Normal 13 8 2 2 2" xfId="17241" xr:uid="{904FE03F-280A-4DD6-B966-3DD4FB3DB35A}"/>
    <cellStyle name="Normal 13 8 2 2 2 2" xfId="17242" xr:uid="{667471BE-5549-4CD8-A31D-B77E2918E583}"/>
    <cellStyle name="Normal 13 8 2 2 3" xfId="17243" xr:uid="{75221CB1-B228-4767-9D39-DBA27DC7C8A0}"/>
    <cellStyle name="Normal 13 8 2 2 4" xfId="17244" xr:uid="{C3AB506C-8DF3-4BA7-A3FC-0E06138A0B19}"/>
    <cellStyle name="Normal 13 8 2 3" xfId="17245" xr:uid="{6D173467-36E9-4FE3-8CA8-1CDE5D9D4DE0}"/>
    <cellStyle name="Normal 13 8 2 3 2" xfId="17246" xr:uid="{ADB126B8-9B00-4A4E-8159-39A9763E32D6}"/>
    <cellStyle name="Normal 13 8 2 4" xfId="17247" xr:uid="{920254B2-D83E-4A80-9550-E81C84A3EEAD}"/>
    <cellStyle name="Normal 13 8 2 5" xfId="17248" xr:uid="{78655E67-53F3-484D-ADF4-09129230B6F3}"/>
    <cellStyle name="Normal 13 8 2 6" xfId="17249" xr:uid="{95D6D83A-04AB-411F-94D1-37F5210865FD}"/>
    <cellStyle name="Normal 13 9" xfId="17250" xr:uid="{D8F9C986-4898-499F-9C60-12C0F294F628}"/>
    <cellStyle name="Normal 13 9 2" xfId="17251" xr:uid="{E6DD2475-0DD5-409E-8CCD-0FBF564C7B13}"/>
    <cellStyle name="Normal 13 9 2 2" xfId="17252" xr:uid="{B8B8E0DC-98B7-4216-8924-E040E2B50E20}"/>
    <cellStyle name="Normal 13 9 2 2 2" xfId="17253" xr:uid="{4A541814-F6A7-4B74-B114-C661AA967E36}"/>
    <cellStyle name="Normal 13 9 2 2 2 2" xfId="17254" xr:uid="{2728FCB5-E0C9-4B22-ADFB-C411C0312C5B}"/>
    <cellStyle name="Normal 13 9 2 2 3" xfId="17255" xr:uid="{A909B17D-97CC-43BF-8B91-98932964E27E}"/>
    <cellStyle name="Normal 13 9 2 2 4" xfId="17256" xr:uid="{930A6D99-2A95-444C-995E-30B441951CCF}"/>
    <cellStyle name="Normal 13 9 2 3" xfId="17257" xr:uid="{9F070FB9-90DC-4BAF-A76A-14BDFE94B380}"/>
    <cellStyle name="Normal 13 9 2 3 2" xfId="17258" xr:uid="{023A2860-A548-48A1-B78B-85AE3F95804F}"/>
    <cellStyle name="Normal 13 9 2 4" xfId="17259" xr:uid="{0E48B05B-A662-4316-B9EB-D7AD71856766}"/>
    <cellStyle name="Normal 13 9 2 5" xfId="17260" xr:uid="{2AA15BDA-CC03-47DF-9577-5CC96E0F6DF8}"/>
    <cellStyle name="Normal 13 9 2 6" xfId="17261" xr:uid="{5C1EAF0F-F36E-488A-ACCE-4B92D6AB4E02}"/>
    <cellStyle name="Normal 13_inv-en-1.5.0-02 trame_fiche-emissions" xfId="17262" xr:uid="{24EF608C-7D68-46EB-A453-EF2373468A86}"/>
    <cellStyle name="Normal 130" xfId="17263" xr:uid="{9FB89A09-8349-4815-B2B1-8695A2C4549D}"/>
    <cellStyle name="Normal 130 2" xfId="17264" xr:uid="{14EA91E0-8DD1-435D-9DD2-202AE86D61F3}"/>
    <cellStyle name="Normal 130 2 2" xfId="17265" xr:uid="{689447A6-EA19-4D7F-BCCE-816652D30BBF}"/>
    <cellStyle name="Normal 130 2 2 2" xfId="17266" xr:uid="{5A1480D0-C314-4518-AAFC-210F58C1AF76}"/>
    <cellStyle name="Normal 130 2 2 2 2" xfId="17267" xr:uid="{B48F2611-3FB7-4457-BDC9-0C30139F23D8}"/>
    <cellStyle name="Normal 130 2 2 3" xfId="17268" xr:uid="{5DE29651-C42D-41B6-B078-A6F41BE97EC1}"/>
    <cellStyle name="Normal 130 2 2 4" xfId="17269" xr:uid="{3FE4854A-FF85-45F3-A8DD-AD3FEB0FEEB3}"/>
    <cellStyle name="Normal 130 2 3" xfId="17270" xr:uid="{512A02C6-A25F-490A-87D4-53075835BBC0}"/>
    <cellStyle name="Normal 130 2 3 2" xfId="17271" xr:uid="{12BF2733-A3A9-4E2F-94A3-F52E78FC5399}"/>
    <cellStyle name="Normal 130 2 4" xfId="17272" xr:uid="{EBD678FD-F90A-4C10-8697-FD0704517455}"/>
    <cellStyle name="Normal 130 2 5" xfId="17273" xr:uid="{C7B9C9E2-433C-434B-89A6-7A7CE2775E54}"/>
    <cellStyle name="Normal 130 2 6" xfId="17274" xr:uid="{CFC53C9C-3689-4F22-A4FF-A2A5AB80DA3D}"/>
    <cellStyle name="Normal 131" xfId="17275" xr:uid="{18CF28E8-B6F8-4A0C-9E7F-1CD6F9E288DE}"/>
    <cellStyle name="Normal 131 2" xfId="17276" xr:uid="{BC8E026C-0C79-4FC9-B671-34A6914E0BDF}"/>
    <cellStyle name="Normal 131 2 2" xfId="17277" xr:uid="{F2B943BC-CC7C-4A86-9D37-CABC7C2C3A98}"/>
    <cellStyle name="Normal 131 2 2 2" xfId="17278" xr:uid="{8A71C36E-3452-4919-9930-E1BBDC51D7CA}"/>
    <cellStyle name="Normal 131 2 2 2 2" xfId="17279" xr:uid="{0E532B5C-96A9-440D-A926-A7EE874FC31A}"/>
    <cellStyle name="Normal 131 2 2 3" xfId="17280" xr:uid="{0E67E785-6C6B-4AA9-B4CB-A12F70A05BC4}"/>
    <cellStyle name="Normal 131 2 2 4" xfId="17281" xr:uid="{ABE04537-19A4-4EDA-9D53-C3B89D350DEE}"/>
    <cellStyle name="Normal 131 2 3" xfId="17282" xr:uid="{DFC41A62-FE88-4C74-9ACB-DA53E397E30C}"/>
    <cellStyle name="Normal 131 2 3 2" xfId="17283" xr:uid="{AEE89D0E-F89B-47F7-9C6E-590DFC71A303}"/>
    <cellStyle name="Normal 131 2 4" xfId="17284" xr:uid="{1AD48AAC-D2B0-402D-9D50-A1E947FDFF94}"/>
    <cellStyle name="Normal 131 2 5" xfId="17285" xr:uid="{7D5F9940-DCAF-4C70-A4E5-6492B4F2EAF8}"/>
    <cellStyle name="Normal 131 2 6" xfId="17286" xr:uid="{D9308F86-0768-44AD-BCE2-07D552E5D3B3}"/>
    <cellStyle name="Normal 132" xfId="17287" xr:uid="{20C1AD36-E3CE-4706-9143-E214B3BD6392}"/>
    <cellStyle name="Normal 132 2" xfId="17288" xr:uid="{C9D66AD1-6BFB-495F-A970-3D35737AAB4A}"/>
    <cellStyle name="Normal 132 2 2" xfId="17289" xr:uid="{B6FF26CD-5671-4368-981A-16F0A8C65F8F}"/>
    <cellStyle name="Normal 132 2 2 2" xfId="17290" xr:uid="{2EB1E321-5C53-4D80-883B-B4B009503EE9}"/>
    <cellStyle name="Normal 132 2 2 2 2" xfId="17291" xr:uid="{5580B38F-8539-4AE7-8302-2945F45A894B}"/>
    <cellStyle name="Normal 132 2 2 3" xfId="17292" xr:uid="{9203291D-FCA6-4237-8B4E-836F0046DC02}"/>
    <cellStyle name="Normal 132 2 2 4" xfId="17293" xr:uid="{71646A94-C326-4141-8576-FCDEB89186FB}"/>
    <cellStyle name="Normal 132 2 3" xfId="17294" xr:uid="{96FF7599-5F51-4EF5-A62D-7880E6A0044C}"/>
    <cellStyle name="Normal 132 2 3 2" xfId="17295" xr:uid="{07EA9832-0132-40C9-B9E1-453531188F67}"/>
    <cellStyle name="Normal 132 2 4" xfId="17296" xr:uid="{561CE7CC-89EA-4C93-888B-F40AAB9736F1}"/>
    <cellStyle name="Normal 132 2 5" xfId="17297" xr:uid="{ADEDD7DA-CA8C-4FFD-95D2-E46DF83A8349}"/>
    <cellStyle name="Normal 132 2 6" xfId="17298" xr:uid="{794AD777-5F58-468D-A3DE-F375103EFB2B}"/>
    <cellStyle name="Normal 133" xfId="17299" xr:uid="{BEF7CE28-F7D7-4717-93DC-D1B87E998395}"/>
    <cellStyle name="Normal 133 2" xfId="17300" xr:uid="{D5EB7875-B1EE-4846-A3E8-6222DF67A49F}"/>
    <cellStyle name="Normal 133 2 2" xfId="17301" xr:uid="{192F9406-D947-4B95-83AE-CA2C28BB378E}"/>
    <cellStyle name="Normal 133 2 2 2" xfId="17302" xr:uid="{F7636EFE-14C3-4EF6-83C2-EAD2CEF77502}"/>
    <cellStyle name="Normal 133 2 2 2 2" xfId="17303" xr:uid="{2D76E039-47FC-4CC4-AFD0-589EF5EA6B64}"/>
    <cellStyle name="Normal 133 2 2 3" xfId="17304" xr:uid="{47616DEA-C1C7-4B32-B801-68EF6FCE8906}"/>
    <cellStyle name="Normal 133 2 2 4" xfId="17305" xr:uid="{FB2E1A87-1BEE-4297-B2BA-4A427A0ADFB1}"/>
    <cellStyle name="Normal 133 2 3" xfId="17306" xr:uid="{CF7416CD-2D8A-4870-A8BD-2CE4F746454B}"/>
    <cellStyle name="Normal 133 2 3 2" xfId="17307" xr:uid="{BCBA898D-EA79-4ECF-A2E8-8E11AD775D64}"/>
    <cellStyle name="Normal 133 2 4" xfId="17308" xr:uid="{8C0C7B0A-5D42-4439-941B-C760C8E64D37}"/>
    <cellStyle name="Normal 133 2 5" xfId="17309" xr:uid="{994CA23A-C7CA-4170-8241-1D759FF5CF79}"/>
    <cellStyle name="Normal 133 2 6" xfId="17310" xr:uid="{590A025A-4745-467B-819E-1C6ED46EE102}"/>
    <cellStyle name="Normal 134" xfId="17311" xr:uid="{9DE2E40C-ABE0-4DA5-8172-1376A125B944}"/>
    <cellStyle name="Normal 134 2" xfId="17312" xr:uid="{816515EB-1F03-440D-9157-D1D4FA463A8C}"/>
    <cellStyle name="Normal 134 2 2" xfId="17313" xr:uid="{4555BC1B-A061-4E77-A2DA-414FDBA82CC4}"/>
    <cellStyle name="Normal 134 2 2 2" xfId="17314" xr:uid="{B1B96F92-BECD-4D4E-9559-55EF828EDA9D}"/>
    <cellStyle name="Normal 134 2 2 2 2" xfId="17315" xr:uid="{AC3DB643-3523-439F-B60E-7E45C4C1F75C}"/>
    <cellStyle name="Normal 134 2 2 3" xfId="17316" xr:uid="{90E1FDE3-B7C5-40E0-9F70-34CE68BE4B39}"/>
    <cellStyle name="Normal 134 2 2 4" xfId="17317" xr:uid="{03A320D8-5FA0-4F5F-8D3E-28E6FA0053A9}"/>
    <cellStyle name="Normal 134 2 3" xfId="17318" xr:uid="{834C53FC-C184-45A3-A411-3049EF1B1BB9}"/>
    <cellStyle name="Normal 134 2 3 2" xfId="17319" xr:uid="{D48CB409-A07C-4B71-BA22-4F65B6983D53}"/>
    <cellStyle name="Normal 134 2 4" xfId="17320" xr:uid="{DFFF4ECB-5B50-40D5-98B9-7F3A975F5340}"/>
    <cellStyle name="Normal 134 2 5" xfId="17321" xr:uid="{B909348D-5BFE-422F-BD58-28C912384C60}"/>
    <cellStyle name="Normal 134 2 6" xfId="17322" xr:uid="{7FDEAA10-DBFB-436A-957C-D76647FF9FB4}"/>
    <cellStyle name="Normal 135" xfId="17323" xr:uid="{F5511A42-DB8B-4E6B-91F1-658D67762AD0}"/>
    <cellStyle name="Normal 135 2" xfId="17324" xr:uid="{3A36E2AB-49E5-4351-8855-ABA49E806DA0}"/>
    <cellStyle name="Normal 135 2 2" xfId="17325" xr:uid="{93E24E15-EB15-482D-B17D-0BF4BB1DF1CC}"/>
    <cellStyle name="Normal 135 2 2 2" xfId="17326" xr:uid="{129358B6-46EE-439B-A53E-8213AFB49D0D}"/>
    <cellStyle name="Normal 135 2 2 2 2" xfId="17327" xr:uid="{358C3EF8-0DF7-49F1-94E2-329FEEE2C333}"/>
    <cellStyle name="Normal 135 2 2 3" xfId="17328" xr:uid="{77FD35A3-C009-4472-B5EC-0A8E6104BA27}"/>
    <cellStyle name="Normal 135 2 2 4" xfId="17329" xr:uid="{D1799D05-B377-430D-824C-AF6163F4155E}"/>
    <cellStyle name="Normal 135 2 3" xfId="17330" xr:uid="{6E84917F-4595-4004-9989-594CDE166858}"/>
    <cellStyle name="Normal 135 2 3 2" xfId="17331" xr:uid="{05E34F87-E30D-47CC-8816-1FC2DC0C5662}"/>
    <cellStyle name="Normal 135 2 4" xfId="17332" xr:uid="{68CEE920-061B-4546-9C34-A11C95FA7E9A}"/>
    <cellStyle name="Normal 135 2 5" xfId="17333" xr:uid="{3AB5964D-CA8E-497D-A539-C272BE6E77CC}"/>
    <cellStyle name="Normal 135 2 6" xfId="17334" xr:uid="{3984F387-F454-4104-88BA-03B86827D909}"/>
    <cellStyle name="Normal 136" xfId="17335" xr:uid="{74658EFE-308D-4DB2-8432-6FA2F250DA28}"/>
    <cellStyle name="Normal 136 2" xfId="17336" xr:uid="{353DB820-403A-41CE-868F-EE72BD3FE940}"/>
    <cellStyle name="Normal 136 2 2" xfId="17337" xr:uid="{4E633884-CB0C-48B4-A9CE-16E5DA6A4ACE}"/>
    <cellStyle name="Normal 136 2 2 2" xfId="17338" xr:uid="{4F133AC6-6033-4AFF-8938-FFDF4A575EAE}"/>
    <cellStyle name="Normal 136 2 2 2 2" xfId="17339" xr:uid="{36574D93-CFA1-4458-8135-37C86B4ACDE3}"/>
    <cellStyle name="Normal 136 2 2 3" xfId="17340" xr:uid="{405B0637-A0A6-42CB-BCB0-C5FAC669A965}"/>
    <cellStyle name="Normal 136 2 2 4" xfId="17341" xr:uid="{56C5B3B4-29B9-4290-8CBA-32ABECAA71F2}"/>
    <cellStyle name="Normal 136 2 3" xfId="17342" xr:uid="{E21A2CA8-98E4-422C-9B59-371F37129A09}"/>
    <cellStyle name="Normal 136 2 3 2" xfId="17343" xr:uid="{8C989853-1F41-4BD0-81F2-B09D17C4E754}"/>
    <cellStyle name="Normal 136 2 4" xfId="17344" xr:uid="{444400E4-DBCC-4CE2-9ED9-70EE6F924C8C}"/>
    <cellStyle name="Normal 136 2 5" xfId="17345" xr:uid="{577C6F7A-B5D3-4D01-967A-48B85A07D1CA}"/>
    <cellStyle name="Normal 136 2 6" xfId="17346" xr:uid="{35C1B08F-37D0-4A09-86B0-C28C1C6F15BA}"/>
    <cellStyle name="Normal 137" xfId="17347" xr:uid="{E1C5F781-8784-4867-B573-9343C183FEFB}"/>
    <cellStyle name="Normal 137 2" xfId="17348" xr:uid="{9232A3BC-E852-4FCE-BE86-4753BF077575}"/>
    <cellStyle name="Normal 137 2 2" xfId="17349" xr:uid="{200E978B-3AD1-4C48-87E3-3FA9A1ED6E42}"/>
    <cellStyle name="Normal 137 2 2 2" xfId="17350" xr:uid="{3126AE63-8C67-4C5B-A008-A1D0CADC7B30}"/>
    <cellStyle name="Normal 137 2 3" xfId="17351" xr:uid="{2F337905-6038-4538-AEF7-B28C725E3009}"/>
    <cellStyle name="Normal 137 2 4" xfId="17352" xr:uid="{C92E0655-681E-4D8F-B2AA-2C1639B28BC9}"/>
    <cellStyle name="Normal 137 2 5" xfId="17353" xr:uid="{63339ED3-94DA-4AF9-9DEF-FF6A8D89F1D2}"/>
    <cellStyle name="Normal 137 3" xfId="17354" xr:uid="{199B0FBD-5EEB-4958-A345-69942FA9D166}"/>
    <cellStyle name="Normal 137 3 2" xfId="17355" xr:uid="{EDC611FA-FAF3-4DF0-A018-B7199081CEC7}"/>
    <cellStyle name="Normal 137 3 2 2" xfId="17356" xr:uid="{250627D3-A14A-4FCC-A958-FE0A456ADEA2}"/>
    <cellStyle name="Normal 137 3 3" xfId="17357" xr:uid="{90842607-5DCC-4BD3-95D6-5B78205042A8}"/>
    <cellStyle name="Normal 137 3 4" xfId="17358" xr:uid="{AAAFFF1E-9539-4C3F-8022-0F5289F1138C}"/>
    <cellStyle name="Normal 137 3 5" xfId="17359" xr:uid="{34E2623A-0102-4E93-9C05-47C7E44A1F9C}"/>
    <cellStyle name="Normal 137 4" xfId="17360" xr:uid="{7CBB55D2-0BB6-442B-A930-ECAA42C24389}"/>
    <cellStyle name="Normal 137 4 2" xfId="17361" xr:uid="{67895312-AEFC-46C8-B5D2-CD062C10D0F3}"/>
    <cellStyle name="Normal 137 4 3" xfId="17362" xr:uid="{4E15EED8-EF1F-4633-8676-F4AFDBA039B8}"/>
    <cellStyle name="Normal 137 5" xfId="17363" xr:uid="{B78E5662-E469-4416-9F61-3F79FDB3CD13}"/>
    <cellStyle name="Normal 137 6" xfId="17364" xr:uid="{A5390378-743F-4603-9D21-F371B19ABB74}"/>
    <cellStyle name="Normal 137 7" xfId="17365" xr:uid="{EE8CB7C3-850B-4E21-AE4E-B2E6BAD6498B}"/>
    <cellStyle name="Normal 138" xfId="17366" xr:uid="{AEBB0C31-C0FB-483B-98E7-789190352FC8}"/>
    <cellStyle name="Normal 138 2" xfId="17367" xr:uid="{3C5116D4-1CAE-4B38-8F4E-13E7F917C2FA}"/>
    <cellStyle name="Normal 138 2 2" xfId="17368" xr:uid="{F7D801F0-2711-4D0A-9916-B713652E43BE}"/>
    <cellStyle name="Normal 138 2 2 2" xfId="17369" xr:uid="{74536FF3-EC15-4A9A-A1C2-5D1E3C53E63A}"/>
    <cellStyle name="Normal 138 2 3" xfId="17370" xr:uid="{D46675A7-E4FB-4715-A2BA-B040D1C9481B}"/>
    <cellStyle name="Normal 138 2 4" xfId="17371" xr:uid="{3FE3FA7C-785E-4801-BA00-A301B8D0A1E5}"/>
    <cellStyle name="Normal 138 2 5" xfId="17372" xr:uid="{1F1F8346-A2FA-4CDE-B0EF-1EAD69D921DE}"/>
    <cellStyle name="Normal 138 3" xfId="17373" xr:uid="{99D7716D-E800-477F-8ABC-30E8B8BA9985}"/>
    <cellStyle name="Normal 138 3 2" xfId="17374" xr:uid="{04E5A205-5445-4688-96E6-0353EFCB98EC}"/>
    <cellStyle name="Normal 138 3 2 2" xfId="17375" xr:uid="{2316CFC7-DA95-4313-8188-FB8C0372D36C}"/>
    <cellStyle name="Normal 138 3 3" xfId="17376" xr:uid="{0A31BA35-D33E-42BF-A337-6C3CBD37AE6F}"/>
    <cellStyle name="Normal 138 3 4" xfId="17377" xr:uid="{F87D3E01-2753-4356-8251-64FCE0A1C279}"/>
    <cellStyle name="Normal 138 3 5" xfId="17378" xr:uid="{F370494B-05C9-409A-B40B-1F1529FB2366}"/>
    <cellStyle name="Normal 138 4" xfId="17379" xr:uid="{8A61D7DF-D3B0-41CA-8AB8-006F0F9FE96B}"/>
    <cellStyle name="Normal 138 4 2" xfId="17380" xr:uid="{019584CF-346A-4ADF-BA50-066D3DB009AC}"/>
    <cellStyle name="Normal 138 4 3" xfId="17381" xr:uid="{128B514D-BEE7-4967-952D-D2D0F88E9DCE}"/>
    <cellStyle name="Normal 138 5" xfId="17382" xr:uid="{3C3A57A6-2DD2-41CB-8348-2C1086DABB0F}"/>
    <cellStyle name="Normal 138 6" xfId="17383" xr:uid="{3FCDFC6E-F47C-4F8F-A37F-39EA342B30BF}"/>
    <cellStyle name="Normal 138 7" xfId="17384" xr:uid="{376F9314-06EF-4BE4-B07C-5BD6E2926032}"/>
    <cellStyle name="Normal 139" xfId="17385" xr:uid="{16BB8858-D424-42A7-A8CE-16C95C4BECBC}"/>
    <cellStyle name="Normal 139 2" xfId="17386" xr:uid="{82E1918E-5F50-407B-9781-48C3D166DE71}"/>
    <cellStyle name="Normal 139 2 2" xfId="17387" xr:uid="{3ACEC8FB-ACA2-4F01-BED0-0FDE31D83748}"/>
    <cellStyle name="Normal 139 2 2 2" xfId="17388" xr:uid="{2F1A3B17-8D15-4F8E-A8A5-DB92F50F9385}"/>
    <cellStyle name="Normal 139 2 2 2 2" xfId="17389" xr:uid="{8656720C-FF99-4690-99EC-C653FA6EEF4F}"/>
    <cellStyle name="Normal 139 2 2 3" xfId="17390" xr:uid="{BCD1AEED-30D8-4AC7-8C8D-4F2D624A43B0}"/>
    <cellStyle name="Normal 139 2 2 4" xfId="17391" xr:uid="{EBE87134-FBF1-40E9-AC8C-5D25CB3FF925}"/>
    <cellStyle name="Normal 139 2 3" xfId="17392" xr:uid="{287D2F45-1B3E-4D50-B9BE-5C58DE00E67B}"/>
    <cellStyle name="Normal 139 2 3 2" xfId="17393" xr:uid="{23CA8B75-0BFB-44EF-BF3A-68DE28B5A4F9}"/>
    <cellStyle name="Normal 139 2 4" xfId="17394" xr:uid="{B1210E72-F497-4006-9B2A-389E581F6C30}"/>
    <cellStyle name="Normal 139 2 5" xfId="17395" xr:uid="{C4A28C32-AD18-464A-AEFE-D612D71B996A}"/>
    <cellStyle name="Normal 139 2 6" xfId="17396" xr:uid="{11C2424C-BD09-40D8-8893-DD1D3D5D0758}"/>
    <cellStyle name="Normal 14" xfId="1784" xr:uid="{00000000-0005-0000-0000-000065040000}"/>
    <cellStyle name="Normal 14 10" xfId="17397" xr:uid="{C41C1D8C-F156-4013-9B00-AB23E81C7F8A}"/>
    <cellStyle name="Normal 14 10 2" xfId="17398" xr:uid="{9EEFA134-4AD6-4959-9285-898E3FE8FE15}"/>
    <cellStyle name="Normal 14 10 2 2" xfId="17399" xr:uid="{F500A5AB-56CE-49C9-BBA0-E48B531C4EA5}"/>
    <cellStyle name="Normal 14 10 2 2 2" xfId="17400" xr:uid="{DD11F15A-CAD5-420C-A175-005B8B3B45CA}"/>
    <cellStyle name="Normal 14 10 2 2 2 2" xfId="17401" xr:uid="{66183C67-2E9A-44D6-BB1F-4434D0BFA395}"/>
    <cellStyle name="Normal 14 10 2 2 3" xfId="17402" xr:uid="{B45544C2-21AA-4FD7-A641-B06CA149A4E9}"/>
    <cellStyle name="Normal 14 10 2 2 4" xfId="17403" xr:uid="{AA56782D-4840-4A76-8446-98A947B41EA7}"/>
    <cellStyle name="Normal 14 10 2 3" xfId="17404" xr:uid="{9D677575-EE3A-406E-946A-E76349AFA012}"/>
    <cellStyle name="Normal 14 10 2 3 2" xfId="17405" xr:uid="{6D0676B3-E68A-4105-8FCF-079663FF63AD}"/>
    <cellStyle name="Normal 14 10 2 4" xfId="17406" xr:uid="{8C1981FF-D882-408F-9FAB-8970686C21C9}"/>
    <cellStyle name="Normal 14 10 2 5" xfId="17407" xr:uid="{6ABC0530-B6E8-4F9D-823E-C7CA55020164}"/>
    <cellStyle name="Normal 14 10 2 6" xfId="17408" xr:uid="{B6515081-7811-40CB-A006-2E8591937B40}"/>
    <cellStyle name="Normal 14 11" xfId="17409" xr:uid="{E1C8AFE7-23C1-4F95-B0E2-AED8BB61102D}"/>
    <cellStyle name="Normal 14 11 2" xfId="17410" xr:uid="{ED16F4EA-9E61-4EEA-A2BF-C702220564CF}"/>
    <cellStyle name="Normal 14 11 2 2" xfId="17411" xr:uid="{B97ACCD8-516D-4433-B1E1-B92BED6A971A}"/>
    <cellStyle name="Normal 14 11 2 2 2" xfId="17412" xr:uid="{09ED7651-9374-43E1-91C9-B9A151F3697A}"/>
    <cellStyle name="Normal 14 11 2 2 2 2" xfId="17413" xr:uid="{580FE61E-C38E-46BD-9EBE-E80FFC90F6F1}"/>
    <cellStyle name="Normal 14 11 2 2 3" xfId="17414" xr:uid="{4E165259-A695-4EF6-A769-2996BD666B7D}"/>
    <cellStyle name="Normal 14 11 2 2 4" xfId="17415" xr:uid="{8559AE0A-3453-4B54-BE43-B2ABF9497584}"/>
    <cellStyle name="Normal 14 11 2 3" xfId="17416" xr:uid="{CAEA8CAE-6C85-4BBF-84AB-72DCDE9E09FA}"/>
    <cellStyle name="Normal 14 11 2 3 2" xfId="17417" xr:uid="{E1790D01-CEFB-402A-A002-043C60F7B372}"/>
    <cellStyle name="Normal 14 11 2 4" xfId="17418" xr:uid="{77781485-F311-4315-8AD1-3B8BE34F5FE9}"/>
    <cellStyle name="Normal 14 11 2 5" xfId="17419" xr:uid="{82B39EAE-804E-4860-834F-CCE35DA187D8}"/>
    <cellStyle name="Normal 14 11 2 6" xfId="17420" xr:uid="{4AC93B06-AD47-404F-B1CB-833F5F2CDF15}"/>
    <cellStyle name="Normal 14 12" xfId="17421" xr:uid="{B33B5505-676A-4049-9E76-0DB0EEB355AB}"/>
    <cellStyle name="Normal 14 12 2" xfId="17422" xr:uid="{BA4D7B27-23A2-4ED1-9490-B15710309A62}"/>
    <cellStyle name="Normal 14 12 2 2" xfId="17423" xr:uid="{F7617196-E62C-4950-A543-340FD137F975}"/>
    <cellStyle name="Normal 14 12 2 2 2" xfId="17424" xr:uid="{3A4EB679-14ED-44B0-AB52-E1F1368DCEFB}"/>
    <cellStyle name="Normal 14 12 2 2 2 2" xfId="17425" xr:uid="{2615E9EC-8E14-4617-AD44-7BEC260F4B5D}"/>
    <cellStyle name="Normal 14 12 2 2 3" xfId="17426" xr:uid="{F325C674-0718-4E5E-805C-153D758E820B}"/>
    <cellStyle name="Normal 14 12 2 2 4" xfId="17427" xr:uid="{E233B380-DFBB-44E0-A380-58D236B11868}"/>
    <cellStyle name="Normal 14 12 2 3" xfId="17428" xr:uid="{83A9FA00-E2E8-4828-B159-B3F59500A55F}"/>
    <cellStyle name="Normal 14 12 2 3 2" xfId="17429" xr:uid="{A8109A85-578E-498E-900A-5EA93D38BE6E}"/>
    <cellStyle name="Normal 14 12 2 4" xfId="17430" xr:uid="{EEE9B238-BC54-4CC6-8AA0-90AAEC7C1041}"/>
    <cellStyle name="Normal 14 12 2 5" xfId="17431" xr:uid="{6A36AAC5-323C-456A-961F-D5744EF47215}"/>
    <cellStyle name="Normal 14 12 2 6" xfId="17432" xr:uid="{1AA396F6-D62C-4E7F-A503-945007A8167B}"/>
    <cellStyle name="Normal 14 13" xfId="17433" xr:uid="{D63C160C-F0CE-4D3C-9733-03BB82A1540B}"/>
    <cellStyle name="Normal 14 13 2" xfId="17434" xr:uid="{2C03E64C-6D44-46F5-AF88-BCA2BBA1822E}"/>
    <cellStyle name="Normal 14 13 2 2" xfId="17435" xr:uid="{E70EB7EE-4ADD-45C0-9D7A-99B1DB106F00}"/>
    <cellStyle name="Normal 14 13 2 2 2" xfId="17436" xr:uid="{9BEC0222-290A-41BE-A335-994F7196AB1C}"/>
    <cellStyle name="Normal 14 13 2 2 2 2" xfId="17437" xr:uid="{D1076FA1-8351-4BB1-9B2C-562B2604C9E2}"/>
    <cellStyle name="Normal 14 13 2 2 3" xfId="17438" xr:uid="{EF43A355-9F22-4BE2-B485-83229B3D8BFF}"/>
    <cellStyle name="Normal 14 13 2 2 4" xfId="17439" xr:uid="{8AF37F06-A4D8-45C4-9B70-AE71394BE677}"/>
    <cellStyle name="Normal 14 13 2 3" xfId="17440" xr:uid="{44F98CB1-2498-48FD-9CF5-D474BC263F06}"/>
    <cellStyle name="Normal 14 13 2 3 2" xfId="17441" xr:uid="{2A34D51E-E1E4-4A84-97B1-BC9616A6B591}"/>
    <cellStyle name="Normal 14 13 2 4" xfId="17442" xr:uid="{2B7BF42F-5037-4069-8F70-44D0A256738F}"/>
    <cellStyle name="Normal 14 13 2 5" xfId="17443" xr:uid="{AB5976D3-71CF-4C7E-86F4-002E44091A6E}"/>
    <cellStyle name="Normal 14 13 2 6" xfId="17444" xr:uid="{5D86E1B7-0C7E-440E-8C75-84B93EF2DD84}"/>
    <cellStyle name="Normal 14 14" xfId="17445" xr:uid="{CC8F3D1E-C5D8-4F53-ACD7-C884449D8812}"/>
    <cellStyle name="Normal 14 14 2" xfId="17446" xr:uid="{D2BFDF6F-34EF-42B3-A0F3-B01F3782406C}"/>
    <cellStyle name="Normal 14 14 2 2" xfId="17447" xr:uid="{B971F032-C598-493A-BF89-6E6BF5E9E3A1}"/>
    <cellStyle name="Normal 14 14 2 2 2" xfId="17448" xr:uid="{BA1B8405-9E0F-41C8-986B-6B235BADF3D5}"/>
    <cellStyle name="Normal 14 14 2 3" xfId="17449" xr:uid="{0B679144-0A21-42FB-81B5-61D6DBE19D13}"/>
    <cellStyle name="Normal 14 14 2 4" xfId="17450" xr:uid="{F52FE230-0849-4CC8-A6A1-31A3247B9F5C}"/>
    <cellStyle name="Normal 14 14 3" xfId="17451" xr:uid="{3FDF8FF3-8F8E-4D1B-9A93-69D0931CCF11}"/>
    <cellStyle name="Normal 14 14 3 2" xfId="17452" xr:uid="{849BAB84-AC5B-4CD8-9A71-A2B5C6276CB7}"/>
    <cellStyle name="Normal 14 14 4" xfId="17453" xr:uid="{05E0F5BE-117D-47DC-9D13-28911652E9D4}"/>
    <cellStyle name="Normal 14 14 5" xfId="17454" xr:uid="{C2BA816E-1937-4DDE-8918-D78A15BBB5DD}"/>
    <cellStyle name="Normal 14 14 6" xfId="17455" xr:uid="{342DBEAC-2818-4BDF-BEC1-F2BF29905FB6}"/>
    <cellStyle name="Normal 14 15" xfId="4028" xr:uid="{081F842C-7D3C-4D6A-BC2B-CE14BB67EE7A}"/>
    <cellStyle name="Normal 14 16" xfId="2187" xr:uid="{D7D2F21E-AEA0-4127-85A8-8E75BF12F4DE}"/>
    <cellStyle name="Normal 14 2" xfId="3175" xr:uid="{14ABCCA2-541D-4B63-811E-8B25CD886FBD}"/>
    <cellStyle name="Normal 14 2 2" xfId="17456" xr:uid="{19B416FD-D9B8-4612-9890-9BF79BDCA1AB}"/>
    <cellStyle name="Normal 14 2 2 2" xfId="17457" xr:uid="{94E38CCE-01A9-40EA-978E-4106B27B57BE}"/>
    <cellStyle name="Normal 14 2 2 2 2" xfId="17458" xr:uid="{463EA44A-8C01-410C-BAEB-270BC53762FD}"/>
    <cellStyle name="Normal 14 2 2 2 2 2" xfId="17459" xr:uid="{74A3084E-0A65-4A36-9AB3-B8BECAB6A5DC}"/>
    <cellStyle name="Normal 14 2 2 2 2 2 2" xfId="17460" xr:uid="{D071BFFE-B1A2-4EDE-8631-5852929DF6DD}"/>
    <cellStyle name="Normal 14 2 2 2 2 3" xfId="17461" xr:uid="{B1BFE474-FF86-4252-B147-59B13A696959}"/>
    <cellStyle name="Normal 14 2 2 2 2 4" xfId="17462" xr:uid="{8CB94398-55A1-4D07-BA9F-E6A748A59BA6}"/>
    <cellStyle name="Normal 14 2 2 2 3" xfId="17463" xr:uid="{D84820AD-85DC-4469-A17A-15B7452360DD}"/>
    <cellStyle name="Normal 14 2 2 2 3 2" xfId="17464" xr:uid="{00552F41-4598-4695-AA1C-45B8CD93D69B}"/>
    <cellStyle name="Normal 14 2 2 2 4" xfId="17465" xr:uid="{06189AB4-CA4A-4E00-BA15-55C78490F56D}"/>
    <cellStyle name="Normal 14 2 2 2 5" xfId="17466" xr:uid="{DB582AB3-5DCF-44F7-BD19-F2141623ED25}"/>
    <cellStyle name="Normal 14 2 2 2 6" xfId="17467" xr:uid="{06E78B30-5A2E-4560-96D0-991B4E7E51AD}"/>
    <cellStyle name="Normal 14 2 3" xfId="17468" xr:uid="{3B70D0CD-4B4F-4D50-8097-6DA9C0C11AEA}"/>
    <cellStyle name="Normal 14 2 3 2" xfId="17469" xr:uid="{FE1EE4AF-24A9-47FC-911F-68322B7FA6FA}"/>
    <cellStyle name="Normal 14 2 3 2 2" xfId="17470" xr:uid="{D39E0EE0-BE43-49D7-8552-58FA4C9427D7}"/>
    <cellStyle name="Normal 14 2 3 2 2 2" xfId="17471" xr:uid="{7B013876-08D4-4F57-A993-D5687F53EF41}"/>
    <cellStyle name="Normal 14 2 3 2 3" xfId="17472" xr:uid="{E406753C-C74C-45BC-9815-AD69FCC1993C}"/>
    <cellStyle name="Normal 14 2 3 2 4" xfId="17473" xr:uid="{C4C26958-ECA4-4A64-A736-9146AF0F5137}"/>
    <cellStyle name="Normal 14 2 3 3" xfId="17474" xr:uid="{F9892705-E5FF-43EE-A5BA-0A559D64D7CD}"/>
    <cellStyle name="Normal 14 2 3 3 2" xfId="17475" xr:uid="{A3475308-5C11-4473-894D-B9DF62A2580B}"/>
    <cellStyle name="Normal 14 2 3 4" xfId="17476" xr:uid="{443E3589-AD9F-434C-94ED-67EB1A3BDF6B}"/>
    <cellStyle name="Normal 14 2 3 5" xfId="17477" xr:uid="{4A73488A-653E-4C5D-8513-7A336DCFE61E}"/>
    <cellStyle name="Normal 14 2 3 6" xfId="17478" xr:uid="{95DFA30F-A9DA-4167-A1D4-3100AEE22E74}"/>
    <cellStyle name="Normal 14 2 4" xfId="4129" xr:uid="{6E613CB7-5161-434B-8168-47109098D7F5}"/>
    <cellStyle name="Normal 14 3" xfId="17479" xr:uid="{2F3B2E83-B67C-4814-818F-7489456BA89A}"/>
    <cellStyle name="Normal 14 3 2" xfId="17480" xr:uid="{EF971291-B599-4D18-AA0D-A0AD5AF0EC36}"/>
    <cellStyle name="Normal 14 3 2 2" xfId="17481" xr:uid="{5B6257C2-B9A6-42FC-9A14-185BEF1EB062}"/>
    <cellStyle name="Normal 14 3 2 2 2" xfId="17482" xr:uid="{4262CC77-597B-4678-B5E5-E044575343E3}"/>
    <cellStyle name="Normal 14 3 2 2 2 2" xfId="17483" xr:uid="{47D319CB-7F04-4DF9-94A8-7B6D2A194C3B}"/>
    <cellStyle name="Normal 14 3 2 2 3" xfId="17484" xr:uid="{A36F13C1-AF62-40C3-9558-496A6143D210}"/>
    <cellStyle name="Normal 14 3 2 2 4" xfId="17485" xr:uid="{90F4736F-6EC2-4625-8B59-BC377118A729}"/>
    <cellStyle name="Normal 14 3 2 3" xfId="17486" xr:uid="{5D144E69-3796-4627-B847-79400717E953}"/>
    <cellStyle name="Normal 14 3 2 3 2" xfId="17487" xr:uid="{240E6BBC-41E1-449B-A5BC-7D40D870530A}"/>
    <cellStyle name="Normal 14 3 2 4" xfId="17488" xr:uid="{6349DA7B-48CE-4E4D-A495-6F372AACC093}"/>
    <cellStyle name="Normal 14 3 2 5" xfId="17489" xr:uid="{E129D2BE-9955-42B3-8BCC-FC10D83C01B3}"/>
    <cellStyle name="Normal 14 3 2 6" xfId="17490" xr:uid="{D17B7A7F-11B0-41E8-AC45-94EDC308B4BE}"/>
    <cellStyle name="Normal 14 4" xfId="17491" xr:uid="{9FD872B3-EBD4-4B2C-A071-C36568F04FDE}"/>
    <cellStyle name="Normal 14 4 2" xfId="17492" xr:uid="{019E53EC-73EE-486B-AC73-EA88B7F7DE95}"/>
    <cellStyle name="Normal 14 4 2 2" xfId="17493" xr:uid="{B43C8D20-0634-4679-88E1-39EF3E6AD460}"/>
    <cellStyle name="Normal 14 4 2 2 2" xfId="17494" xr:uid="{79A59C87-09D1-4EBE-8A67-AAB291A11A19}"/>
    <cellStyle name="Normal 14 4 2 2 2 2" xfId="17495" xr:uid="{7722903E-DE69-45FB-B96A-126B20755D37}"/>
    <cellStyle name="Normal 14 4 2 2 3" xfId="17496" xr:uid="{990584F1-F866-4F6F-9B50-91AFA7C5A0E3}"/>
    <cellStyle name="Normal 14 4 2 2 4" xfId="17497" xr:uid="{C47AAF86-7103-4A44-8AD1-1FA000AFB898}"/>
    <cellStyle name="Normal 14 4 2 3" xfId="17498" xr:uid="{1CCDC8AD-16C8-44FF-8696-5E488C501B6C}"/>
    <cellStyle name="Normal 14 4 2 3 2" xfId="17499" xr:uid="{86565245-45A0-47CC-99B9-BEB91E2A7346}"/>
    <cellStyle name="Normal 14 4 2 4" xfId="17500" xr:uid="{759EFF73-EE57-4387-A1CE-1A71797AFDE7}"/>
    <cellStyle name="Normal 14 4 2 5" xfId="17501" xr:uid="{D7D05A32-0B96-4A56-87AE-7819BF965F55}"/>
    <cellStyle name="Normal 14 4 2 6" xfId="17502" xr:uid="{44C65AED-8D52-4544-94F1-1148C58E20B1}"/>
    <cellStyle name="Normal 14 5" xfId="17503" xr:uid="{74FD1137-40A5-4B26-9BA3-A99D91DAE52D}"/>
    <cellStyle name="Normal 14 5 2" xfId="17504" xr:uid="{EB772CC7-FED3-4307-8DBC-BB768303A39B}"/>
    <cellStyle name="Normal 14 5 2 2" xfId="17505" xr:uid="{6CE88981-D85E-4005-AC4C-89A10FDA998B}"/>
    <cellStyle name="Normal 14 5 2 2 2" xfId="17506" xr:uid="{9D2A7C40-7D13-4B18-9DF6-05DDC366327B}"/>
    <cellStyle name="Normal 14 5 2 2 2 2" xfId="17507" xr:uid="{7F658D35-2058-483C-A9BD-ED6876BD9139}"/>
    <cellStyle name="Normal 14 5 2 2 3" xfId="17508" xr:uid="{10D81A9B-C974-4569-B184-B359C0BB7F51}"/>
    <cellStyle name="Normal 14 5 2 2 4" xfId="17509" xr:uid="{E8EDC08E-58EA-4C84-8BE7-E76E4A5176FC}"/>
    <cellStyle name="Normal 14 5 2 3" xfId="17510" xr:uid="{1B50F815-6C1C-4B1C-A5F6-1830950C81CD}"/>
    <cellStyle name="Normal 14 5 2 3 2" xfId="17511" xr:uid="{26E44B1D-F5AE-4E84-8E1B-F6E9FBFB59E0}"/>
    <cellStyle name="Normal 14 5 2 4" xfId="17512" xr:uid="{A59847A8-3041-484D-AB95-2DCF37596C9D}"/>
    <cellStyle name="Normal 14 5 2 5" xfId="17513" xr:uid="{605402EC-8E57-46D8-B430-9367D402A471}"/>
    <cellStyle name="Normal 14 5 2 6" xfId="17514" xr:uid="{6E565CCB-98EF-4751-9DB7-FFF274C9400A}"/>
    <cellStyle name="Normal 14 6" xfId="17515" xr:uid="{391A3D5D-ADED-4B20-82F2-6103E268B744}"/>
    <cellStyle name="Normal 14 6 2" xfId="17516" xr:uid="{531F0E49-4C8B-46DE-B3F1-CFA169FE61C5}"/>
    <cellStyle name="Normal 14 6 2 2" xfId="17517" xr:uid="{A538035E-F757-4A71-A520-FD1720A714A5}"/>
    <cellStyle name="Normal 14 6 2 2 2" xfId="17518" xr:uid="{6BBC3100-2601-4883-80C6-0B772D3F7BC6}"/>
    <cellStyle name="Normal 14 6 2 2 2 2" xfId="17519" xr:uid="{2A80A9FD-24C4-4CA1-87DB-F3A376D013B6}"/>
    <cellStyle name="Normal 14 6 2 2 3" xfId="17520" xr:uid="{33CCB836-9C3D-49AA-B6BC-D32F827A2692}"/>
    <cellStyle name="Normal 14 6 2 2 4" xfId="17521" xr:uid="{C74C37E1-B74A-4E93-81C3-4EA72EBBDF9F}"/>
    <cellStyle name="Normal 14 6 2 3" xfId="17522" xr:uid="{616E3654-8B5E-447C-AC64-0BB338310BFE}"/>
    <cellStyle name="Normal 14 6 2 3 2" xfId="17523" xr:uid="{9F0B8D50-6A95-4036-97C0-FD0F39ACB06E}"/>
    <cellStyle name="Normal 14 6 2 4" xfId="17524" xr:uid="{D980BE37-A2ED-47CA-8042-83411D490A21}"/>
    <cellStyle name="Normal 14 6 2 5" xfId="17525" xr:uid="{C111AB9C-6D87-414C-872A-1DB26C8991B0}"/>
    <cellStyle name="Normal 14 6 2 6" xfId="17526" xr:uid="{3000A91A-6CBD-47B2-8C27-A2CFA24C6776}"/>
    <cellStyle name="Normal 14 7" xfId="17527" xr:uid="{C7E11426-2859-42CF-BC50-89192EBEC23B}"/>
    <cellStyle name="Normal 14 7 2" xfId="17528" xr:uid="{C1B4E708-EBE5-411F-8CDE-D4EB36A9B578}"/>
    <cellStyle name="Normal 14 7 2 2" xfId="17529" xr:uid="{EE2DF1D4-4E35-4A5E-93A2-5B0CD8ACCD9B}"/>
    <cellStyle name="Normal 14 7 2 2 2" xfId="17530" xr:uid="{6DB27225-868E-46C3-9413-788DA6CE0058}"/>
    <cellStyle name="Normal 14 7 2 2 2 2" xfId="17531" xr:uid="{65B9AF77-EFA9-44E2-B6DA-7EECA68AD192}"/>
    <cellStyle name="Normal 14 7 2 2 3" xfId="17532" xr:uid="{A35180F8-733B-43D2-A221-0240B50AA063}"/>
    <cellStyle name="Normal 14 7 2 2 4" xfId="17533" xr:uid="{5773DED6-A5DD-4666-A869-A06B399D9D43}"/>
    <cellStyle name="Normal 14 7 2 3" xfId="17534" xr:uid="{D61ABB8C-D783-4F3C-9224-302B2CC8B159}"/>
    <cellStyle name="Normal 14 7 2 3 2" xfId="17535" xr:uid="{8F2482FB-5812-40D1-808D-616477E7D096}"/>
    <cellStyle name="Normal 14 7 2 4" xfId="17536" xr:uid="{EF7A0597-D150-4147-A28D-5600868EC3CC}"/>
    <cellStyle name="Normal 14 7 2 5" xfId="17537" xr:uid="{831131C8-8142-4F1D-A575-0736D3CED201}"/>
    <cellStyle name="Normal 14 7 2 6" xfId="17538" xr:uid="{560ED758-5039-489F-AAA1-D4F1E4EEC737}"/>
    <cellStyle name="Normal 14 8" xfId="17539" xr:uid="{3D956D2E-0472-4F50-B64C-880E2F743EEE}"/>
    <cellStyle name="Normal 14 8 2" xfId="17540" xr:uid="{BFF4EC67-A7D4-47BF-9F1D-37E754361BEA}"/>
    <cellStyle name="Normal 14 8 2 2" xfId="17541" xr:uid="{2BE6A880-588E-4050-92D2-3E89E2F315D1}"/>
    <cellStyle name="Normal 14 8 2 2 2" xfId="17542" xr:uid="{6E66BAFC-441F-49BD-B778-22BB31868945}"/>
    <cellStyle name="Normal 14 8 2 2 2 2" xfId="17543" xr:uid="{5EDAC93D-804F-4DC4-BF35-A79211D2E4B8}"/>
    <cellStyle name="Normal 14 8 2 2 3" xfId="17544" xr:uid="{542E4A47-110D-4E25-8979-59019FD03C53}"/>
    <cellStyle name="Normal 14 8 2 2 4" xfId="17545" xr:uid="{4FE570F5-3DB0-4106-935F-7898E376C167}"/>
    <cellStyle name="Normal 14 8 2 3" xfId="17546" xr:uid="{91AAB696-3184-4CD4-8D21-6C0AB26B9A3B}"/>
    <cellStyle name="Normal 14 8 2 3 2" xfId="17547" xr:uid="{D8BEA594-91A0-4F89-9591-EAA8B0B13C11}"/>
    <cellStyle name="Normal 14 8 2 4" xfId="17548" xr:uid="{29A8607A-0276-4DA0-962C-1D663D36E47D}"/>
    <cellStyle name="Normal 14 8 2 5" xfId="17549" xr:uid="{5332B5C3-231F-4A06-9E21-1455688DC7C6}"/>
    <cellStyle name="Normal 14 8 2 6" xfId="17550" xr:uid="{274243F7-9509-4888-B83F-EBB2482BF3AE}"/>
    <cellStyle name="Normal 14 9" xfId="17551" xr:uid="{6AC1E473-8806-41E0-AAED-41C57F3B02E5}"/>
    <cellStyle name="Normal 14 9 2" xfId="17552" xr:uid="{B0081AC8-B0A2-413B-B889-BD3C3A8E7621}"/>
    <cellStyle name="Normal 14 9 2 2" xfId="17553" xr:uid="{D348A101-5DEC-405B-9507-1F6D16693876}"/>
    <cellStyle name="Normal 14 9 2 2 2" xfId="17554" xr:uid="{AF9D6AE4-DAC3-4DA7-B04B-C344D4BF38B8}"/>
    <cellStyle name="Normal 14 9 2 2 2 2" xfId="17555" xr:uid="{DCED82EF-5FCA-4EAB-8BF3-2F0436324DF1}"/>
    <cellStyle name="Normal 14 9 2 2 3" xfId="17556" xr:uid="{202C8E86-4542-4F0A-90D0-FBAA68FB2A45}"/>
    <cellStyle name="Normal 14 9 2 2 4" xfId="17557" xr:uid="{E51AEEDC-0EE5-4C13-82CE-10F60B88962A}"/>
    <cellStyle name="Normal 14 9 2 3" xfId="17558" xr:uid="{7FB02891-3214-4DE6-AF38-3CCC800C8E35}"/>
    <cellStyle name="Normal 14 9 2 3 2" xfId="17559" xr:uid="{7C00A423-2F8F-4C30-B64E-855701420AED}"/>
    <cellStyle name="Normal 14 9 2 4" xfId="17560" xr:uid="{13B7E018-6B5B-43E8-9055-F33D894D93C2}"/>
    <cellStyle name="Normal 14 9 2 5" xfId="17561" xr:uid="{E60AC568-3167-41D5-B7D3-95EA2D096B2F}"/>
    <cellStyle name="Normal 14 9 2 6" xfId="17562" xr:uid="{B8D856E0-71A7-448D-97CB-7C63E7FCF445}"/>
    <cellStyle name="Normal 14_inv-en-1.5.0-02 trame_fiche-emissions" xfId="17563" xr:uid="{8C97946B-A885-41AF-9D9D-6ECBE40F4868}"/>
    <cellStyle name="Normal 140" xfId="17564" xr:uid="{701C1F17-C152-43B3-BBFC-B2416397EEDE}"/>
    <cellStyle name="Normal 140 2" xfId="17565" xr:uid="{E7BB8143-C1BA-4B18-8C66-4D3DA0159B2B}"/>
    <cellStyle name="Normal 140 2 2" xfId="17566" xr:uid="{FCB48747-B421-4DD1-A331-37977ECC2351}"/>
    <cellStyle name="Normal 140 2 2 2" xfId="17567" xr:uid="{C4F5465D-3CDF-423C-95DA-51F61AFA6140}"/>
    <cellStyle name="Normal 140 2 2 2 2" xfId="17568" xr:uid="{DC7DE368-869C-4FA5-A471-C51C3C84A99D}"/>
    <cellStyle name="Normal 140 2 2 3" xfId="17569" xr:uid="{0B36B36D-7728-4F7B-8ED2-BC5CBEC1FD1D}"/>
    <cellStyle name="Normal 140 2 2 4" xfId="17570" xr:uid="{3EC7F44C-6E68-41BA-836C-A245911D208E}"/>
    <cellStyle name="Normal 140 2 3" xfId="17571" xr:uid="{CD4BA289-7277-4B0F-A440-C1D992AA1EB7}"/>
    <cellStyle name="Normal 140 2 3 2" xfId="17572" xr:uid="{F7BA240B-733E-4776-A869-BDA9076DAE34}"/>
    <cellStyle name="Normal 140 2 4" xfId="17573" xr:uid="{8D0A9B0E-B200-4838-9D4F-DCF5C16AFE26}"/>
    <cellStyle name="Normal 140 2 5" xfId="17574" xr:uid="{A90BAB2E-CF20-439E-B466-065549E4CBCE}"/>
    <cellStyle name="Normal 140 2 6" xfId="17575" xr:uid="{0A788026-87D3-47E7-8284-8A3038C45E12}"/>
    <cellStyle name="Normal 141" xfId="17576" xr:uid="{40BAB659-B3CD-4C02-A0CE-242BBFAEA12B}"/>
    <cellStyle name="Normal 141 2" xfId="17577" xr:uid="{783AC625-E9DA-4E1E-B607-3462BF5C9A45}"/>
    <cellStyle name="Normal 141 2 2" xfId="17578" xr:uid="{CEF7AB81-3F1D-4236-BAF3-8D390DCF4076}"/>
    <cellStyle name="Normal 141 2 2 2" xfId="17579" xr:uid="{9A41FD17-5566-4FB8-8302-C7972F88C17B}"/>
    <cellStyle name="Normal 141 2 2 2 2" xfId="17580" xr:uid="{7877C206-8215-4BD3-B0A1-8F2DE0E55431}"/>
    <cellStyle name="Normal 141 2 2 3" xfId="17581" xr:uid="{411464EB-ABBE-406C-A304-76BCCB43F53A}"/>
    <cellStyle name="Normal 141 2 2 4" xfId="17582" xr:uid="{B6154DD3-BC3E-4E33-9F07-D3868051215F}"/>
    <cellStyle name="Normal 141 2 3" xfId="17583" xr:uid="{91565FFA-FD1D-4E2E-8CE7-0F2993F57442}"/>
    <cellStyle name="Normal 141 2 3 2" xfId="17584" xr:uid="{5F4EB042-3265-4FAF-BA9A-0B5B2CA2DE44}"/>
    <cellStyle name="Normal 141 2 4" xfId="17585" xr:uid="{BE4376F3-9616-4294-AFD7-70F66E552694}"/>
    <cellStyle name="Normal 141 2 5" xfId="17586" xr:uid="{CCDFA8EC-4FB8-4F2E-BDAA-F586AC298A86}"/>
    <cellStyle name="Normal 141 2 6" xfId="17587" xr:uid="{94039E30-C71D-4030-95A3-015DADA1CE4D}"/>
    <cellStyle name="Normal 142" xfId="17588" xr:uid="{AE7997C2-2679-4C00-A0F9-DA206E0FE0F7}"/>
    <cellStyle name="Normal 142 2" xfId="17589" xr:uid="{7677F63E-9F27-45A2-A8A4-34600F479D44}"/>
    <cellStyle name="Normal 142 2 2" xfId="17590" xr:uid="{9459EEA6-521D-4D93-B981-061CD0DD7509}"/>
    <cellStyle name="Normal 142 2 2 2" xfId="17591" xr:uid="{6DA69685-ACBF-44DE-962F-905A63C25C30}"/>
    <cellStyle name="Normal 142 2 2 2 2" xfId="17592" xr:uid="{5BBDED98-0861-45BF-A04B-55CEBE536B96}"/>
    <cellStyle name="Normal 142 2 2 3" xfId="17593" xr:uid="{BE35B259-E4D1-4A80-83AE-E9E18CB2650C}"/>
    <cellStyle name="Normal 142 2 2 4" xfId="17594" xr:uid="{2D38219B-27DD-40FB-9BD5-36112BFF97C4}"/>
    <cellStyle name="Normal 142 2 3" xfId="17595" xr:uid="{15E6BF4D-6DD9-473B-BE5E-474376E61AA4}"/>
    <cellStyle name="Normal 142 2 3 2" xfId="17596" xr:uid="{254FF28B-8C48-479D-A951-BE307FA91E89}"/>
    <cellStyle name="Normal 142 2 4" xfId="17597" xr:uid="{564876E7-F81A-4811-9CEF-1ADC0C15233C}"/>
    <cellStyle name="Normal 142 2 5" xfId="17598" xr:uid="{FF319F24-4FA9-4738-8AFA-D0F5498D6CC3}"/>
    <cellStyle name="Normal 142 2 6" xfId="17599" xr:uid="{61B4C0AD-9CE8-4494-B22B-3BDEF45A8717}"/>
    <cellStyle name="Normal 143" xfId="17600" xr:uid="{4D04A91C-737E-4ADC-9844-3ED4128FA661}"/>
    <cellStyle name="Normal 143 2" xfId="17601" xr:uid="{A5D276BA-4B25-4F1D-83F8-1955970EE646}"/>
    <cellStyle name="Normal 143 2 2" xfId="17602" xr:uid="{29EA2D08-6343-47C3-897D-BE04E60F98A3}"/>
    <cellStyle name="Normal 143 2 2 2" xfId="17603" xr:uid="{15781FA8-7F05-4729-A3B5-3A10883F3C7B}"/>
    <cellStyle name="Normal 143 2 2 2 2" xfId="17604" xr:uid="{AEB6A77C-982B-4938-8EE7-584D5CAFC7E5}"/>
    <cellStyle name="Normal 143 2 2 3" xfId="17605" xr:uid="{0AAC8138-5471-4752-845D-1F8427094AEC}"/>
    <cellStyle name="Normal 143 2 2 4" xfId="17606" xr:uid="{C5327839-DB73-4EBB-B654-910E6D8938EB}"/>
    <cellStyle name="Normal 143 2 3" xfId="17607" xr:uid="{9F930DEF-8342-4E21-A96E-7CD41FF843A4}"/>
    <cellStyle name="Normal 143 2 3 2" xfId="17608" xr:uid="{BC03B000-FAA5-49D9-A626-4524880FDEAE}"/>
    <cellStyle name="Normal 143 2 4" xfId="17609" xr:uid="{3D58B94D-D61F-4B7E-83A3-3D9350D307A5}"/>
    <cellStyle name="Normal 143 2 5" xfId="17610" xr:uid="{47F440C3-AC97-4CFD-8D14-6C9160F6E1F7}"/>
    <cellStyle name="Normal 143 2 6" xfId="17611" xr:uid="{6AAD3DD2-5B57-4DFD-A611-8017B22FCF75}"/>
    <cellStyle name="Normal 144" xfId="17612" xr:uid="{2E8C8178-CF50-4E32-B455-FA0E2E616640}"/>
    <cellStyle name="Normal 144 2" xfId="17613" xr:uid="{177F6829-C4BF-4618-9C49-4A4CBC6356FF}"/>
    <cellStyle name="Normal 144 2 2" xfId="17614" xr:uid="{6D188CA1-279F-4943-977D-C1DF40A50D29}"/>
    <cellStyle name="Normal 144 2 2 2" xfId="17615" xr:uid="{FDA3323A-111A-449E-9ED0-12319F6809D2}"/>
    <cellStyle name="Normal 144 2 2 2 2" xfId="17616" xr:uid="{76D679C6-85BD-4D6A-9B3A-C64A648F19DB}"/>
    <cellStyle name="Normal 144 2 2 3" xfId="17617" xr:uid="{28F0E121-FA75-4E47-A7BB-5F1DD6053191}"/>
    <cellStyle name="Normal 144 2 2 4" xfId="17618" xr:uid="{D13B8EC9-769A-4A75-881E-1CD623625FCE}"/>
    <cellStyle name="Normal 144 2 3" xfId="17619" xr:uid="{D4629499-7BD2-43F3-B8B7-73E4C0500AD0}"/>
    <cellStyle name="Normal 144 2 3 2" xfId="17620" xr:uid="{515E8C9A-607C-41F0-BDB1-818229030083}"/>
    <cellStyle name="Normal 144 2 4" xfId="17621" xr:uid="{D3811701-B0BA-4BB6-96FE-C16897FE5999}"/>
    <cellStyle name="Normal 144 2 5" xfId="17622" xr:uid="{AF7B849C-3729-4F9E-8CA5-0395D67B8580}"/>
    <cellStyle name="Normal 144 2 6" xfId="17623" xr:uid="{4BD0A6E7-BD3E-48DD-A1C6-3AC5AA05614A}"/>
    <cellStyle name="Normal 145" xfId="17624" xr:uid="{254A7364-8E98-4386-AF78-43AAC3A21A10}"/>
    <cellStyle name="Normal 145 2" xfId="17625" xr:uid="{8FF4E49F-609C-41A4-A908-F2587E45D078}"/>
    <cellStyle name="Normal 145 2 2" xfId="17626" xr:uid="{B7F527D7-830C-4D8C-80EE-E5342D43C841}"/>
    <cellStyle name="Normal 145 2 2 2" xfId="17627" xr:uid="{6981C87E-B271-41BB-8E8F-FFF7C4DF7708}"/>
    <cellStyle name="Normal 145 2 2 2 2" xfId="17628" xr:uid="{0188D3EB-5E3E-4F92-AAFA-B5A66008ABE1}"/>
    <cellStyle name="Normal 145 2 2 3" xfId="17629" xr:uid="{3CFE6F48-8FA1-4D38-87CF-21DD7AA94EE1}"/>
    <cellStyle name="Normal 145 2 2 4" xfId="17630" xr:uid="{591189C7-38E3-4CFD-B26E-0F2B407A798D}"/>
    <cellStyle name="Normal 145 2 3" xfId="17631" xr:uid="{5A3F9AA6-2DAD-49A3-87BE-1A17A265A1AF}"/>
    <cellStyle name="Normal 145 2 3 2" xfId="17632" xr:uid="{38DD9BA4-47AF-4E81-83D1-2A600517FA8E}"/>
    <cellStyle name="Normal 145 2 4" xfId="17633" xr:uid="{F55CF8EB-AB57-4A5A-9238-BC63DC0204EC}"/>
    <cellStyle name="Normal 145 2 5" xfId="17634" xr:uid="{87599106-DEFF-4583-90BB-6BB8265AE4EF}"/>
    <cellStyle name="Normal 145 2 6" xfId="17635" xr:uid="{D1D214C3-A6A4-475C-8958-1A120F2AEDA8}"/>
    <cellStyle name="Normal 146" xfId="17636" xr:uid="{4F91ADD4-02CE-4A2D-983F-84AC592A1970}"/>
    <cellStyle name="Normal 146 2" xfId="17637" xr:uid="{37AC6326-04DE-4DFC-B5B5-98A4B57DA29D}"/>
    <cellStyle name="Normal 146 2 2" xfId="17638" xr:uid="{3C27821E-1A88-4CDA-8B22-82B183FB0B65}"/>
    <cellStyle name="Normal 146 2 2 2" xfId="17639" xr:uid="{F2E7B8AE-9759-4F07-B27F-AA4522285DDA}"/>
    <cellStyle name="Normal 146 2 2 2 2" xfId="17640" xr:uid="{0E5B9EBB-9F6E-4710-9A14-E85621D7BCEA}"/>
    <cellStyle name="Normal 146 2 2 3" xfId="17641" xr:uid="{32B65F7C-FCD1-4A1C-8786-01F3BF2E307B}"/>
    <cellStyle name="Normal 146 2 2 4" xfId="17642" xr:uid="{CD31387D-7B97-43FE-A559-86A3F8CA5868}"/>
    <cellStyle name="Normal 146 2 3" xfId="17643" xr:uid="{6EF357E0-36D9-4E53-9D6F-6BFC2B7760E1}"/>
    <cellStyle name="Normal 146 2 3 2" xfId="17644" xr:uid="{7E5B2322-1951-498E-A8EE-D096BDD53A97}"/>
    <cellStyle name="Normal 146 2 4" xfId="17645" xr:uid="{13A96F79-68AE-4C76-8AF6-F7660A17F3D6}"/>
    <cellStyle name="Normal 146 2 5" xfId="17646" xr:uid="{A582D478-05D1-4053-B0D1-786BDCAC056C}"/>
    <cellStyle name="Normal 146 2 6" xfId="17647" xr:uid="{5348D575-617A-49C7-9AA7-EB63236F9C34}"/>
    <cellStyle name="Normal 147" xfId="17648" xr:uid="{B172FA9C-4596-4BEC-87F8-9E190C4796E0}"/>
    <cellStyle name="Normal 147 2" xfId="17649" xr:uid="{BC9D557A-7C37-446F-A6F4-54EE45CC1EE7}"/>
    <cellStyle name="Normal 147 2 2" xfId="17650" xr:uid="{792361AC-63C4-4362-8B36-E75CCD7EABF9}"/>
    <cellStyle name="Normal 147 2 2 2" xfId="17651" xr:uid="{BF93E0D5-BA05-4ACC-8CCD-EB2944071F8B}"/>
    <cellStyle name="Normal 147 2 2 2 2" xfId="17652" xr:uid="{A0ED007E-EB19-42DC-8E75-EB3A5EC66731}"/>
    <cellStyle name="Normal 147 2 2 3" xfId="17653" xr:uid="{1C14E16F-A9CB-46BE-AB5D-D57750FEE9DA}"/>
    <cellStyle name="Normal 147 2 2 4" xfId="17654" xr:uid="{2CD9FB1F-D566-4629-9E0F-54F2A3E7D17C}"/>
    <cellStyle name="Normal 147 2 3" xfId="17655" xr:uid="{03EF028D-0985-4E8F-9702-1EFD07D8D81C}"/>
    <cellStyle name="Normal 147 2 3 2" xfId="17656" xr:uid="{5AAE21D2-4501-4481-B5AD-D631F30B9146}"/>
    <cellStyle name="Normal 147 2 4" xfId="17657" xr:uid="{B4DE2FC4-566E-4F37-B738-F0B569EE4E5B}"/>
    <cellStyle name="Normal 147 2 5" xfId="17658" xr:uid="{4C379052-5595-43C4-817C-256C5750BC84}"/>
    <cellStyle name="Normal 147 2 6" xfId="17659" xr:uid="{2B50252D-564B-4AB5-B69E-BC91AAA02381}"/>
    <cellStyle name="Normal 148" xfId="17660" xr:uid="{DCC7826F-D22E-4FA8-BA44-A4ADDB247454}"/>
    <cellStyle name="Normal 148 2" xfId="17661" xr:uid="{6D2F2194-2E1F-45F3-8266-F82E5C561027}"/>
    <cellStyle name="Normal 148 2 2" xfId="17662" xr:uid="{C55B7B90-05F2-48D6-8A75-DC3B3FDC8778}"/>
    <cellStyle name="Normal 148 2 2 2" xfId="17663" xr:uid="{7975FF6A-187E-432A-A547-AD8BEDB4695D}"/>
    <cellStyle name="Normal 148 2 2 2 2" xfId="17664" xr:uid="{4DCF0C25-5FFA-4047-B2F9-D36367817E7C}"/>
    <cellStyle name="Normal 148 2 2 3" xfId="17665" xr:uid="{001ED905-D0DD-4702-BB9D-6BF1A29CB00F}"/>
    <cellStyle name="Normal 148 2 2 4" xfId="17666" xr:uid="{1C999828-F20A-468A-A31D-D3BC40C857BE}"/>
    <cellStyle name="Normal 148 2 3" xfId="17667" xr:uid="{E4E1D5F7-D4CE-4BE6-9234-0E04CD84C80B}"/>
    <cellStyle name="Normal 148 2 3 2" xfId="17668" xr:uid="{8CB72EC8-9DF5-4D63-8B1E-5552BED113D3}"/>
    <cellStyle name="Normal 148 2 4" xfId="17669" xr:uid="{276625EF-C102-45B9-A56E-C72A854A4FEF}"/>
    <cellStyle name="Normal 148 2 5" xfId="17670" xr:uid="{CB59C3D8-664A-4158-92B5-8DB1874333BA}"/>
    <cellStyle name="Normal 148 2 6" xfId="17671" xr:uid="{F24C0642-E790-48D9-A92C-EFA5C21762AD}"/>
    <cellStyle name="Normal 149" xfId="17672" xr:uid="{1F02720C-A504-44FA-9BAF-8CB64FFA4908}"/>
    <cellStyle name="Normal 149 2" xfId="17673" xr:uid="{0F762042-11CF-4ED3-9B4B-D3B45BA1B7EF}"/>
    <cellStyle name="Normal 149 2 2" xfId="17674" xr:uid="{A199EF80-D948-435D-866C-A47498AB2A93}"/>
    <cellStyle name="Normal 149 2 2 2" xfId="17675" xr:uid="{C17DAF58-F531-4F03-83CA-07742BD9CA8C}"/>
    <cellStyle name="Normal 149 2 2 2 2" xfId="17676" xr:uid="{EE6D17FC-5F77-4E08-B3A8-8DDE293848C4}"/>
    <cellStyle name="Normal 149 2 2 3" xfId="17677" xr:uid="{AF3C15E7-8912-4655-B76E-2656CEBE697F}"/>
    <cellStyle name="Normal 149 2 2 4" xfId="17678" xr:uid="{98E6B3C5-2F89-4599-B67F-510D9D269D06}"/>
    <cellStyle name="Normal 149 2 3" xfId="17679" xr:uid="{D8632F76-6796-4C95-BF87-38D8BDF5E5A5}"/>
    <cellStyle name="Normal 149 2 3 2" xfId="17680" xr:uid="{2BF15470-A80F-4513-9D71-DC4F4353D112}"/>
    <cellStyle name="Normal 149 2 4" xfId="17681" xr:uid="{870B4A1A-06DF-44D6-B486-923376E26026}"/>
    <cellStyle name="Normal 149 2 5" xfId="17682" xr:uid="{3AD7A611-8FE4-4B81-A550-437E7F4F33A1}"/>
    <cellStyle name="Normal 149 2 6" xfId="17683" xr:uid="{FB5FF0B7-28D2-4E2F-B96D-74097B537F49}"/>
    <cellStyle name="Normal 15" xfId="1787" xr:uid="{838EEEE7-6219-47B5-B4C9-598CC3AE577A}"/>
    <cellStyle name="Normal 15 10" xfId="17684" xr:uid="{AF05E67C-917B-42FC-AF7B-2397F8BE2A42}"/>
    <cellStyle name="Normal 15 10 2" xfId="17685" xr:uid="{0970E3D2-796F-4ECD-B7F8-AAD11ED811CD}"/>
    <cellStyle name="Normal 15 10 2 2" xfId="17686" xr:uid="{B497B64B-EA1B-4C19-8A6E-9F2B3DC87DB2}"/>
    <cellStyle name="Normal 15 10 2 2 2" xfId="17687" xr:uid="{E305F215-31E5-4512-81A1-9E0269D90121}"/>
    <cellStyle name="Normal 15 10 2 2 2 2" xfId="17688" xr:uid="{6AE2DC0F-E94F-4275-927A-E1009C9F7F21}"/>
    <cellStyle name="Normal 15 10 2 2 3" xfId="17689" xr:uid="{4A825518-49B8-4581-AEEB-B66D8301BE1B}"/>
    <cellStyle name="Normal 15 10 2 2 4" xfId="17690" xr:uid="{1B05078A-864D-4B0F-9D2E-6138A1F9C68D}"/>
    <cellStyle name="Normal 15 10 2 3" xfId="17691" xr:uid="{7672EFA7-ED1A-4F98-82BF-D520B4E87FF5}"/>
    <cellStyle name="Normal 15 10 2 3 2" xfId="17692" xr:uid="{56911E1F-F3D6-4DBE-9074-D6A0145A71EF}"/>
    <cellStyle name="Normal 15 10 2 4" xfId="17693" xr:uid="{8B8F9EA3-5097-4DB8-8EC7-1D8F515D02F8}"/>
    <cellStyle name="Normal 15 10 2 5" xfId="17694" xr:uid="{582A9A36-42F1-410B-8265-BDEDBC6368BB}"/>
    <cellStyle name="Normal 15 10 2 6" xfId="17695" xr:uid="{1D48C1C9-7DCB-4F68-B3CA-8027E341463F}"/>
    <cellStyle name="Normal 15 11" xfId="17696" xr:uid="{89E69D42-E251-4BED-A6E4-97272F4EA853}"/>
    <cellStyle name="Normal 15 11 2" xfId="17697" xr:uid="{8696A93C-1D92-4041-AFA6-4FD2491A92FB}"/>
    <cellStyle name="Normal 15 11 2 2" xfId="17698" xr:uid="{725CFD3B-D68B-4A98-83CB-DD707AFEC9CE}"/>
    <cellStyle name="Normal 15 11 2 2 2" xfId="17699" xr:uid="{863CD4E6-EA95-407F-B129-A6BC8077C64C}"/>
    <cellStyle name="Normal 15 11 2 2 2 2" xfId="17700" xr:uid="{D2172C0B-61BD-4EE0-8663-AA57FE2DC5F9}"/>
    <cellStyle name="Normal 15 11 2 2 3" xfId="17701" xr:uid="{0E56F366-27B3-4903-ABD5-3B195901C2E9}"/>
    <cellStyle name="Normal 15 11 2 2 4" xfId="17702" xr:uid="{5E6CEA1D-2B2B-469B-83F9-0F515300D9F7}"/>
    <cellStyle name="Normal 15 11 2 3" xfId="17703" xr:uid="{4C6A5389-8FDA-4F11-A413-A8251890DB6F}"/>
    <cellStyle name="Normal 15 11 2 3 2" xfId="17704" xr:uid="{08444D80-0AA8-4698-9AF1-F8D37154F317}"/>
    <cellStyle name="Normal 15 11 2 4" xfId="17705" xr:uid="{564C4A81-6077-47C0-AC0D-06686E3E6C45}"/>
    <cellStyle name="Normal 15 11 2 5" xfId="17706" xr:uid="{92F13454-9FBB-47F0-884D-6D673BFD546E}"/>
    <cellStyle name="Normal 15 11 2 6" xfId="17707" xr:uid="{0EABC87C-F357-426F-BFA2-67599274C3A8}"/>
    <cellStyle name="Normal 15 12" xfId="17708" xr:uid="{A8C63146-5181-4DE2-A9B1-BF61D4AE9111}"/>
    <cellStyle name="Normal 15 12 2" xfId="17709" xr:uid="{F1FDC87C-4A92-4C79-A55B-5F3AF7F0FB34}"/>
    <cellStyle name="Normal 15 12 2 2" xfId="17710" xr:uid="{996410FB-20EC-4DB1-82AC-EE82E607AF37}"/>
    <cellStyle name="Normal 15 12 2 2 2" xfId="17711" xr:uid="{E4412A07-2717-48FA-8336-94A659CAE01F}"/>
    <cellStyle name="Normal 15 12 2 2 2 2" xfId="17712" xr:uid="{4557D925-0D22-4B5F-94F8-C93B89205854}"/>
    <cellStyle name="Normal 15 12 2 2 3" xfId="17713" xr:uid="{52AFC1F7-FC16-460E-93B4-451187E359D5}"/>
    <cellStyle name="Normal 15 12 2 2 4" xfId="17714" xr:uid="{C4ED185A-D4DD-4364-AF08-AABF875C3ADA}"/>
    <cellStyle name="Normal 15 12 2 3" xfId="17715" xr:uid="{1D4C4935-9562-443B-82C6-2904507C6C82}"/>
    <cellStyle name="Normal 15 12 2 3 2" xfId="17716" xr:uid="{25F15ACD-4293-404D-B3F6-2A0C99485D82}"/>
    <cellStyle name="Normal 15 12 2 4" xfId="17717" xr:uid="{6B634150-2D90-45BA-8E93-A0B0B21803EB}"/>
    <cellStyle name="Normal 15 12 2 5" xfId="17718" xr:uid="{DCBBA690-5EED-4746-B976-CDB5A349D529}"/>
    <cellStyle name="Normal 15 12 2 6" xfId="17719" xr:uid="{F5A3B92D-C054-4DFF-90E9-BF77D364ACD4}"/>
    <cellStyle name="Normal 15 13" xfId="17720" xr:uid="{D1153BEC-F089-488B-9AC7-623A888990D0}"/>
    <cellStyle name="Normal 15 13 2" xfId="17721" xr:uid="{80BAE163-CC6F-4C41-8FBB-B9875ADB9157}"/>
    <cellStyle name="Normal 15 13 2 2" xfId="17722" xr:uid="{9639C778-723A-4E48-AC91-38A6FA05A717}"/>
    <cellStyle name="Normal 15 13 2 2 2" xfId="17723" xr:uid="{741B3437-F697-41F2-A501-C1CD52D81F7B}"/>
    <cellStyle name="Normal 15 13 2 2 2 2" xfId="17724" xr:uid="{062F9947-0A75-404F-BF16-BC546C9A5918}"/>
    <cellStyle name="Normal 15 13 2 2 3" xfId="17725" xr:uid="{02AAAB59-BD8F-4F1C-B476-A444CFBD9A70}"/>
    <cellStyle name="Normal 15 13 2 2 4" xfId="17726" xr:uid="{A9912601-C1AC-4894-8EE5-8FE8A8DE81F1}"/>
    <cellStyle name="Normal 15 13 2 3" xfId="17727" xr:uid="{AF8F2710-4461-4181-AAA6-CD74F286C74D}"/>
    <cellStyle name="Normal 15 13 2 3 2" xfId="17728" xr:uid="{5A3620AA-4340-4EA3-AA6C-A42C14722384}"/>
    <cellStyle name="Normal 15 13 2 4" xfId="17729" xr:uid="{41EB63EA-D5CB-42C4-B6A2-FD83281172F6}"/>
    <cellStyle name="Normal 15 13 2 5" xfId="17730" xr:uid="{3091E1EB-3A60-44DD-A851-E1EB0857C7B1}"/>
    <cellStyle name="Normal 15 13 2 6" xfId="17731" xr:uid="{C0EA94AE-7E2E-41C7-B72B-5A90BF04525A}"/>
    <cellStyle name="Normal 15 14" xfId="17732" xr:uid="{87C22C64-0756-45E2-8F9B-ABA602AC3BBC}"/>
    <cellStyle name="Normal 15 14 2" xfId="17733" xr:uid="{5C90DA70-8F0E-41B9-8933-9E727954C233}"/>
    <cellStyle name="Normal 15 14 2 2" xfId="17734" xr:uid="{D3ACF1F7-5A78-42B2-868C-8A8AF1061645}"/>
    <cellStyle name="Normal 15 14 2 2 2" xfId="17735" xr:uid="{4D18C1BA-37A0-44F1-8DEC-4C2471A08C5C}"/>
    <cellStyle name="Normal 15 14 2 3" xfId="17736" xr:uid="{B8AA7591-450E-4230-8FE3-21466F6ECD09}"/>
    <cellStyle name="Normal 15 14 2 4" xfId="17737" xr:uid="{1A9510B8-59B3-47BD-8F01-43779D7E09CF}"/>
    <cellStyle name="Normal 15 14 3" xfId="17738" xr:uid="{2FAB4729-3A68-4BE1-9C27-97A4924C5333}"/>
    <cellStyle name="Normal 15 14 3 2" xfId="17739" xr:uid="{1C57CFBB-0E4E-464A-9B65-690EE9894563}"/>
    <cellStyle name="Normal 15 14 4" xfId="17740" xr:uid="{7CBA1CC9-6474-4AB9-B5DC-B3FB3780354F}"/>
    <cellStyle name="Normal 15 14 5" xfId="17741" xr:uid="{2D1F6139-7546-4349-931B-4CAF9FDC58AC}"/>
    <cellStyle name="Normal 15 14 6" xfId="17742" xr:uid="{E589DE0A-1400-4415-BF49-8B1F9E7AFF98}"/>
    <cellStyle name="Normal 15 15" xfId="4029" xr:uid="{E681333C-BAAA-4B57-B3CB-A78B9B50F94C}"/>
    <cellStyle name="Normal 15 16" xfId="2188" xr:uid="{81FDDB75-833D-46F1-BDC0-53FCB3AA4F58}"/>
    <cellStyle name="Normal 15 2" xfId="3176" xr:uid="{9F1CD79D-3445-481B-BBA8-2977F8C9E587}"/>
    <cellStyle name="Normal 15 2 2" xfId="17743" xr:uid="{E374DD3A-8DF4-4B5A-8529-4FADE9DA286A}"/>
    <cellStyle name="Normal 15 2 2 2" xfId="17744" xr:uid="{86ECC8C4-6ACC-49B1-B972-F34635A021C3}"/>
    <cellStyle name="Normal 15 2 2 2 2" xfId="17745" xr:uid="{94122F49-E0F9-460D-B8F0-CFCC0FFF8918}"/>
    <cellStyle name="Normal 15 2 2 2 2 2" xfId="17746" xr:uid="{A7A5C43B-6582-4AAC-BE99-37653C4F3524}"/>
    <cellStyle name="Normal 15 2 2 2 2 2 2" xfId="17747" xr:uid="{5B7A8C15-5DCF-42AC-B4D3-AB87DD3C69DF}"/>
    <cellStyle name="Normal 15 2 2 2 2 3" xfId="17748" xr:uid="{9B6A02A3-856F-422F-A302-34F314F78B8C}"/>
    <cellStyle name="Normal 15 2 2 2 2 4" xfId="17749" xr:uid="{EAFC29CD-84F2-45EB-B552-0FC19B96E8E3}"/>
    <cellStyle name="Normal 15 2 2 2 3" xfId="17750" xr:uid="{62608E1B-2F81-4017-9C5E-B639AC5440F1}"/>
    <cellStyle name="Normal 15 2 2 2 3 2" xfId="17751" xr:uid="{9A7F5474-DB8B-4295-858C-79A53AB6D82C}"/>
    <cellStyle name="Normal 15 2 2 2 4" xfId="17752" xr:uid="{23954E99-5D4F-4F57-B23E-89B1EE5BE6A9}"/>
    <cellStyle name="Normal 15 2 2 2 5" xfId="17753" xr:uid="{25D43B27-50C1-4416-9F75-03800AB4A8BF}"/>
    <cellStyle name="Normal 15 2 2 2 6" xfId="17754" xr:uid="{9273D65B-CE70-4312-BB3F-2450E3605ADA}"/>
    <cellStyle name="Normal 15 2 3" xfId="17755" xr:uid="{3EB37902-ABA9-4652-9E7F-24DA4CC316AF}"/>
    <cellStyle name="Normal 15 2 3 2" xfId="17756" xr:uid="{9E21B530-72A4-488A-B224-F01F63BCA46E}"/>
    <cellStyle name="Normal 15 2 3 2 2" xfId="17757" xr:uid="{4BF02997-CE9E-435A-9B62-03C123B06641}"/>
    <cellStyle name="Normal 15 2 3 2 2 2" xfId="17758" xr:uid="{BC515405-A617-492F-96D8-DC276F4F0374}"/>
    <cellStyle name="Normal 15 2 3 2 3" xfId="17759" xr:uid="{23BB40E6-F85B-4E8A-BFE7-7286BB892402}"/>
    <cellStyle name="Normal 15 2 3 2 4" xfId="17760" xr:uid="{48E2E60C-0763-4CBA-B71D-F137A369BDA0}"/>
    <cellStyle name="Normal 15 2 3 3" xfId="17761" xr:uid="{06F186CE-83D4-4157-AFD8-DEBF3F68C180}"/>
    <cellStyle name="Normal 15 2 3 3 2" xfId="17762" xr:uid="{763F22AF-16B1-4341-A1F2-B7019073BAB7}"/>
    <cellStyle name="Normal 15 2 3 4" xfId="17763" xr:uid="{D636BD83-88CD-4D29-A58D-43D79B9D2F86}"/>
    <cellStyle name="Normal 15 2 3 5" xfId="17764" xr:uid="{45E00675-38A6-4594-99E4-0E2A1391F669}"/>
    <cellStyle name="Normal 15 2 3 6" xfId="17765" xr:uid="{7F68FB6B-B591-45E9-BE87-366169C694EF}"/>
    <cellStyle name="Normal 15 2 4" xfId="4130" xr:uid="{2B9E03AD-6804-4830-ACB6-BDBFB5160128}"/>
    <cellStyle name="Normal 15 3" xfId="17766" xr:uid="{C5D35617-3844-4897-AD91-92E761897EFA}"/>
    <cellStyle name="Normal 15 3 2" xfId="17767" xr:uid="{C2A205AA-6436-44D8-AEF3-034BEFAC4710}"/>
    <cellStyle name="Normal 15 3 2 2" xfId="17768" xr:uid="{C2F86BEB-A347-4EF3-9316-7E50D8C9EAA9}"/>
    <cellStyle name="Normal 15 3 2 2 2" xfId="17769" xr:uid="{528B82B8-BFE3-4C0B-A9B9-9B844EB8FA19}"/>
    <cellStyle name="Normal 15 3 2 2 2 2" xfId="17770" xr:uid="{55760623-0BF1-45B7-8554-E2E8D68DEDFA}"/>
    <cellStyle name="Normal 15 3 2 2 3" xfId="17771" xr:uid="{162D7F44-F4C5-4E55-9542-CB96F0B4C2CF}"/>
    <cellStyle name="Normal 15 3 2 2 4" xfId="17772" xr:uid="{DC5A5792-D923-41F8-87C5-BA3119CD49D1}"/>
    <cellStyle name="Normal 15 3 2 3" xfId="17773" xr:uid="{2253BD6D-0E14-40B7-8C29-74BC36A3498A}"/>
    <cellStyle name="Normal 15 3 2 3 2" xfId="17774" xr:uid="{456B104A-43B8-4358-86CE-10B90BDCC7D9}"/>
    <cellStyle name="Normal 15 3 2 4" xfId="17775" xr:uid="{5903FA36-8B0E-46CF-A2EB-D1ECC1D928E7}"/>
    <cellStyle name="Normal 15 3 2 5" xfId="17776" xr:uid="{B6262355-C3E7-4C65-8C42-9F58B35DA045}"/>
    <cellStyle name="Normal 15 3 2 6" xfId="17777" xr:uid="{FA27FBA1-CB30-43E1-8057-6AC627F6E8B3}"/>
    <cellStyle name="Normal 15 4" xfId="17778" xr:uid="{BA3C005A-D4C9-4BBE-A8AA-A91D35120716}"/>
    <cellStyle name="Normal 15 4 2" xfId="17779" xr:uid="{997DAF4C-B452-4FA3-B35F-8B15CAC78680}"/>
    <cellStyle name="Normal 15 4 2 2" xfId="17780" xr:uid="{1E8EF5C4-8398-4EC1-A179-3F32AE15F705}"/>
    <cellStyle name="Normal 15 4 2 2 2" xfId="17781" xr:uid="{CFDBCF9B-8B3B-4C0F-ABD7-8B37A4F8419F}"/>
    <cellStyle name="Normal 15 4 2 2 2 2" xfId="17782" xr:uid="{A59253C7-A3D7-4048-9E63-161874F5F090}"/>
    <cellStyle name="Normal 15 4 2 2 3" xfId="17783" xr:uid="{CD4D2DBB-5D63-48EB-88FB-2A2788552B8A}"/>
    <cellStyle name="Normal 15 4 2 2 4" xfId="17784" xr:uid="{5C377D55-54CD-4239-8A89-C31B1288C928}"/>
    <cellStyle name="Normal 15 4 2 3" xfId="17785" xr:uid="{48A90702-3950-4EA1-84C6-2C4566DCF1A2}"/>
    <cellStyle name="Normal 15 4 2 3 2" xfId="17786" xr:uid="{008EE973-7E7E-41E8-9745-39A13F8CC026}"/>
    <cellStyle name="Normal 15 4 2 4" xfId="17787" xr:uid="{A8CD39F2-3078-4AE6-884E-4F777F38F451}"/>
    <cellStyle name="Normal 15 4 2 5" xfId="17788" xr:uid="{6EF62E59-F3D5-4B72-A93C-27C6A63841D7}"/>
    <cellStyle name="Normal 15 4 2 6" xfId="17789" xr:uid="{4BC31E48-C1E1-4EAB-B3F2-F232D303F670}"/>
    <cellStyle name="Normal 15 5" xfId="17790" xr:uid="{98F9C932-A80D-4435-A4DA-17B11E8D449A}"/>
    <cellStyle name="Normal 15 5 2" xfId="17791" xr:uid="{083E4F65-6677-4390-8DBB-40C29B2A97FD}"/>
    <cellStyle name="Normal 15 5 2 2" xfId="17792" xr:uid="{40CFE9D4-D7AF-45D3-A64D-97A9C0458DD6}"/>
    <cellStyle name="Normal 15 5 2 2 2" xfId="17793" xr:uid="{AF1C62BB-33F8-475B-AD66-7EE0D4AE7B26}"/>
    <cellStyle name="Normal 15 5 2 2 2 2" xfId="17794" xr:uid="{3B49A435-E6E6-4626-9A73-5A9D2F9034E9}"/>
    <cellStyle name="Normal 15 5 2 2 3" xfId="17795" xr:uid="{546F17E7-7690-4084-BF8A-04AF9AF351AD}"/>
    <cellStyle name="Normal 15 5 2 2 4" xfId="17796" xr:uid="{090DED03-EBDC-47DB-BC40-9BE885E7B9FD}"/>
    <cellStyle name="Normal 15 5 2 3" xfId="17797" xr:uid="{1D9B8AE7-2540-4376-9550-11EFE8FB91ED}"/>
    <cellStyle name="Normal 15 5 2 3 2" xfId="17798" xr:uid="{9C294125-68BA-41AE-AA8D-AB01CF140880}"/>
    <cellStyle name="Normal 15 5 2 4" xfId="17799" xr:uid="{87E4488A-15CF-478E-81BE-78B3F22FF21D}"/>
    <cellStyle name="Normal 15 5 2 5" xfId="17800" xr:uid="{582C816E-4749-46C6-B3BD-51161C325B76}"/>
    <cellStyle name="Normal 15 5 2 6" xfId="17801" xr:uid="{A9B0228B-BA54-4F9F-8EBA-BC2E1F8DCCD6}"/>
    <cellStyle name="Normal 15 6" xfId="17802" xr:uid="{66B17D7F-1F09-4BE2-9776-90672C6E620D}"/>
    <cellStyle name="Normal 15 6 2" xfId="17803" xr:uid="{EEE1BADA-A78E-4ACF-9341-495D7144765B}"/>
    <cellStyle name="Normal 15 6 2 2" xfId="17804" xr:uid="{18B18F02-8445-4281-8A9B-A80EAF736B1F}"/>
    <cellStyle name="Normal 15 6 2 2 2" xfId="17805" xr:uid="{52144C90-C8D3-4E92-B7F6-1003A33D669C}"/>
    <cellStyle name="Normal 15 6 2 2 2 2" xfId="17806" xr:uid="{2F1ECA1A-4FBE-4182-9D24-5E6D9F340118}"/>
    <cellStyle name="Normal 15 6 2 2 3" xfId="17807" xr:uid="{E8A15F17-006C-41A7-83CE-5B7CADC99CB2}"/>
    <cellStyle name="Normal 15 6 2 2 4" xfId="17808" xr:uid="{3AA086B2-F10E-4215-8CFB-88BC37CE4028}"/>
    <cellStyle name="Normal 15 6 2 3" xfId="17809" xr:uid="{25F86DFA-CE43-4ACF-8D4B-2D02BA12ED6C}"/>
    <cellStyle name="Normal 15 6 2 3 2" xfId="17810" xr:uid="{6EF1E93F-3BBF-4FF0-9E1A-071096CDCFF9}"/>
    <cellStyle name="Normal 15 6 2 4" xfId="17811" xr:uid="{4FADFFA6-715A-4368-B081-0E6957BBC0B6}"/>
    <cellStyle name="Normal 15 6 2 5" xfId="17812" xr:uid="{6203B4BF-5DB1-40FD-92C4-6DE58EB4038E}"/>
    <cellStyle name="Normal 15 6 2 6" xfId="17813" xr:uid="{9BFA5327-FC06-4031-A471-3624B9E9A45F}"/>
    <cellStyle name="Normal 15 7" xfId="17814" xr:uid="{462735CE-4E0D-48CC-9251-4D41E7BAB919}"/>
    <cellStyle name="Normal 15 7 2" xfId="17815" xr:uid="{DB6D43C7-CEFF-4E36-B26B-C5C89920C119}"/>
    <cellStyle name="Normal 15 7 2 2" xfId="17816" xr:uid="{D046F1B3-19F8-440F-B530-EA246423140B}"/>
    <cellStyle name="Normal 15 7 2 2 2" xfId="17817" xr:uid="{B85C89B3-BEB8-4C08-A0B8-AACC68C0B922}"/>
    <cellStyle name="Normal 15 7 2 2 2 2" xfId="17818" xr:uid="{7B9F23DE-3565-461F-9398-13AFC1590AF7}"/>
    <cellStyle name="Normal 15 7 2 2 3" xfId="17819" xr:uid="{C8749531-2BCC-454F-83DA-86F548818753}"/>
    <cellStyle name="Normal 15 7 2 2 4" xfId="17820" xr:uid="{4A2F01D4-69FD-4721-83DF-36393982B7EE}"/>
    <cellStyle name="Normal 15 7 2 3" xfId="17821" xr:uid="{3B045327-2068-40E6-AB3F-FC6D5081653B}"/>
    <cellStyle name="Normal 15 7 2 3 2" xfId="17822" xr:uid="{BC3F3016-FD00-4F26-83DA-A029D7A87EA7}"/>
    <cellStyle name="Normal 15 7 2 4" xfId="17823" xr:uid="{0B15C03C-D9FD-4C6B-908C-71A6FA46A255}"/>
    <cellStyle name="Normal 15 7 2 5" xfId="17824" xr:uid="{82DCD46E-7661-48F2-9A3E-5DAA837F7B6B}"/>
    <cellStyle name="Normal 15 7 2 6" xfId="17825" xr:uid="{3B2915A3-481C-4378-BDA6-91B75B837D4E}"/>
    <cellStyle name="Normal 15 8" xfId="17826" xr:uid="{6A0391AE-21EE-45CD-9B35-9A06A6C9372A}"/>
    <cellStyle name="Normal 15 8 2" xfId="17827" xr:uid="{1643A8DA-0FB7-4E1A-963E-F6DE5A8D615D}"/>
    <cellStyle name="Normal 15 8 2 2" xfId="17828" xr:uid="{976A4D9C-4811-4367-B5DC-D87AD801CABE}"/>
    <cellStyle name="Normal 15 8 2 2 2" xfId="17829" xr:uid="{AA9CED9B-3968-4559-BAE6-E82DDC3B596D}"/>
    <cellStyle name="Normal 15 8 2 2 2 2" xfId="17830" xr:uid="{349F6DF4-5F47-4706-924F-BB21F07FA558}"/>
    <cellStyle name="Normal 15 8 2 2 3" xfId="17831" xr:uid="{9FE8CB2A-7770-4608-AEFD-5DA5CC134607}"/>
    <cellStyle name="Normal 15 8 2 2 4" xfId="17832" xr:uid="{BB70850E-83A6-46C4-83CF-8C39806EA292}"/>
    <cellStyle name="Normal 15 8 2 3" xfId="17833" xr:uid="{3EA09B9B-CEBC-4383-BA91-BD25A84EE5D6}"/>
    <cellStyle name="Normal 15 8 2 3 2" xfId="17834" xr:uid="{B030508C-FD11-4C0D-9B32-DB0FE0FC32DF}"/>
    <cellStyle name="Normal 15 8 2 4" xfId="17835" xr:uid="{DED6A83F-8786-45D1-A5BB-7F0968CEE916}"/>
    <cellStyle name="Normal 15 8 2 5" xfId="17836" xr:uid="{4486C20A-867F-49E3-AEF2-CB9C2018AA16}"/>
    <cellStyle name="Normal 15 8 2 6" xfId="17837" xr:uid="{F5D80DE3-6BD7-42BA-95BC-0885DF90FAEA}"/>
    <cellStyle name="Normal 15 9" xfId="17838" xr:uid="{3F1EF61A-BB3A-4287-A36C-D3D33F787B73}"/>
    <cellStyle name="Normal 15 9 2" xfId="17839" xr:uid="{39A35F5A-18F5-4F56-BE29-8BDBBBD3134A}"/>
    <cellStyle name="Normal 15 9 2 2" xfId="17840" xr:uid="{C1561D3C-6244-477A-9D24-A831B34A3740}"/>
    <cellStyle name="Normal 15 9 2 2 2" xfId="17841" xr:uid="{22ABE4FD-CF3D-4A44-8447-8569694F33B0}"/>
    <cellStyle name="Normal 15 9 2 2 2 2" xfId="17842" xr:uid="{81A9E6B0-42C2-43EB-A5AC-DD6A66DF9943}"/>
    <cellStyle name="Normal 15 9 2 2 3" xfId="17843" xr:uid="{E62B7C15-11D1-4289-8CD6-CD5F2FCB8B75}"/>
    <cellStyle name="Normal 15 9 2 2 4" xfId="17844" xr:uid="{A31E94FA-5C95-41AF-8CCE-40526B86A748}"/>
    <cellStyle name="Normal 15 9 2 3" xfId="17845" xr:uid="{49A8F74A-7729-4C56-83DB-B8E928E7B503}"/>
    <cellStyle name="Normal 15 9 2 3 2" xfId="17846" xr:uid="{A2A9A342-1780-4774-A4E4-E39B18A31140}"/>
    <cellStyle name="Normal 15 9 2 4" xfId="17847" xr:uid="{67CE8B8D-9B61-4DD5-B4F0-43E0697A43A1}"/>
    <cellStyle name="Normal 15 9 2 5" xfId="17848" xr:uid="{20BFEFFA-87E5-42A4-B6F9-18EA8600664D}"/>
    <cellStyle name="Normal 15 9 2 6" xfId="17849" xr:uid="{0ADED3C0-8812-4CE0-845B-EA31C7574955}"/>
    <cellStyle name="Normal 15_inv-en-1.5.0-02 trame_fiche-emissions" xfId="17850" xr:uid="{E3A61A3B-1E05-4A3C-BAA6-4049B069485B}"/>
    <cellStyle name="Normal 150" xfId="17851" xr:uid="{D2D810B9-004E-4D29-B470-A4A44C8A1CE0}"/>
    <cellStyle name="Normal 150 2" xfId="17852" xr:uid="{B0EC567A-3498-4542-B0C2-B95457CDE1E8}"/>
    <cellStyle name="Normal 150 2 2" xfId="17853" xr:uid="{073E7205-8F30-4D58-B54C-B02C91F37F8E}"/>
    <cellStyle name="Normal 150 2 2 2" xfId="17854" xr:uid="{F05A11D0-3127-49FF-AD98-8812EB8BA3CE}"/>
    <cellStyle name="Normal 150 2 2 2 2" xfId="17855" xr:uid="{3EEE9182-6D16-432B-A5C0-5C8A0B21A4DF}"/>
    <cellStyle name="Normal 150 2 2 3" xfId="17856" xr:uid="{ABBE4159-A00D-4E4A-90A0-6243FF3B31D7}"/>
    <cellStyle name="Normal 150 2 2 4" xfId="17857" xr:uid="{6B160411-F3F1-4906-8B01-3BB111C81C65}"/>
    <cellStyle name="Normal 150 2 3" xfId="17858" xr:uid="{E7B43C94-562A-4B66-AA87-4D7BBB2A5FCB}"/>
    <cellStyle name="Normal 150 2 3 2" xfId="17859" xr:uid="{A1972C07-B9F3-4BC2-8A97-C036717A48FF}"/>
    <cellStyle name="Normal 150 2 4" xfId="17860" xr:uid="{13E58DF4-BF12-4410-8EC8-641010E306B5}"/>
    <cellStyle name="Normal 150 2 5" xfId="17861" xr:uid="{E5B58297-E131-41A5-8E08-DFCB4A539B28}"/>
    <cellStyle name="Normal 150 2 6" xfId="17862" xr:uid="{649B0FDE-9701-4C1E-902B-C5AA74C16D3B}"/>
    <cellStyle name="Normal 151" xfId="17863" xr:uid="{9C8017CA-8319-4350-880B-079E65C1518E}"/>
    <cellStyle name="Normal 151 2" xfId="17864" xr:uid="{DA6E8B1B-F065-4F48-BA70-6DC35482060C}"/>
    <cellStyle name="Normal 151 2 2" xfId="17865" xr:uid="{0066EA8C-2642-4B3C-9654-4067FAA5167F}"/>
    <cellStyle name="Normal 151 2 2 2" xfId="17866" xr:uid="{83A14BC8-91D2-4DF2-8E7C-B5B0FD2B61C9}"/>
    <cellStyle name="Normal 151 2 2 2 2" xfId="17867" xr:uid="{78977C05-875B-4298-9735-BEAB52B02AFF}"/>
    <cellStyle name="Normal 151 2 2 3" xfId="17868" xr:uid="{69359EC3-B8BA-4860-BD3F-894A67F06F13}"/>
    <cellStyle name="Normal 151 2 2 4" xfId="17869" xr:uid="{65C2DF94-68F3-4465-A055-FA4CB1943552}"/>
    <cellStyle name="Normal 151 2 3" xfId="17870" xr:uid="{014447A8-9FA0-46BE-8440-D6102323FE59}"/>
    <cellStyle name="Normal 151 2 3 2" xfId="17871" xr:uid="{2BB9423A-B9DD-4D17-9B0E-6EC7BB6ED812}"/>
    <cellStyle name="Normal 151 2 4" xfId="17872" xr:uid="{22C5BE2B-F94E-4C4D-8B83-3DBC4F589185}"/>
    <cellStyle name="Normal 151 2 5" xfId="17873" xr:uid="{8BCE70A9-1452-4390-9BB9-92439F1395A8}"/>
    <cellStyle name="Normal 151 2 6" xfId="17874" xr:uid="{1AD2AA84-68C3-4063-909C-C6732EC72E59}"/>
    <cellStyle name="Normal 152" xfId="17875" xr:uid="{A8925BCE-9C6E-44EA-98DA-085B3B115588}"/>
    <cellStyle name="Normal 152 2" xfId="17876" xr:uid="{D49A607C-E7C7-4B79-9223-D0A3B48B62D9}"/>
    <cellStyle name="Normal 152 2 2" xfId="17877" xr:uid="{AFBCBC5E-628D-4440-8CCB-EBC5BDC4E4BE}"/>
    <cellStyle name="Normal 152 2 2 2" xfId="17878" xr:uid="{C9EDA3C7-60B0-4222-B10A-6640E05FC71E}"/>
    <cellStyle name="Normal 152 2 2 2 2" xfId="17879" xr:uid="{6498D372-1776-4E29-825F-1A8F2EDB089F}"/>
    <cellStyle name="Normal 152 2 2 3" xfId="17880" xr:uid="{AB847975-7A59-4740-86A5-0B184398E83B}"/>
    <cellStyle name="Normal 152 2 2 4" xfId="17881" xr:uid="{8C85267D-7479-40F0-AA68-712F8F84BE87}"/>
    <cellStyle name="Normal 152 2 3" xfId="17882" xr:uid="{CF347ED1-DFC2-4C36-A894-9478914C7B7C}"/>
    <cellStyle name="Normal 152 2 3 2" xfId="17883" xr:uid="{EAFB70F2-960F-4F98-A802-E520C43835AD}"/>
    <cellStyle name="Normal 152 2 4" xfId="17884" xr:uid="{9B8DAC39-9CEE-41E9-A9B6-42AA0045A069}"/>
    <cellStyle name="Normal 152 2 5" xfId="17885" xr:uid="{35A6F61C-08E0-4A2A-BF83-7E239D1FC50D}"/>
    <cellStyle name="Normal 152 2 6" xfId="17886" xr:uid="{3BCF47EF-2656-40AF-BCC4-2DC72BA8F2DF}"/>
    <cellStyle name="Normal 153" xfId="17887" xr:uid="{6F08F8C4-5C4E-45BA-A6B7-569E225A692A}"/>
    <cellStyle name="Normal 153 2" xfId="17888" xr:uid="{4AC64C15-6789-4E84-B1FA-0EED00F28BAC}"/>
    <cellStyle name="Normal 153 2 2" xfId="17889" xr:uid="{43340F24-5870-4FB2-B703-4FD014CC7EF5}"/>
    <cellStyle name="Normal 153 2 2 2" xfId="17890" xr:uid="{6873FF3A-4619-4F3B-AE91-4A1052ED96F0}"/>
    <cellStyle name="Normal 153 2 2 2 2" xfId="17891" xr:uid="{BAC862BD-2AA4-44F0-91D0-96F6D1F98A17}"/>
    <cellStyle name="Normal 153 2 2 3" xfId="17892" xr:uid="{01681BC2-5313-4FD8-B032-E84CDF7521A5}"/>
    <cellStyle name="Normal 153 2 2 4" xfId="17893" xr:uid="{B0278384-9594-4E41-ABC9-9A46EC70C90B}"/>
    <cellStyle name="Normal 153 2 3" xfId="17894" xr:uid="{9736CA2F-7BB4-4519-AF97-47ABD85F833C}"/>
    <cellStyle name="Normal 153 2 3 2" xfId="17895" xr:uid="{1B7062BE-C26D-4217-9636-7D96A924CCEC}"/>
    <cellStyle name="Normal 153 2 4" xfId="17896" xr:uid="{589F5FA4-7EF0-4DF1-8389-785A9D92AC52}"/>
    <cellStyle name="Normal 153 2 5" xfId="17897" xr:uid="{0187B644-4B4B-452C-9376-B93AA91AB52C}"/>
    <cellStyle name="Normal 153 2 6" xfId="17898" xr:uid="{32F1D8FF-87B2-41C4-9F78-14E479893780}"/>
    <cellStyle name="Normal 154" xfId="17899" xr:uid="{DDBD68FD-60AD-48CC-9C86-25482A120928}"/>
    <cellStyle name="Normal 154 2" xfId="17900" xr:uid="{680F2043-30C0-4E79-87DE-C059377F1AFB}"/>
    <cellStyle name="Normal 154 2 2" xfId="17901" xr:uid="{D88C0373-E8E5-442B-9A6E-D73BCB4390B9}"/>
    <cellStyle name="Normal 154 2 2 2" xfId="17902" xr:uid="{24D70403-5186-4CCC-B6EF-FD2160F7E2CB}"/>
    <cellStyle name="Normal 154 2 2 2 2" xfId="17903" xr:uid="{C83EA908-BFCE-4C6A-8654-207B2ABB40AD}"/>
    <cellStyle name="Normal 154 2 2 3" xfId="17904" xr:uid="{B20AA1DC-673D-4819-B5BC-6036907F2B49}"/>
    <cellStyle name="Normal 154 2 2 4" xfId="17905" xr:uid="{12642B3D-E881-43E3-B292-97359017FFF3}"/>
    <cellStyle name="Normal 154 2 3" xfId="17906" xr:uid="{ED0F23EA-6483-42B6-AEDD-620795C6D56A}"/>
    <cellStyle name="Normal 154 2 3 2" xfId="17907" xr:uid="{D76F6D36-74F9-44AC-B282-DE8718F50182}"/>
    <cellStyle name="Normal 154 2 4" xfId="17908" xr:uid="{B629020C-9340-4902-B916-254323013019}"/>
    <cellStyle name="Normal 154 2 5" xfId="17909" xr:uid="{EAA8B7E3-ACC0-4C0B-9415-0C8CB68CE2E5}"/>
    <cellStyle name="Normal 154 2 6" xfId="17910" xr:uid="{BAE3795B-ED30-4EBB-A0B3-1768E0D95582}"/>
    <cellStyle name="Normal 155" xfId="17911" xr:uid="{01149FC3-29B6-4C84-9D19-48CA9AC34DEA}"/>
    <cellStyle name="Normal 155 2" xfId="17912" xr:uid="{F3A074D1-91C6-4EE7-BD2E-BEA44220AD08}"/>
    <cellStyle name="Normal 155 2 2" xfId="17913" xr:uid="{37F01260-0A68-4632-9D7B-F1F7DE67FAFD}"/>
    <cellStyle name="Normal 155 2 2 2" xfId="17914" xr:uid="{353F43F9-2EEE-4F04-9600-230472936D36}"/>
    <cellStyle name="Normal 155 2 2 2 2" xfId="17915" xr:uid="{357EC1F0-84E9-425F-99F0-2D5B1173B934}"/>
    <cellStyle name="Normal 155 2 2 3" xfId="17916" xr:uid="{0A617F79-56B3-47C1-A002-8956A27278BB}"/>
    <cellStyle name="Normal 155 2 2 4" xfId="17917" xr:uid="{A1A5529B-F1A7-40D0-BF92-F9CCCA19F1E7}"/>
    <cellStyle name="Normal 155 2 3" xfId="17918" xr:uid="{13A0185A-A94B-42A7-B80A-9F83093BB200}"/>
    <cellStyle name="Normal 155 2 3 2" xfId="17919" xr:uid="{BCDE1D72-8465-415D-B482-A0F6A2299432}"/>
    <cellStyle name="Normal 155 2 4" xfId="17920" xr:uid="{E29ED3FA-BA17-41FD-BD98-8130C08D65A6}"/>
    <cellStyle name="Normal 155 2 5" xfId="17921" xr:uid="{56832B34-38FB-4EF5-A51C-DE5872905E28}"/>
    <cellStyle name="Normal 155 2 6" xfId="17922" xr:uid="{1D3FACD8-F5D6-4873-83B3-C36130EB8159}"/>
    <cellStyle name="Normal 156" xfId="17923" xr:uid="{8C6B764C-5B3B-43CF-B1C8-5660BD3DDD02}"/>
    <cellStyle name="Normal 156 2" xfId="17924" xr:uid="{DCDF32CE-6B4A-4A06-9C07-027330F6B6A5}"/>
    <cellStyle name="Normal 156 2 2" xfId="17925" xr:uid="{4750C2A3-7ACB-4025-9ACF-C6AA010B2878}"/>
    <cellStyle name="Normal 156 2 2 2" xfId="17926" xr:uid="{2586B975-A5B2-459D-A9C9-A7DF893CF6E9}"/>
    <cellStyle name="Normal 156 2 2 2 2" xfId="17927" xr:uid="{69C51123-CF62-4324-822B-2F803F68DEA2}"/>
    <cellStyle name="Normal 156 2 2 3" xfId="17928" xr:uid="{4394A6C7-B8E6-4D92-B1F9-5C8180DFB010}"/>
    <cellStyle name="Normal 156 2 2 4" xfId="17929" xr:uid="{6D48CBA9-7A8C-43CA-80C8-D7090AA4820C}"/>
    <cellStyle name="Normal 156 2 3" xfId="17930" xr:uid="{B4B01400-1CAB-4F2D-8147-524BE332C5B6}"/>
    <cellStyle name="Normal 156 2 3 2" xfId="17931" xr:uid="{01D4C097-76A8-4E41-AB14-EFCF45E85AA2}"/>
    <cellStyle name="Normal 156 2 4" xfId="17932" xr:uid="{87644CD8-FC4F-430F-A57B-65EDCAA9654F}"/>
    <cellStyle name="Normal 156 2 5" xfId="17933" xr:uid="{518A1C32-DE55-4183-8EBC-6F37501B7003}"/>
    <cellStyle name="Normal 156 2 6" xfId="17934" xr:uid="{60C88CDF-41FE-4517-B7DC-5B6FD5A31AD0}"/>
    <cellStyle name="Normal 157" xfId="17935" xr:uid="{56835955-2890-4B3D-88AC-93BB0EE612C1}"/>
    <cellStyle name="Normal 157 2" xfId="17936" xr:uid="{AA0FF45C-9DC2-46E0-B52D-21E63F73BA59}"/>
    <cellStyle name="Normal 157 2 2" xfId="17937" xr:uid="{5B4D5363-9E50-4AAF-A2FB-92D4B18693D6}"/>
    <cellStyle name="Normal 157 2 2 2" xfId="17938" xr:uid="{AAE97BFA-AB62-4594-8C5F-9D4678FACBA0}"/>
    <cellStyle name="Normal 157 2 2 2 2" xfId="17939" xr:uid="{C519C4FF-36E6-446C-923B-CDD29DDEB0A4}"/>
    <cellStyle name="Normal 157 2 2 3" xfId="17940" xr:uid="{BD707902-AA87-42E2-87BD-F6F64EAF283E}"/>
    <cellStyle name="Normal 157 2 2 4" xfId="17941" xr:uid="{997B3EE6-2EC1-4B20-A42B-60D0A00A1791}"/>
    <cellStyle name="Normal 157 2 3" xfId="17942" xr:uid="{C17A77D3-BE93-4188-B19F-AA3FB8900008}"/>
    <cellStyle name="Normal 157 2 3 2" xfId="17943" xr:uid="{51A1576F-3812-47BA-BE75-546FDE1FDED7}"/>
    <cellStyle name="Normal 157 2 4" xfId="17944" xr:uid="{5A8AB199-B7BD-436B-87D9-315AED9DC6A4}"/>
    <cellStyle name="Normal 157 2 5" xfId="17945" xr:uid="{5E394473-9487-45E1-A593-E5994F0119C7}"/>
    <cellStyle name="Normal 157 2 6" xfId="17946" xr:uid="{67520458-E837-46FB-B380-9CFA1A68D227}"/>
    <cellStyle name="Normal 158" xfId="17947" xr:uid="{C2800937-5606-4FBC-BB22-B6EE24EE5348}"/>
    <cellStyle name="Normal 158 2" xfId="17948" xr:uid="{D5825ED6-411D-4061-B2E5-BFC28D20FAB5}"/>
    <cellStyle name="Normal 158 2 2" xfId="17949" xr:uid="{2058B3B0-060B-4BB5-AC23-C5A88DA3BACA}"/>
    <cellStyle name="Normal 158 2 2 2" xfId="17950" xr:uid="{249AD29E-598B-4EC0-BA28-BE8253598AAB}"/>
    <cellStyle name="Normal 158 2 2 2 2" xfId="17951" xr:uid="{BF7EEFFD-639B-496E-AE35-1B527F78876E}"/>
    <cellStyle name="Normal 158 2 2 3" xfId="17952" xr:uid="{52223AD9-D908-4748-878A-43F5085A03E0}"/>
    <cellStyle name="Normal 158 2 2 4" xfId="17953" xr:uid="{CDBB97BE-4B0B-4F7A-8E04-0ED2EA750D16}"/>
    <cellStyle name="Normal 158 2 3" xfId="17954" xr:uid="{21ED6299-7567-4DF9-8F6F-32514C15926C}"/>
    <cellStyle name="Normal 158 2 3 2" xfId="17955" xr:uid="{1D467C56-1734-49DF-AE3A-AACFEA447CB2}"/>
    <cellStyle name="Normal 158 2 4" xfId="17956" xr:uid="{403F9BC8-33EB-41E2-BDF7-D43696E36490}"/>
    <cellStyle name="Normal 158 2 5" xfId="17957" xr:uid="{A1289B76-887C-4B62-B74B-DBAB3EEABEC3}"/>
    <cellStyle name="Normal 158 2 6" xfId="17958" xr:uid="{1FDD152B-AEB0-407B-A970-76E6DA5F74EF}"/>
    <cellStyle name="Normal 159" xfId="17959" xr:uid="{CDB1B710-A7BD-4DEB-B956-7F3AB5C93D42}"/>
    <cellStyle name="Normal 159 2" xfId="17960" xr:uid="{451B6D1D-7C62-4DE4-86A1-2846FD3EC8B9}"/>
    <cellStyle name="Normal 159 2 2" xfId="17961" xr:uid="{6280FD0E-C2DE-452B-BD71-07C5B4D88C58}"/>
    <cellStyle name="Normal 159 2 2 2" xfId="17962" xr:uid="{F474BAC9-B211-4DDC-BCA3-D4D038DD8A97}"/>
    <cellStyle name="Normal 159 2 2 2 2" xfId="17963" xr:uid="{DE41C79F-68FC-4F03-9DC2-996FE7FD70F3}"/>
    <cellStyle name="Normal 159 2 2 3" xfId="17964" xr:uid="{61DC9C31-9C20-437D-A742-4F791E3CCC76}"/>
    <cellStyle name="Normal 159 2 2 4" xfId="17965" xr:uid="{4ECA45F5-5F20-447E-B4EE-AFA7524E3310}"/>
    <cellStyle name="Normal 159 2 3" xfId="17966" xr:uid="{8F711F4B-7545-4E98-891B-785809705132}"/>
    <cellStyle name="Normal 159 2 3 2" xfId="17967" xr:uid="{8A363764-C86E-4EE6-A1D3-708B8FDCC83D}"/>
    <cellStyle name="Normal 159 2 4" xfId="17968" xr:uid="{6A518E85-DA51-412D-B7A7-794018195BEB}"/>
    <cellStyle name="Normal 159 2 5" xfId="17969" xr:uid="{DD5723C1-25CA-46A1-B7DA-546CBA20775B}"/>
    <cellStyle name="Normal 16" xfId="2189" xr:uid="{CB865419-9974-4BEE-B54D-93B2FBB94F9C}"/>
    <cellStyle name="Normal 16 10" xfId="17970" xr:uid="{99D24885-6B89-4F1E-AA75-575EC6249FEF}"/>
    <cellStyle name="Normal 16 10 2" xfId="17971" xr:uid="{2C9061FF-2941-4971-8E20-59015D55B473}"/>
    <cellStyle name="Normal 16 10 2 2" xfId="17972" xr:uid="{246FC83F-1706-4831-999B-B5FBBBFF582F}"/>
    <cellStyle name="Normal 16 10 2 2 2" xfId="17973" xr:uid="{80C2E806-AA68-43D9-9D2F-EBA2AF4C79D0}"/>
    <cellStyle name="Normal 16 10 2 2 2 2" xfId="17974" xr:uid="{0D74C79F-6CD1-4FC4-973B-7119636FDC07}"/>
    <cellStyle name="Normal 16 10 2 2 3" xfId="17975" xr:uid="{3F794B00-AC8B-4615-B85F-8CD774968B4C}"/>
    <cellStyle name="Normal 16 10 2 2 4" xfId="17976" xr:uid="{94DB45E3-178B-4078-A84E-0AFF732779B5}"/>
    <cellStyle name="Normal 16 10 2 3" xfId="17977" xr:uid="{44D51D05-56F3-4E8C-9A68-643C20599489}"/>
    <cellStyle name="Normal 16 10 2 3 2" xfId="17978" xr:uid="{2D615871-66F6-4988-813C-9AD65B7F7809}"/>
    <cellStyle name="Normal 16 10 2 4" xfId="17979" xr:uid="{04770FCB-BCAC-4C67-BAE7-2852F12F9527}"/>
    <cellStyle name="Normal 16 10 2 5" xfId="17980" xr:uid="{7C10E07F-7513-4DF3-BB13-0208857FDF08}"/>
    <cellStyle name="Normal 16 10 2 6" xfId="17981" xr:uid="{49C3BC39-4F70-4008-BEAB-A819686F02B1}"/>
    <cellStyle name="Normal 16 11" xfId="17982" xr:uid="{BB54D392-4670-49DA-AA76-6AEEFD8773FE}"/>
    <cellStyle name="Normal 16 11 2" xfId="17983" xr:uid="{C5CFE417-B680-4326-8A97-334C46DF42D5}"/>
    <cellStyle name="Normal 16 11 2 2" xfId="17984" xr:uid="{89A47613-67F5-43C8-BB45-CADFD145FA38}"/>
    <cellStyle name="Normal 16 11 2 2 2" xfId="17985" xr:uid="{A48358E3-BD10-4688-A2D8-66C736633824}"/>
    <cellStyle name="Normal 16 11 2 2 2 2" xfId="17986" xr:uid="{6A408757-3247-4E50-83BE-0B9D48688B57}"/>
    <cellStyle name="Normal 16 11 2 2 3" xfId="17987" xr:uid="{5641318A-CE93-4F0A-BF9B-2D9456DD703F}"/>
    <cellStyle name="Normal 16 11 2 2 4" xfId="17988" xr:uid="{4803487A-F6A0-4356-BB50-9B0F6015A3EC}"/>
    <cellStyle name="Normal 16 11 2 3" xfId="17989" xr:uid="{3760943F-1A73-4A00-AC0E-0C8D46A74707}"/>
    <cellStyle name="Normal 16 11 2 3 2" xfId="17990" xr:uid="{E5DE698D-C8E9-4B31-877B-19C411FBAB27}"/>
    <cellStyle name="Normal 16 11 2 4" xfId="17991" xr:uid="{E17F1A14-D8C3-4BA1-B5B9-46F4A62F66D9}"/>
    <cellStyle name="Normal 16 11 2 5" xfId="17992" xr:uid="{E80C56AA-2677-401A-896F-94A77F8DAE19}"/>
    <cellStyle name="Normal 16 11 2 6" xfId="17993" xr:uid="{F6D0EBA0-AC74-4FB8-AD8B-2A0928D4A743}"/>
    <cellStyle name="Normal 16 12" xfId="17994" xr:uid="{26C176EB-D95F-415B-A21A-C9A0341A0AA7}"/>
    <cellStyle name="Normal 16 12 2" xfId="17995" xr:uid="{16892C84-E78B-4DFA-A5C2-9B272D71C941}"/>
    <cellStyle name="Normal 16 12 2 2" xfId="17996" xr:uid="{82E2ADA6-C507-4A89-B3BA-8A986A99C55A}"/>
    <cellStyle name="Normal 16 12 2 2 2" xfId="17997" xr:uid="{40309730-5256-4F37-8095-62EBCCB3C2B5}"/>
    <cellStyle name="Normal 16 12 2 2 2 2" xfId="17998" xr:uid="{2B0C2E5D-9405-452C-925F-8D7B989823A4}"/>
    <cellStyle name="Normal 16 12 2 2 3" xfId="17999" xr:uid="{15316D51-E6C7-4DA3-AB41-462A5C352CA0}"/>
    <cellStyle name="Normal 16 12 2 2 4" xfId="18000" xr:uid="{508CCFA7-9D97-48B1-83D1-E7D6EF5F26A6}"/>
    <cellStyle name="Normal 16 12 2 3" xfId="18001" xr:uid="{7A9E054C-8384-42D7-8A45-AAB519726564}"/>
    <cellStyle name="Normal 16 12 2 3 2" xfId="18002" xr:uid="{1CD4BB7D-AAA0-4CBB-9D18-C54AE50F82DD}"/>
    <cellStyle name="Normal 16 12 2 4" xfId="18003" xr:uid="{25DCE472-81F9-4E8F-9111-067F7FD7AAC6}"/>
    <cellStyle name="Normal 16 12 2 5" xfId="18004" xr:uid="{D3FA719A-7BDE-490B-9AD2-0D2CB18E6A49}"/>
    <cellStyle name="Normal 16 12 2 6" xfId="18005" xr:uid="{0755B715-C3F4-4019-BFDD-86653C1009E7}"/>
    <cellStyle name="Normal 16 13" xfId="18006" xr:uid="{0B2858D8-9B1C-400D-91CF-B00BE059D304}"/>
    <cellStyle name="Normal 16 13 2" xfId="18007" xr:uid="{190CBF2C-4C47-4B38-898D-0BFD20A5B115}"/>
    <cellStyle name="Normal 16 13 2 2" xfId="18008" xr:uid="{3BD44835-D8F4-44E1-999E-4A9E1B8C7CDE}"/>
    <cellStyle name="Normal 16 13 2 2 2" xfId="18009" xr:uid="{249CE61E-47C6-4B30-961E-02C48D900B7F}"/>
    <cellStyle name="Normal 16 13 2 2 2 2" xfId="18010" xr:uid="{BB8CFC8E-80BC-41A5-8BAB-79A4A2EBAC69}"/>
    <cellStyle name="Normal 16 13 2 2 3" xfId="18011" xr:uid="{E7FC73B9-6BD9-4848-9966-2DD096E1C6CB}"/>
    <cellStyle name="Normal 16 13 2 2 4" xfId="18012" xr:uid="{40087735-299F-4C06-9B9C-0F965DDEAF92}"/>
    <cellStyle name="Normal 16 13 2 3" xfId="18013" xr:uid="{2CCB353F-4A87-4988-A661-03E6FD09E935}"/>
    <cellStyle name="Normal 16 13 2 3 2" xfId="18014" xr:uid="{52BDDCDF-8F65-4AD1-9F0A-E02AED35A23D}"/>
    <cellStyle name="Normal 16 13 2 4" xfId="18015" xr:uid="{0DA18C35-7AAF-47C5-AAC0-3646CCFAB338}"/>
    <cellStyle name="Normal 16 13 2 5" xfId="18016" xr:uid="{55201C29-9C69-4317-8192-172170C01ED4}"/>
    <cellStyle name="Normal 16 13 2 6" xfId="18017" xr:uid="{BC243671-2A38-4155-A452-7070006620A1}"/>
    <cellStyle name="Normal 16 14" xfId="18018" xr:uid="{21BA097B-FF69-4BB2-AF8F-1DE987226188}"/>
    <cellStyle name="Normal 16 14 2" xfId="18019" xr:uid="{2B3EAA20-74C4-482E-A773-41A69C0C5B20}"/>
    <cellStyle name="Normal 16 14 2 2" xfId="18020" xr:uid="{187E9D72-6337-48D7-BDE0-5235974E20A0}"/>
    <cellStyle name="Normal 16 14 2 2 2" xfId="18021" xr:uid="{D192FB0A-40D4-4730-8E1D-B6815B206992}"/>
    <cellStyle name="Normal 16 14 2 3" xfId="18022" xr:uid="{869B86A7-88F5-4A7C-A01D-DD854EAE5090}"/>
    <cellStyle name="Normal 16 14 2 4" xfId="18023" xr:uid="{D4A02120-7CDA-4DDF-A400-234FF745E7D2}"/>
    <cellStyle name="Normal 16 14 3" xfId="18024" xr:uid="{9B8B0B2D-E523-4268-A574-284ACF75F358}"/>
    <cellStyle name="Normal 16 14 3 2" xfId="18025" xr:uid="{3766E4D3-F563-4CAE-9A0B-BA20FC0611F0}"/>
    <cellStyle name="Normal 16 14 4" xfId="18026" xr:uid="{774EF7CE-354D-4501-8837-8272DFF1A962}"/>
    <cellStyle name="Normal 16 14 5" xfId="18027" xr:uid="{887E5F15-7052-4698-9B30-BEA50EFF4B90}"/>
    <cellStyle name="Normal 16 14 6" xfId="18028" xr:uid="{38CF074C-740B-46EF-84DB-0536CC47E426}"/>
    <cellStyle name="Normal 16 15" xfId="4030" xr:uid="{5BE4394A-3D26-4AB9-A169-E8B79B153AD2}"/>
    <cellStyle name="Normal 16 2" xfId="3177" xr:uid="{4E9852D7-D422-45FC-9B66-3DDE776E01D9}"/>
    <cellStyle name="Normal 16 2 2" xfId="18029" xr:uid="{CFF5AE2C-59F4-4A7F-96F8-F6F21AEDA13A}"/>
    <cellStyle name="Normal 16 2 2 2" xfId="18030" xr:uid="{069C81A6-D9E2-4E67-89BB-82D6C62A0F0D}"/>
    <cellStyle name="Normal 16 2 2 2 2" xfId="18031" xr:uid="{B1449B13-28E4-4705-A778-8062E149CC7F}"/>
    <cellStyle name="Normal 16 2 2 2 2 2" xfId="18032" xr:uid="{968DEEAF-5F59-437D-AD29-C8E2C1F67601}"/>
    <cellStyle name="Normal 16 2 2 2 2 2 2" xfId="18033" xr:uid="{C485B57B-0524-4BD3-9E0D-9A54299EB821}"/>
    <cellStyle name="Normal 16 2 2 2 2 3" xfId="18034" xr:uid="{2111323B-908C-45DC-96AB-3F28EA199AC9}"/>
    <cellStyle name="Normal 16 2 2 2 2 4" xfId="18035" xr:uid="{E3652570-6ECC-4E54-A476-68DFB8421EF0}"/>
    <cellStyle name="Normal 16 2 2 2 3" xfId="18036" xr:uid="{713245C3-540D-454A-B414-F34E6E483864}"/>
    <cellStyle name="Normal 16 2 2 2 3 2" xfId="18037" xr:uid="{A4BC949D-AEBA-4789-AF9F-AE277884B1AC}"/>
    <cellStyle name="Normal 16 2 2 2 4" xfId="18038" xr:uid="{3F9771CD-1C71-408F-8BA8-1814DB82DFD4}"/>
    <cellStyle name="Normal 16 2 2 2 5" xfId="18039" xr:uid="{111E0DC8-E22A-416B-A499-ECDD20A1CAFC}"/>
    <cellStyle name="Normal 16 2 2 2 6" xfId="18040" xr:uid="{F6818075-D7C7-482E-BF37-6F826264B8A8}"/>
    <cellStyle name="Normal 16 2 3" xfId="18041" xr:uid="{6296F75D-13DA-4551-9B7B-D8A6BC1223C0}"/>
    <cellStyle name="Normal 16 2 3 2" xfId="18042" xr:uid="{CAFA9E7F-3F5C-4CF2-B34C-2E752F45CE5C}"/>
    <cellStyle name="Normal 16 2 3 2 2" xfId="18043" xr:uid="{CABA8B79-A5E4-4284-ABB1-46697A6AE168}"/>
    <cellStyle name="Normal 16 2 3 2 2 2" xfId="18044" xr:uid="{40B7CEC1-D63E-41F1-AF6C-BE1C879D4825}"/>
    <cellStyle name="Normal 16 2 3 2 3" xfId="18045" xr:uid="{4EA4D105-2734-409E-9EF9-96584D05BE49}"/>
    <cellStyle name="Normal 16 2 3 2 4" xfId="18046" xr:uid="{CDA3AFFD-4678-4564-AA1E-2A04F43A2781}"/>
    <cellStyle name="Normal 16 2 3 3" xfId="18047" xr:uid="{5464F9C0-DDFE-486D-9B78-CA17D012A868}"/>
    <cellStyle name="Normal 16 2 3 3 2" xfId="18048" xr:uid="{3AFAB3C7-5B94-45DD-9DB2-2E16B0F222D4}"/>
    <cellStyle name="Normal 16 2 3 4" xfId="18049" xr:uid="{6C1069B7-B6C2-4837-AF59-480AF235BB72}"/>
    <cellStyle name="Normal 16 2 3 5" xfId="18050" xr:uid="{6056C2BD-EBFF-4F88-9AC0-EE20EE88140E}"/>
    <cellStyle name="Normal 16 2 3 6" xfId="18051" xr:uid="{102238DF-EB7A-4982-B929-AC8DF08660DF}"/>
    <cellStyle name="Normal 16 2 4" xfId="4131" xr:uid="{EB796CB6-F8A9-4C0E-B98A-F8529572551D}"/>
    <cellStyle name="Normal 16 3" xfId="18052" xr:uid="{47770C57-0CB0-40FF-B77A-A769F2636591}"/>
    <cellStyle name="Normal 16 3 2" xfId="18053" xr:uid="{60D4D626-16CB-4727-B65B-07867EFD5875}"/>
    <cellStyle name="Normal 16 3 2 2" xfId="18054" xr:uid="{834E76C4-0D5C-40CD-AC0E-43841349F20F}"/>
    <cellStyle name="Normal 16 3 2 2 2" xfId="18055" xr:uid="{5AB812A5-E85A-439B-9855-D1C438C44E7B}"/>
    <cellStyle name="Normal 16 3 2 2 2 2" xfId="18056" xr:uid="{3D6840B7-1B6B-4A07-97BA-A16949571DC3}"/>
    <cellStyle name="Normal 16 3 2 2 3" xfId="18057" xr:uid="{B87B9276-8C9C-4813-93EA-690B0240A250}"/>
    <cellStyle name="Normal 16 3 2 2 4" xfId="18058" xr:uid="{940947AE-CD5C-437B-AC15-CA849E0630FF}"/>
    <cellStyle name="Normal 16 3 2 3" xfId="18059" xr:uid="{6557DDFF-3617-4627-8C14-B127316EEEAD}"/>
    <cellStyle name="Normal 16 3 2 3 2" xfId="18060" xr:uid="{997D0C4A-ADC4-4B52-BB0F-F9939BBA5B83}"/>
    <cellStyle name="Normal 16 3 2 4" xfId="18061" xr:uid="{0539426D-7F8C-4711-BBB9-3DAF10EF51A8}"/>
    <cellStyle name="Normal 16 3 2 5" xfId="18062" xr:uid="{0BF731F1-EDE7-476C-B57D-E43DBC9F67D4}"/>
    <cellStyle name="Normal 16 3 2 6" xfId="18063" xr:uid="{D6BF23DC-F790-4B5C-875B-D93351E9BC10}"/>
    <cellStyle name="Normal 16 4" xfId="18064" xr:uid="{18159C10-D246-4F32-8FF9-49C21E930793}"/>
    <cellStyle name="Normal 16 4 2" xfId="18065" xr:uid="{FF3616A4-842D-4AC7-8C87-12D2EDBF0552}"/>
    <cellStyle name="Normal 16 4 2 2" xfId="18066" xr:uid="{4C1AC7C2-DBC9-498E-B6AC-B4471C4AA856}"/>
    <cellStyle name="Normal 16 4 2 2 2" xfId="18067" xr:uid="{586015BB-BF0A-4C94-922B-3FF4B7A7F087}"/>
    <cellStyle name="Normal 16 4 2 2 2 2" xfId="18068" xr:uid="{F0E9DCC5-9543-4182-A949-69A9C475F6C6}"/>
    <cellStyle name="Normal 16 4 2 2 3" xfId="18069" xr:uid="{1BD354F0-AA7F-44D8-B84F-C7A5D1117BFC}"/>
    <cellStyle name="Normal 16 4 2 2 4" xfId="18070" xr:uid="{9820E648-C57F-4C1F-81C1-4C9C45A3B644}"/>
    <cellStyle name="Normal 16 4 2 3" xfId="18071" xr:uid="{18D62A18-BFFB-4EC3-B4DF-E107B7764376}"/>
    <cellStyle name="Normal 16 4 2 3 2" xfId="18072" xr:uid="{E0D97188-9690-468A-8A76-5F293F565934}"/>
    <cellStyle name="Normal 16 4 2 4" xfId="18073" xr:uid="{FEF5AFE0-55D1-42A1-B75D-DCBDF83C7E40}"/>
    <cellStyle name="Normal 16 4 2 5" xfId="18074" xr:uid="{B24D0583-42B2-40EE-BDBB-A288D24F6032}"/>
    <cellStyle name="Normal 16 4 2 6" xfId="18075" xr:uid="{10ED7893-2531-413E-9400-940A6654AEF1}"/>
    <cellStyle name="Normal 16 5" xfId="18076" xr:uid="{FC3BEC4E-C6FF-4EB2-A7F9-3EAA3B352567}"/>
    <cellStyle name="Normal 16 5 2" xfId="18077" xr:uid="{EB1E819E-8B09-4740-817E-D20A96DD6F37}"/>
    <cellStyle name="Normal 16 5 2 2" xfId="18078" xr:uid="{CA8FA014-2D97-4A88-8BB8-BADC3E792B7F}"/>
    <cellStyle name="Normal 16 5 2 2 2" xfId="18079" xr:uid="{361030DE-7E9C-4BDD-A6D6-7D7C9E476EC0}"/>
    <cellStyle name="Normal 16 5 2 2 2 2" xfId="18080" xr:uid="{780C8724-A3E0-45DC-951C-36B076C3549A}"/>
    <cellStyle name="Normal 16 5 2 2 3" xfId="18081" xr:uid="{BF30088D-6CA0-42A1-A801-5E07B7007A77}"/>
    <cellStyle name="Normal 16 5 2 2 4" xfId="18082" xr:uid="{AEA33977-B93D-4A5D-88EC-CCA3988AD953}"/>
    <cellStyle name="Normal 16 5 2 3" xfId="18083" xr:uid="{076772CB-FE01-43DA-BDB3-A9136E23D63F}"/>
    <cellStyle name="Normal 16 5 2 3 2" xfId="18084" xr:uid="{BA2641CC-1828-49CB-A73E-DADF3537F381}"/>
    <cellStyle name="Normal 16 5 2 4" xfId="18085" xr:uid="{4A0C4B23-5AC6-4190-91BF-E64F5B3B8AF3}"/>
    <cellStyle name="Normal 16 5 2 5" xfId="18086" xr:uid="{7987B67D-6BB5-4264-A904-A471378D20CD}"/>
    <cellStyle name="Normal 16 5 2 6" xfId="18087" xr:uid="{2895CC23-3BD3-4E2C-AEE1-55BD835AFC2D}"/>
    <cellStyle name="Normal 16 6" xfId="18088" xr:uid="{BF692B1F-58B1-4159-B48C-A9BAAA97F616}"/>
    <cellStyle name="Normal 16 6 2" xfId="18089" xr:uid="{55EAC9A9-8B41-45DC-91E8-85AB84D13307}"/>
    <cellStyle name="Normal 16 6 2 2" xfId="18090" xr:uid="{90D654B1-25F7-420E-9B34-5077BA385467}"/>
    <cellStyle name="Normal 16 6 2 2 2" xfId="18091" xr:uid="{B3264653-56A1-4AA9-B38E-97D0C315DF44}"/>
    <cellStyle name="Normal 16 6 2 2 2 2" xfId="18092" xr:uid="{1B5BD137-FADD-45A0-978E-CCEF38C2413A}"/>
    <cellStyle name="Normal 16 6 2 2 3" xfId="18093" xr:uid="{32D011E0-E6F1-496A-9028-A0D243871260}"/>
    <cellStyle name="Normal 16 6 2 2 4" xfId="18094" xr:uid="{131D7569-E088-422D-BAFA-C604822E6712}"/>
    <cellStyle name="Normal 16 6 2 3" xfId="18095" xr:uid="{C9644CA8-2CB9-49F6-8D66-07520FC47F6E}"/>
    <cellStyle name="Normal 16 6 2 3 2" xfId="18096" xr:uid="{613D4CC2-3679-4CF9-A980-305D21075878}"/>
    <cellStyle name="Normal 16 6 2 4" xfId="18097" xr:uid="{6EC8A64F-D199-4979-8A46-DF6B9FCB33AD}"/>
    <cellStyle name="Normal 16 6 2 5" xfId="18098" xr:uid="{E82506B1-4BF7-4F12-AF24-952490B7468B}"/>
    <cellStyle name="Normal 16 6 2 6" xfId="18099" xr:uid="{2796471B-8602-44F8-A58F-C6C5B56F14FD}"/>
    <cellStyle name="Normal 16 7" xfId="18100" xr:uid="{64C7DBDC-7252-4D56-9B3E-7AAC6BA23A13}"/>
    <cellStyle name="Normal 16 7 2" xfId="18101" xr:uid="{5C4B8299-0A6F-4235-B5DA-1B459C467CE6}"/>
    <cellStyle name="Normal 16 7 2 2" xfId="18102" xr:uid="{30531D94-DA97-4B99-995E-6CC4F2364583}"/>
    <cellStyle name="Normal 16 7 2 2 2" xfId="18103" xr:uid="{EE3ABD0A-08F7-4D30-9B74-72F002FAA11A}"/>
    <cellStyle name="Normal 16 7 2 2 2 2" xfId="18104" xr:uid="{8F3A5148-4B60-4F63-9C3F-3931153E42EA}"/>
    <cellStyle name="Normal 16 7 2 2 3" xfId="18105" xr:uid="{F9E7EEA2-0618-454F-AFF2-77FF5B3271C6}"/>
    <cellStyle name="Normal 16 7 2 2 4" xfId="18106" xr:uid="{F9B37DC8-73B0-4F9F-BF2C-EF8B2BFA55E8}"/>
    <cellStyle name="Normal 16 7 2 3" xfId="18107" xr:uid="{A29A6179-BDD5-4D72-B98A-FA61CF7AC093}"/>
    <cellStyle name="Normal 16 7 2 3 2" xfId="18108" xr:uid="{8570BD39-519D-4C9B-ADAE-4837B65C4481}"/>
    <cellStyle name="Normal 16 7 2 4" xfId="18109" xr:uid="{E299F53D-8270-4B10-A09D-624895E4DD47}"/>
    <cellStyle name="Normal 16 7 2 5" xfId="18110" xr:uid="{EADDE6E6-F6CB-441C-B319-3234C078A285}"/>
    <cellStyle name="Normal 16 7 2 6" xfId="18111" xr:uid="{E756A589-4ACE-4069-9979-5EADCE8DF51F}"/>
    <cellStyle name="Normal 16 8" xfId="18112" xr:uid="{A78CBB4C-4576-4C15-8ABB-886D31BFB289}"/>
    <cellStyle name="Normal 16 8 2" xfId="18113" xr:uid="{C091BC63-94CD-4345-9252-4BE721E2270D}"/>
    <cellStyle name="Normal 16 8 2 2" xfId="18114" xr:uid="{5087343D-995E-4560-8794-FDE2084B53F9}"/>
    <cellStyle name="Normal 16 8 2 2 2" xfId="18115" xr:uid="{84539E5B-91AE-49DF-ADE1-C93E825FC676}"/>
    <cellStyle name="Normal 16 8 2 2 2 2" xfId="18116" xr:uid="{37E8E811-6405-4D7B-AD61-CB45011DE5CB}"/>
    <cellStyle name="Normal 16 8 2 2 3" xfId="18117" xr:uid="{3D8FDCD5-C214-42EB-8AC0-F44419E26036}"/>
    <cellStyle name="Normal 16 8 2 2 4" xfId="18118" xr:uid="{1AD93DB5-CFAC-4BBD-BF0F-5026F1C37EAF}"/>
    <cellStyle name="Normal 16 8 2 3" xfId="18119" xr:uid="{D7295DCC-42B4-4DC5-A2C9-5C22D2F98AFF}"/>
    <cellStyle name="Normal 16 8 2 3 2" xfId="18120" xr:uid="{9474FCBD-A885-4898-9DF3-1F0352B97B10}"/>
    <cellStyle name="Normal 16 8 2 4" xfId="18121" xr:uid="{46AD2944-95AE-4F97-A556-E8469CF9596E}"/>
    <cellStyle name="Normal 16 8 2 5" xfId="18122" xr:uid="{3D084924-F53F-40B8-AD64-D563698BF377}"/>
    <cellStyle name="Normal 16 8 2 6" xfId="18123" xr:uid="{16AFBAB2-B36A-4F56-9768-1DD6BBAACDEE}"/>
    <cellStyle name="Normal 16 9" xfId="18124" xr:uid="{BD3D71D4-E6D8-4343-B29E-0485A5F883E5}"/>
    <cellStyle name="Normal 16 9 2" xfId="18125" xr:uid="{1CCDF949-3B24-4BB0-8699-317A9A42FE34}"/>
    <cellStyle name="Normal 16 9 2 2" xfId="18126" xr:uid="{C65ECC35-671D-4260-BF78-0608FA69275A}"/>
    <cellStyle name="Normal 16 9 2 2 2" xfId="18127" xr:uid="{0A645084-56F5-4282-93CC-D0247FDD987B}"/>
    <cellStyle name="Normal 16 9 2 2 2 2" xfId="18128" xr:uid="{BB1A8EE9-DB1B-4321-B64C-77FBF15B6BD5}"/>
    <cellStyle name="Normal 16 9 2 2 3" xfId="18129" xr:uid="{BBE034B5-54ED-4A43-B85C-D5DC37ACE1E7}"/>
    <cellStyle name="Normal 16 9 2 2 4" xfId="18130" xr:uid="{593164E4-B564-4E6C-AF4A-8ADEC1F4CD64}"/>
    <cellStyle name="Normal 16 9 2 3" xfId="18131" xr:uid="{3BE24D12-D42C-45A1-AD22-C1DB808A14D0}"/>
    <cellStyle name="Normal 16 9 2 3 2" xfId="18132" xr:uid="{E605552F-897E-43B5-94B9-CA2AACC5DA1C}"/>
    <cellStyle name="Normal 16 9 2 4" xfId="18133" xr:uid="{FD144B68-9A8F-4886-BE55-724322C8E49A}"/>
    <cellStyle name="Normal 16 9 2 5" xfId="18134" xr:uid="{C9BBD78D-6082-4521-828C-E3A198A7388A}"/>
    <cellStyle name="Normal 16 9 2 6" xfId="18135" xr:uid="{5530D081-9CC3-4A8D-8615-15699BDCA556}"/>
    <cellStyle name="Normal 16_inv-en-1.5.0-02 trame_fiche-emissions" xfId="18136" xr:uid="{708C46A6-4E5C-41EC-999C-7EF2D511D51A}"/>
    <cellStyle name="Normal 160" xfId="18137" xr:uid="{6A3F9BB1-02FD-43E3-A03F-3DCE504B7897}"/>
    <cellStyle name="Normal 160 2" xfId="18138" xr:uid="{A872E420-58A9-450E-8EED-BA9AA1D41F8B}"/>
    <cellStyle name="Normal 160 2 2" xfId="18139" xr:uid="{98864627-889E-4458-80F7-AC59F565933A}"/>
    <cellStyle name="Normal 160 2 2 2" xfId="18140" xr:uid="{BD5758D7-C94E-4AA2-AFC0-CC6204FC8CC3}"/>
    <cellStyle name="Normal 160 2 2 2 2" xfId="18141" xr:uid="{B1F7DCDF-61AF-4182-B419-1009631991DA}"/>
    <cellStyle name="Normal 160 2 2 3" xfId="18142" xr:uid="{776C19F3-3DEE-4149-B457-BEB6D08FC00B}"/>
    <cellStyle name="Normal 160 2 2 4" xfId="18143" xr:uid="{C91EEAEA-D54F-4D7A-ABD9-367B0B15D4B7}"/>
    <cellStyle name="Normal 160 2 3" xfId="18144" xr:uid="{35A008BB-55E8-4BC6-A06E-9BE10DE6F31E}"/>
    <cellStyle name="Normal 160 2 3 2" xfId="18145" xr:uid="{177F9C92-B9DB-4A13-9508-52EEA7529BAB}"/>
    <cellStyle name="Normal 160 2 4" xfId="18146" xr:uid="{8E8D9C86-9A2B-4E22-B535-CDEF556F2FED}"/>
    <cellStyle name="Normal 160 2 5" xfId="18147" xr:uid="{A50E53B3-8CF0-4E11-89A9-138C92F807E1}"/>
    <cellStyle name="Normal 160 3" xfId="18148" xr:uid="{E6DBE251-DB12-4C23-A3F8-7B30541673F8}"/>
    <cellStyle name="Normal 161" xfId="18149" xr:uid="{A5E0670D-A800-48DF-9B73-857065763ECF}"/>
    <cellStyle name="Normal 161 2" xfId="18150" xr:uid="{44E127C9-1359-4B83-AF9F-E6F09CA29A34}"/>
    <cellStyle name="Normal 161 2 2" xfId="18151" xr:uid="{9367CD8D-3FCC-49A6-B271-EF55A2EF7513}"/>
    <cellStyle name="Normal 161 2 2 2" xfId="18152" xr:uid="{7E8715B4-0AF1-4B42-B3F5-9213B3A4E4F7}"/>
    <cellStyle name="Normal 161 2 2 2 2" xfId="18153" xr:uid="{923AF0F9-EC2A-4316-94B7-36ABCC9D6C29}"/>
    <cellStyle name="Normal 161 2 2 3" xfId="18154" xr:uid="{338AA137-AB4F-47AF-AC07-0F948089FA7C}"/>
    <cellStyle name="Normal 161 2 2 4" xfId="18155" xr:uid="{2026FD72-C44F-4BA1-81C3-ED004567BD33}"/>
    <cellStyle name="Normal 161 2 3" xfId="18156" xr:uid="{B7F040FC-50BB-4B31-B132-80E37BECE9FC}"/>
    <cellStyle name="Normal 161 2 3 2" xfId="18157" xr:uid="{EE04E3F3-15BD-44E7-ABC3-680C2B9110B3}"/>
    <cellStyle name="Normal 161 2 4" xfId="18158" xr:uid="{394A07D6-E031-4F35-8DB0-31C594056996}"/>
    <cellStyle name="Normal 161 2 5" xfId="18159" xr:uid="{3D0E789D-C16B-4206-AC71-44CA9F339AF3}"/>
    <cellStyle name="Normal 161 3" xfId="18160" xr:uid="{D3D2F323-E7CC-43BA-A358-348E0A0FB56D}"/>
    <cellStyle name="Normal 162" xfId="18161" xr:uid="{9D9C8D7B-E27C-48D4-A7AD-5A20C3904B83}"/>
    <cellStyle name="Normal 162 2" xfId="18162" xr:uid="{3B875D49-CA56-49D3-B709-EB82395A77FF}"/>
    <cellStyle name="Normal 162 2 2" xfId="18163" xr:uid="{6751A432-4F38-4CEE-84FC-EB6DC692AD50}"/>
    <cellStyle name="Normal 162 2 2 2" xfId="18164" xr:uid="{685D119A-8669-4ABB-A57F-873F6718B607}"/>
    <cellStyle name="Normal 162 2 2 2 2" xfId="18165" xr:uid="{9143156C-1662-4E3D-AE7E-8A00EF97FC90}"/>
    <cellStyle name="Normal 162 2 2 3" xfId="18166" xr:uid="{2E8231FA-C427-4D87-9C5A-CDE90F5CF1D3}"/>
    <cellStyle name="Normal 162 2 2 4" xfId="18167" xr:uid="{D20CB84B-BA35-47E6-AF57-9DAA9C8C4581}"/>
    <cellStyle name="Normal 162 2 3" xfId="18168" xr:uid="{7E5554A0-8645-4033-BD68-B86C07EB941A}"/>
    <cellStyle name="Normal 162 2 3 2" xfId="18169" xr:uid="{199874F1-C095-47EE-82B8-BFAB1538A2C2}"/>
    <cellStyle name="Normal 162 2 4" xfId="18170" xr:uid="{9200BCAD-F1F5-4367-AFB3-DE48D149C2E5}"/>
    <cellStyle name="Normal 162 2 5" xfId="18171" xr:uid="{9FEEBA72-57B9-494F-BFCF-5A24CA782C2C}"/>
    <cellStyle name="Normal 162 3" xfId="18172" xr:uid="{F59906DD-EBF8-49AB-B754-170665F98765}"/>
    <cellStyle name="Normal 163" xfId="18173" xr:uid="{698E69A0-9623-49F7-B9F6-97F97891CAED}"/>
    <cellStyle name="Normal 163 2" xfId="18174" xr:uid="{C5E5CD95-A546-4328-B105-CBA278515EF0}"/>
    <cellStyle name="Normal 163 2 2" xfId="18175" xr:uid="{D6395665-6069-4896-BED0-569110218BBD}"/>
    <cellStyle name="Normal 163 2 2 2" xfId="18176" xr:uid="{D9491244-DCD7-4FBE-8E57-78F24E6DB7D5}"/>
    <cellStyle name="Normal 163 2 2 2 2" xfId="18177" xr:uid="{5E14BDDD-F6BD-4026-8098-4FE99CBC7F10}"/>
    <cellStyle name="Normal 163 2 2 3" xfId="18178" xr:uid="{4F45129C-6E37-410F-8019-A1CE7BD6FCA2}"/>
    <cellStyle name="Normal 163 2 2 4" xfId="18179" xr:uid="{320A82CC-47BE-4B33-A093-5D9715743ED1}"/>
    <cellStyle name="Normal 163 2 3" xfId="18180" xr:uid="{69219FEB-662E-406E-A848-D4AF8B6A9A5F}"/>
    <cellStyle name="Normal 163 2 3 2" xfId="18181" xr:uid="{37A9A176-13EE-47A5-9D42-7F41763F5FF7}"/>
    <cellStyle name="Normal 163 2 4" xfId="18182" xr:uid="{3C952541-F244-4C6A-8CED-6A250FCA222E}"/>
    <cellStyle name="Normal 163 2 5" xfId="18183" xr:uid="{9385ED54-ABB1-4595-A7BD-83F6B478284D}"/>
    <cellStyle name="Normal 163 3" xfId="18184" xr:uid="{1BCDE3C5-1EAB-49B1-9743-CE29A6D75EDC}"/>
    <cellStyle name="Normal 164" xfId="18185" xr:uid="{C4E9A404-FD28-4E80-AE11-06C5125687A5}"/>
    <cellStyle name="Normal 164 2" xfId="18186" xr:uid="{99EA8422-7432-406E-8FB5-E37E695D0859}"/>
    <cellStyle name="Normal 164 2 2" xfId="18187" xr:uid="{AE9FFC19-3D98-4ECE-B0BC-539BE00FF49F}"/>
    <cellStyle name="Normal 164 2 2 2" xfId="18188" xr:uid="{13DFC562-EA23-4E17-805A-8941FBD0CB20}"/>
    <cellStyle name="Normal 164 2 2 2 2" xfId="18189" xr:uid="{ADAEFF2F-F4E1-4163-8805-45EACE13B62D}"/>
    <cellStyle name="Normal 164 2 2 3" xfId="18190" xr:uid="{4431C9E7-4DAE-4A81-A1B4-0CB072F7C9FA}"/>
    <cellStyle name="Normal 164 2 2 4" xfId="18191" xr:uid="{13C25BE4-3FA0-47F5-AE93-66E04D8F5072}"/>
    <cellStyle name="Normal 164 2 3" xfId="18192" xr:uid="{5FCC2407-A82F-4251-BC3A-459F6FB8776A}"/>
    <cellStyle name="Normal 164 2 3 2" xfId="18193" xr:uid="{2FB01445-62F3-4A0C-96A9-4211B0951569}"/>
    <cellStyle name="Normal 164 2 4" xfId="18194" xr:uid="{F9A78D0F-D159-4712-A4F9-96222C630428}"/>
    <cellStyle name="Normal 164 2 5" xfId="18195" xr:uid="{E9D1C017-3706-463A-9F1D-D9283A8D6B4D}"/>
    <cellStyle name="Normal 164 3" xfId="18196" xr:uid="{5FB2EE84-2B01-4215-9D1C-3EA250988C60}"/>
    <cellStyle name="Normal 165" xfId="18197" xr:uid="{ED5AB6D6-EDE1-433C-B476-BE9A74B74AB2}"/>
    <cellStyle name="Normal 165 2" xfId="18198" xr:uid="{6EEFDC54-9DD0-4411-AE3F-8B9DC16C0DB7}"/>
    <cellStyle name="Normal 165 2 2" xfId="18199" xr:uid="{D6B1365E-041C-4914-84F3-94297EE95780}"/>
    <cellStyle name="Normal 165 2 2 2" xfId="18200" xr:uid="{4019897D-1E36-4F94-9B79-0D5AA45684A1}"/>
    <cellStyle name="Normal 165 2 2 2 2" xfId="18201" xr:uid="{74A804BD-BD6F-4D5E-B177-F80289272C9D}"/>
    <cellStyle name="Normal 165 2 2 3" xfId="18202" xr:uid="{71632D33-4630-43A2-A837-218CE8EC1928}"/>
    <cellStyle name="Normal 165 2 2 4" xfId="18203" xr:uid="{35368C23-787A-409C-B2D9-A5C6A5E07BDE}"/>
    <cellStyle name="Normal 165 2 3" xfId="18204" xr:uid="{757F60BC-22C0-4727-A92E-C3437CF2E327}"/>
    <cellStyle name="Normal 165 2 3 2" xfId="18205" xr:uid="{EE125EF3-B1B8-4C8A-BC89-636E22737716}"/>
    <cellStyle name="Normal 165 2 4" xfId="18206" xr:uid="{EE5BCCC4-C4F6-4DA1-BF58-50BB27D27325}"/>
    <cellStyle name="Normal 165 2 5" xfId="18207" xr:uid="{7A132EDF-6941-421D-8955-0D3537132497}"/>
    <cellStyle name="Normal 165 3" xfId="18208" xr:uid="{651FE02B-C9BB-4741-94B3-4EC6BE89C624}"/>
    <cellStyle name="Normal 166" xfId="18209" xr:uid="{9BE4DFE3-BF42-41CA-ADFA-0F8FBAD6B73A}"/>
    <cellStyle name="Normal 166 2" xfId="18210" xr:uid="{604C9D06-A512-4CA8-98E2-2B75BEFBF693}"/>
    <cellStyle name="Normal 166 3" xfId="18211" xr:uid="{6E365A2C-3615-4A2F-8524-7E7834CC3454}"/>
    <cellStyle name="Normal 166 3 2" xfId="18212" xr:uid="{86F01081-DD29-4202-9564-B1169BC6EEA4}"/>
    <cellStyle name="Normal 166 3 3" xfId="18213" xr:uid="{01A4A5BE-9066-4EFC-B179-EAB389D8A169}"/>
    <cellStyle name="Normal 166 4" xfId="18214" xr:uid="{634715A5-9F4C-498E-9B8C-B372F0C9736B}"/>
    <cellStyle name="Normal 167" xfId="18215" xr:uid="{90B6E22F-CB9B-4FC2-93B3-E66F07435E23}"/>
    <cellStyle name="Normal 167 2" xfId="18216" xr:uid="{22C41216-AC32-4728-98FE-0AD9B0581697}"/>
    <cellStyle name="Normal 167 3" xfId="18217" xr:uid="{40C0F8B7-62BE-4FAF-99BB-4E753B166689}"/>
    <cellStyle name="Normal 167 3 2" xfId="18218" xr:uid="{867A13AB-A978-46B0-8DCE-7C91C8074C29}"/>
    <cellStyle name="Normal 167 3 3" xfId="18219" xr:uid="{5A34DD6B-404C-4235-B64A-160BFFBDAEAF}"/>
    <cellStyle name="Normal 167 4" xfId="18220" xr:uid="{A786B5E9-BD97-4544-9C6B-C9519CB9A241}"/>
    <cellStyle name="Normal 168" xfId="18221" xr:uid="{710BE632-8B47-46CD-8D76-4779D87C8826}"/>
    <cellStyle name="Normal 168 2" xfId="18222" xr:uid="{CD9B2DE4-DBD7-45D2-A0AC-6089C802AB36}"/>
    <cellStyle name="Normal 169" xfId="18223" xr:uid="{BF990118-9A7B-48F7-9FC0-A1AD73A37FBD}"/>
    <cellStyle name="Normal 169 2" xfId="18224" xr:uid="{1D1DF660-F8BC-4401-94F9-6EBBFA538A70}"/>
    <cellStyle name="Normal 17" xfId="2190" xr:uid="{54E7076B-C7C7-41B6-8873-6CC7C1DCC59F}"/>
    <cellStyle name="Normal 17 2" xfId="3178" xr:uid="{27D0EC89-1211-46D0-8319-444E0BFC3E33}"/>
    <cellStyle name="Normal 17 2 2" xfId="18225" xr:uid="{72105553-0B5D-4076-91C6-94459B8441BC}"/>
    <cellStyle name="Normal 17 2 2 2" xfId="18226" xr:uid="{D04A14B2-BBAB-4EA1-BD90-B98BCBE21FE9}"/>
    <cellStyle name="Normal 17 2 2 2 2" xfId="18227" xr:uid="{9F47AC5C-1D88-4301-845F-AA11B95527DE}"/>
    <cellStyle name="Normal 17 2 2 2 2 2" xfId="18228" xr:uid="{4E3BC009-C48D-482D-8392-17B7C4134876}"/>
    <cellStyle name="Normal 17 2 2 2 2 2 2" xfId="18229" xr:uid="{EB64AA3F-346D-4A7A-A494-AEFC0530AEF7}"/>
    <cellStyle name="Normal 17 2 2 2 2 3" xfId="18230" xr:uid="{66C522B5-627A-4458-94C4-82A0E62FB262}"/>
    <cellStyle name="Normal 17 2 2 2 2 4" xfId="18231" xr:uid="{2FB27A8A-D936-4404-9CEE-F868490644B0}"/>
    <cellStyle name="Normal 17 2 2 2 3" xfId="18232" xr:uid="{EFA360F4-931C-444B-A5B7-C6FCE4A98A01}"/>
    <cellStyle name="Normal 17 2 2 2 3 2" xfId="18233" xr:uid="{A367F941-53C8-48AE-8A36-75E82F41D75B}"/>
    <cellStyle name="Normal 17 2 2 2 4" xfId="18234" xr:uid="{531CC9CB-3648-4C31-9582-CEADF6E6110B}"/>
    <cellStyle name="Normal 17 2 2 2 5" xfId="18235" xr:uid="{3B339557-376F-4EAC-A95C-F0B49E8FC878}"/>
    <cellStyle name="Normal 17 2 2 2 6" xfId="18236" xr:uid="{42343D2A-9DD3-4820-BDFA-19D80CB32EF4}"/>
    <cellStyle name="Normal 17 2 3" xfId="18237" xr:uid="{C201BB2A-5627-497F-889E-37C386AF0598}"/>
    <cellStyle name="Normal 17 2 3 2" xfId="18238" xr:uid="{C172FA99-E0D3-4490-948A-433FC0B3FD74}"/>
    <cellStyle name="Normal 17 2 3 2 2" xfId="18239" xr:uid="{9102B748-438F-4EBD-9B6B-BE08C807C522}"/>
    <cellStyle name="Normal 17 2 3 2 2 2" xfId="18240" xr:uid="{DF926590-8849-4D8C-B2B7-D8A8AE675FDC}"/>
    <cellStyle name="Normal 17 2 3 2 3" xfId="18241" xr:uid="{D0C147C7-D43C-4EB5-A250-EA05D422E387}"/>
    <cellStyle name="Normal 17 2 3 2 4" xfId="18242" xr:uid="{83FC452C-6613-4A84-BA9E-BB0F5D34B8B4}"/>
    <cellStyle name="Normal 17 2 3 3" xfId="18243" xr:uid="{DB34F40E-3A6B-4B3B-AAF0-57DC2AF85103}"/>
    <cellStyle name="Normal 17 2 3 3 2" xfId="18244" xr:uid="{30831CA0-4BFC-4175-90CC-551444D44CA0}"/>
    <cellStyle name="Normal 17 2 3 4" xfId="18245" xr:uid="{6A86790F-0758-4CFD-B746-FFDA5CFC5069}"/>
    <cellStyle name="Normal 17 2 3 5" xfId="18246" xr:uid="{B3F80D2A-22A9-40D4-A650-C21D8717F86A}"/>
    <cellStyle name="Normal 17 2 3 6" xfId="18247" xr:uid="{F539E3F0-01B4-4125-8B99-5BA0FBCC9804}"/>
    <cellStyle name="Normal 17 2 4" xfId="4132" xr:uid="{87684C65-71CF-416F-885E-00BC4BF40AA4}"/>
    <cellStyle name="Normal 17 3" xfId="18248" xr:uid="{F97C0F31-5207-4567-B6B0-CEE4A0F54288}"/>
    <cellStyle name="Normal 17 3 2" xfId="18249" xr:uid="{1F1C023E-049F-4C80-9379-867D7C395922}"/>
    <cellStyle name="Normal 17 3 2 2" xfId="18250" xr:uid="{8DD5A15A-A1AC-4EDC-A43C-DB7BFF14D09A}"/>
    <cellStyle name="Normal 17 3 2 2 2" xfId="18251" xr:uid="{B1994510-42A4-4ED0-8D8C-E4AB38B04A27}"/>
    <cellStyle name="Normal 17 3 2 2 2 2" xfId="18252" xr:uid="{E3369128-A633-44AB-BC70-38186A6F4C01}"/>
    <cellStyle name="Normal 17 3 2 2 3" xfId="18253" xr:uid="{3034E948-0735-4FBB-9498-6382F16FA073}"/>
    <cellStyle name="Normal 17 3 2 2 4" xfId="18254" xr:uid="{8E1C636F-3633-4163-B9FD-694E6EF9033F}"/>
    <cellStyle name="Normal 17 3 2 3" xfId="18255" xr:uid="{ED6AEF67-5B29-4778-877B-B9AFAD43AE50}"/>
    <cellStyle name="Normal 17 3 2 3 2" xfId="18256" xr:uid="{37BC945B-7189-4E7F-A53A-C7EDC2CA2763}"/>
    <cellStyle name="Normal 17 3 2 4" xfId="18257" xr:uid="{9E586D56-37FA-48B9-BB56-79CA23FE41B5}"/>
    <cellStyle name="Normal 17 3 2 5" xfId="18258" xr:uid="{1F733738-0BFE-4255-B7EF-833BEC204100}"/>
    <cellStyle name="Normal 17 3 2 6" xfId="18259" xr:uid="{23698F7C-0FB5-492C-B18A-540CB1F22470}"/>
    <cellStyle name="Normal 17 4" xfId="18260" xr:uid="{E3743FCC-172E-4CEE-929D-BD1D931246CB}"/>
    <cellStyle name="Normal 17 4 2" xfId="18261" xr:uid="{E93439BC-7B08-4E03-A4F3-0D5327FBBD51}"/>
    <cellStyle name="Normal 17 4 2 2" xfId="18262" xr:uid="{3C590AF8-C264-4165-B045-4A86845B548D}"/>
    <cellStyle name="Normal 17 4 2 2 2" xfId="18263" xr:uid="{5270FCD5-E632-402F-A86B-24114B59AAF6}"/>
    <cellStyle name="Normal 17 4 2 3" xfId="18264" xr:uid="{27DF00BA-B9BF-4DE2-A2E9-C2359FC65008}"/>
    <cellStyle name="Normal 17 4 2 4" xfId="18265" xr:uid="{9441B857-7007-460D-89E2-C8E11E2C754F}"/>
    <cellStyle name="Normal 17 4 3" xfId="18266" xr:uid="{A4A1598A-0E28-48F4-B276-D970BF201121}"/>
    <cellStyle name="Normal 17 4 3 2" xfId="18267" xr:uid="{D26044CD-7CB1-4ED8-921A-5B62186DAF83}"/>
    <cellStyle name="Normal 17 4 3 3" xfId="18268" xr:uid="{D523549F-CF24-4EFA-8A6C-5C5FB786C4CD}"/>
    <cellStyle name="Normal 17 4 4" xfId="18269" xr:uid="{0873334E-FD06-45F8-B0AE-7157167C27C4}"/>
    <cellStyle name="Normal 17 4 4 2" xfId="18270" xr:uid="{B2D8CF10-0A64-43DD-9FFC-F6397B20826B}"/>
    <cellStyle name="Normal 17 4 5" xfId="18271" xr:uid="{8C4313C4-EFAD-4F37-8F42-BEFD9C3EFD88}"/>
    <cellStyle name="Normal 17 5" xfId="18272" xr:uid="{6488535B-57E5-48BA-9AF5-82980C26FA8B}"/>
    <cellStyle name="Normal 17 6" xfId="18273" xr:uid="{7F19240C-C256-465F-8D4F-D5D361D89DC8}"/>
    <cellStyle name="Normal 17 7" xfId="4031" xr:uid="{42F180AE-E108-445C-AD86-A1603B9A89BF}"/>
    <cellStyle name="Normal 170" xfId="18274" xr:uid="{793610EA-A07A-4B7C-AC95-25CC65B4B277}"/>
    <cellStyle name="Normal 170 2" xfId="18275" xr:uid="{C571136F-F428-4A1B-BCD2-FCC131EB19DA}"/>
    <cellStyle name="Normal 171" xfId="18276" xr:uid="{D85B123B-5BA4-43C2-AA12-061CF96E4DA1}"/>
    <cellStyle name="Normal 171 2" xfId="18277" xr:uid="{30416A73-5D59-4863-8036-C98EC80852BE}"/>
    <cellStyle name="Normal 172" xfId="18278" xr:uid="{08AD3254-CBB9-49F7-94F0-E94242F35020}"/>
    <cellStyle name="Normal 172 2" xfId="18279" xr:uid="{B360BABB-F4CD-4721-B7B4-54B0CE55D6AB}"/>
    <cellStyle name="Normal 173" xfId="18280" xr:uid="{7F855887-4858-45E3-A5C8-4FC15694D324}"/>
    <cellStyle name="Normal 173 2" xfId="18281" xr:uid="{57462261-D6A9-4102-BDAD-D2B0404CBA55}"/>
    <cellStyle name="Normal 174" xfId="18282" xr:uid="{714653C7-5676-454D-8447-2A6154D61047}"/>
    <cellStyle name="Normal 174 2" xfId="18283" xr:uid="{2A5A496A-3E1E-4CD7-A63F-D5CF6F67E36D}"/>
    <cellStyle name="Normal 175" xfId="18284" xr:uid="{16499188-B33A-4AA0-BB49-32E8EDC77519}"/>
    <cellStyle name="Normal 175 2" xfId="18285" xr:uid="{33D0F4E8-88E9-4724-87BA-BE9390AEB1EA}"/>
    <cellStyle name="Normal 176" xfId="18286" xr:uid="{A218AB63-D917-4E75-B48A-BE60FA277B2D}"/>
    <cellStyle name="Normal 176 2" xfId="18287" xr:uid="{437C9B8D-7E67-4AFC-9A6D-D5F9716C2CC7}"/>
    <cellStyle name="Normal 177" xfId="18288" xr:uid="{C6197C87-BBC0-4F3F-8D80-6BB63F84BBEA}"/>
    <cellStyle name="Normal 177 2" xfId="18289" xr:uid="{71179AA2-500A-4439-AAEC-2F926A609B49}"/>
    <cellStyle name="Normal 178" xfId="18290" xr:uid="{F4BBBA8F-D6E6-420E-B9E1-5645817EFDD6}"/>
    <cellStyle name="Normal 178 2" xfId="18291" xr:uid="{58CCDB28-29AF-4BA8-8895-EBB86D089717}"/>
    <cellStyle name="Normal 178 2 2" xfId="18292" xr:uid="{AF84262D-D28C-4E9E-B506-EB1D130D1D3B}"/>
    <cellStyle name="Normal 178 3" xfId="18293" xr:uid="{B29958BB-F61E-42B4-BF70-CFB4275AAA96}"/>
    <cellStyle name="Normal 178 4" xfId="18294" xr:uid="{9C442262-5259-41E7-95FF-3014E75C4ACF}"/>
    <cellStyle name="Normal 179" xfId="18295" xr:uid="{EDE3059B-8E5A-49BE-93C7-E00F7EF660FA}"/>
    <cellStyle name="Normal 179 2" xfId="18296" xr:uid="{929641B2-E843-4E92-BE61-25755163DDDB}"/>
    <cellStyle name="Normal 18" xfId="2191" xr:uid="{8F5E6DFC-1C9A-4BA7-9CEE-5DE5CC0A8D4A}"/>
    <cellStyle name="Normal 18 10" xfId="18297" xr:uid="{5DB05D4E-1669-42C3-9373-CBCC7C2A378D}"/>
    <cellStyle name="Normal 18 10 2" xfId="18298" xr:uid="{955686EB-550D-446E-8A7D-74D98C69543D}"/>
    <cellStyle name="Normal 18 10 2 2" xfId="18299" xr:uid="{543B288A-9FD2-4430-A633-B8B626F8996C}"/>
    <cellStyle name="Normal 18 10 2 2 2" xfId="18300" xr:uid="{5341225B-C76E-4921-88D9-8CE00F33FBA0}"/>
    <cellStyle name="Normal 18 10 2 2 2 2" xfId="18301" xr:uid="{E70F1EED-38F9-4525-A2A5-EEDC1BDF2FC1}"/>
    <cellStyle name="Normal 18 10 2 2 3" xfId="18302" xr:uid="{87DAF7F1-D001-4FF1-9F98-FDE6E5702144}"/>
    <cellStyle name="Normal 18 10 2 2 4" xfId="18303" xr:uid="{752F1E3E-75C5-4941-9591-0ED5FEA78AEE}"/>
    <cellStyle name="Normal 18 10 2 3" xfId="18304" xr:uid="{A062E649-01F9-4196-A0F9-DA1082F3FE35}"/>
    <cellStyle name="Normal 18 10 2 3 2" xfId="18305" xr:uid="{81650BBF-DC28-4FE1-AFBD-7D46BCE780E0}"/>
    <cellStyle name="Normal 18 10 2 4" xfId="18306" xr:uid="{3F8447AC-A0DC-431A-BD88-241F438DC780}"/>
    <cellStyle name="Normal 18 10 2 5" xfId="18307" xr:uid="{3626A679-6D61-486F-9D33-8C1F7A7A1E73}"/>
    <cellStyle name="Normal 18 11" xfId="18308" xr:uid="{9EB3249A-2ADD-4580-8DFE-3D16EF8E4FDC}"/>
    <cellStyle name="Normal 18 11 2" xfId="18309" xr:uid="{A9CF789F-D8F0-4BBB-A97D-86E76D836994}"/>
    <cellStyle name="Normal 18 11 2 2" xfId="18310" xr:uid="{F640DEBD-30A9-4A91-A98B-D2BE8A30C726}"/>
    <cellStyle name="Normal 18 11 2 2 2" xfId="18311" xr:uid="{6FA0DE7A-0850-4BBE-945D-DF9FAEC43037}"/>
    <cellStyle name="Normal 18 11 2 2 2 2" xfId="18312" xr:uid="{0BD39E42-E80E-472B-A77F-CA252B70A4F9}"/>
    <cellStyle name="Normal 18 11 2 2 3" xfId="18313" xr:uid="{7783609F-E8C9-478A-9F79-58D66CE728C4}"/>
    <cellStyle name="Normal 18 11 2 2 4" xfId="18314" xr:uid="{897A5AED-A9BB-4A3F-B0F5-B2E864A3F0FD}"/>
    <cellStyle name="Normal 18 11 2 3" xfId="18315" xr:uid="{999AD35F-00D5-4A87-A196-8B1BD04A0488}"/>
    <cellStyle name="Normal 18 11 2 3 2" xfId="18316" xr:uid="{097C8B43-A3F9-4C1A-A4B8-B8B9FBA54049}"/>
    <cellStyle name="Normal 18 11 2 4" xfId="18317" xr:uid="{854BA386-7445-4B0F-A90D-983005CB32B3}"/>
    <cellStyle name="Normal 18 11 2 5" xfId="18318" xr:uid="{E19C3DA8-5F70-4441-ACBC-02BC53CDF9E8}"/>
    <cellStyle name="Normal 18 12" xfId="18319" xr:uid="{DCAE89C6-BBFE-43DA-B6A7-36308DD32723}"/>
    <cellStyle name="Normal 18 12 2" xfId="18320" xr:uid="{70E197F9-1EF8-4C76-B94B-2B383E9F05F6}"/>
    <cellStyle name="Normal 18 12 2 2" xfId="18321" xr:uid="{FBDA3B4F-476C-4048-A103-9D154FDDDA26}"/>
    <cellStyle name="Normal 18 12 2 2 2" xfId="18322" xr:uid="{4BE123F0-0E4A-411A-87D3-4B955B360397}"/>
    <cellStyle name="Normal 18 12 2 2 2 2" xfId="18323" xr:uid="{F60F1DDB-0B26-4A00-91DD-819078513732}"/>
    <cellStyle name="Normal 18 12 2 2 3" xfId="18324" xr:uid="{B82CF3D1-AA2E-42B4-8CFE-F52529C84043}"/>
    <cellStyle name="Normal 18 12 2 2 4" xfId="18325" xr:uid="{8F57D16A-A4C3-4F41-B9EE-6F917510C58A}"/>
    <cellStyle name="Normal 18 12 2 3" xfId="18326" xr:uid="{A4ED427E-5E45-465B-BD77-EE1A5B052A4A}"/>
    <cellStyle name="Normal 18 12 2 3 2" xfId="18327" xr:uid="{1AFA9BD9-71AB-4544-9237-095E254AD56B}"/>
    <cellStyle name="Normal 18 12 2 4" xfId="18328" xr:uid="{9F4DEEED-ED0D-47D8-94E6-CE4BCEE5BA5D}"/>
    <cellStyle name="Normal 18 12 2 5" xfId="18329" xr:uid="{E5AE3D93-0373-4A9D-9C8E-19A8E460DAB8}"/>
    <cellStyle name="Normal 18 13" xfId="18330" xr:uid="{B415E732-0F9C-42A6-ABCD-771919D59C5C}"/>
    <cellStyle name="Normal 18 13 2" xfId="18331" xr:uid="{A0690324-FA23-48E6-B703-F3C314D46562}"/>
    <cellStyle name="Normal 18 13 2 2" xfId="18332" xr:uid="{63266839-C16D-4C92-859C-28BD389259DE}"/>
    <cellStyle name="Normal 18 13 2 2 2" xfId="18333" xr:uid="{D773DAB2-009D-485B-998D-5D41CC4A9883}"/>
    <cellStyle name="Normal 18 13 2 3" xfId="18334" xr:uid="{E8098B34-7855-4BBB-9866-84EDA442CE6A}"/>
    <cellStyle name="Normal 18 13 2 4" xfId="18335" xr:uid="{EF0600CA-DE38-4D6C-9CE2-5B3A151DF48F}"/>
    <cellStyle name="Normal 18 13 3" xfId="18336" xr:uid="{E7987594-0839-4C0A-953B-D82D1A18D7FE}"/>
    <cellStyle name="Normal 18 13 3 2" xfId="18337" xr:uid="{336E7B1D-7B78-4509-A162-AAEE4A8B0883}"/>
    <cellStyle name="Normal 18 13 4" xfId="18338" xr:uid="{97AF754E-2BCB-4194-9803-A23BD0E09476}"/>
    <cellStyle name="Normal 18 13 5" xfId="18339" xr:uid="{6286A4D3-56AD-4334-8000-27EB85B91BEB}"/>
    <cellStyle name="Normal 18 14" xfId="4032" xr:uid="{989722CA-C1A3-45FA-BBEA-9CF0959AE3FB}"/>
    <cellStyle name="Normal 18 2" xfId="3179" xr:uid="{F5EFC424-4F34-41B7-91BA-AFD436C5EA69}"/>
    <cellStyle name="Normal 18 2 2" xfId="18341" xr:uid="{F9B51938-411E-4A94-8F25-3146E94AB152}"/>
    <cellStyle name="Normal 18 2 2 2" xfId="18342" xr:uid="{5BF33798-9A85-483D-9448-A23CC25E29ED}"/>
    <cellStyle name="Normal 18 2 2 2 2" xfId="18343" xr:uid="{9387A100-9F8C-4B1F-8A11-42CD05AED695}"/>
    <cellStyle name="Normal 18 2 2 2 2 2" xfId="18344" xr:uid="{A992347A-0EF7-4800-AEE7-A6717038A2B2}"/>
    <cellStyle name="Normal 18 2 2 2 2 2 2" xfId="18345" xr:uid="{00633E23-4C70-4695-8908-7EE2B0CD9544}"/>
    <cellStyle name="Normal 18 2 2 2 2 3" xfId="18346" xr:uid="{F2E54523-E7A6-4835-AFCB-A3F2B1DF2DE1}"/>
    <cellStyle name="Normal 18 2 2 2 2 4" xfId="18347" xr:uid="{AA785CEA-5CD2-47FD-90DF-232386D29D5D}"/>
    <cellStyle name="Normal 18 2 2 2 3" xfId="18348" xr:uid="{FA87934B-65A0-411E-8338-47B3653295B1}"/>
    <cellStyle name="Normal 18 2 2 2 3 2" xfId="18349" xr:uid="{808CCE5D-5E94-4126-812E-B40124FE1E0A}"/>
    <cellStyle name="Normal 18 2 2 2 4" xfId="18350" xr:uid="{36405CD9-7328-46DA-B40C-7D7B3C04A4AF}"/>
    <cellStyle name="Normal 18 2 2 2 5" xfId="18351" xr:uid="{251C96BE-D9A0-4DFB-B03D-BEB699D183E7}"/>
    <cellStyle name="Normal 18 2 3" xfId="18352" xr:uid="{45854767-DAB5-4CC5-85AA-EAF5AE04C7F6}"/>
    <cellStyle name="Normal 18 2 3 2" xfId="18353" xr:uid="{FC65CB60-E0DB-4FFF-A574-63C76C25F329}"/>
    <cellStyle name="Normal 18 2 3 2 2" xfId="18354" xr:uid="{12035FC3-4DB4-4F8C-86A1-B3CADBD6C522}"/>
    <cellStyle name="Normal 18 2 3 2 2 2" xfId="18355" xr:uid="{FA0D6D49-EFA5-4891-B0DD-BDF214231B3D}"/>
    <cellStyle name="Normal 18 2 3 2 3" xfId="18356" xr:uid="{AF6F11D4-4D5F-47EC-A2E1-DE85B98126AC}"/>
    <cellStyle name="Normal 18 2 3 2 4" xfId="18357" xr:uid="{A9159A19-55BA-49FF-86E5-B4BE65199475}"/>
    <cellStyle name="Normal 18 2 3 3" xfId="18358" xr:uid="{D38DB040-5D03-4A9B-9460-288617C2A7B8}"/>
    <cellStyle name="Normal 18 2 3 3 2" xfId="18359" xr:uid="{E8D7120F-6192-4B0C-BDCD-D2DC48FF908F}"/>
    <cellStyle name="Normal 18 2 3 4" xfId="18360" xr:uid="{171C4709-E65C-4448-BF80-678C3439419C}"/>
    <cellStyle name="Normal 18 2 3 5" xfId="18361" xr:uid="{3124E5F7-226F-4AB0-9042-CF1A3686B8AB}"/>
    <cellStyle name="Normal 18 2 4" xfId="18340" xr:uid="{77A38296-6EE6-45BC-B900-92D09F216B4D}"/>
    <cellStyle name="Normal 18 3" xfId="18362" xr:uid="{8DD4DB10-5AEC-489B-AC09-9AE9FAAA9CE3}"/>
    <cellStyle name="Normal 18 3 2" xfId="18363" xr:uid="{6C76D8E5-39CF-4D75-9E34-839A709CE873}"/>
    <cellStyle name="Normal 18 3 2 2" xfId="18364" xr:uid="{257FB695-2111-4234-B82C-EF8B3E60E335}"/>
    <cellStyle name="Normal 18 3 2 2 2" xfId="18365" xr:uid="{6C4ECF6A-E7CC-4B7A-932C-7C9FE6F9481F}"/>
    <cellStyle name="Normal 18 3 2 2 2 2" xfId="18366" xr:uid="{A032C1A5-B9AB-46A4-8DD5-D2135BEEC274}"/>
    <cellStyle name="Normal 18 3 2 2 3" xfId="18367" xr:uid="{7501D3C2-F233-4A9E-A6B9-47D57BBE7D79}"/>
    <cellStyle name="Normal 18 3 2 2 4" xfId="18368" xr:uid="{50240A7A-EF26-4D3C-9FC3-64B6DD1BAE5A}"/>
    <cellStyle name="Normal 18 3 2 3" xfId="18369" xr:uid="{72BB3B4B-B753-41E9-B438-2169E784381D}"/>
    <cellStyle name="Normal 18 3 2 3 2" xfId="18370" xr:uid="{6BEC4627-C155-4FC2-B307-41BB72A945BC}"/>
    <cellStyle name="Normal 18 3 2 4" xfId="18371" xr:uid="{02DD55EA-9CB3-4184-80A4-E9A91B9CFBFA}"/>
    <cellStyle name="Normal 18 3 2 5" xfId="18372" xr:uid="{54977956-ECA0-4C13-A334-1389E71F8D75}"/>
    <cellStyle name="Normal 18 4" xfId="18373" xr:uid="{634939C1-DD6C-4889-9584-6311DAD28094}"/>
    <cellStyle name="Normal 18 4 2" xfId="18374" xr:uid="{5934B7FE-8ED2-4883-99CD-15ED1E45BE1B}"/>
    <cellStyle name="Normal 18 4 2 2" xfId="18375" xr:uid="{06224721-C504-44C6-8181-2864F8A3A2F6}"/>
    <cellStyle name="Normal 18 4 2 2 2" xfId="18376" xr:uid="{51FC15FA-A12B-4D06-B57F-8DA6C2D8C1A5}"/>
    <cellStyle name="Normal 18 4 2 2 2 2" xfId="18377" xr:uid="{28EB2A16-F9B3-4F67-AA48-0289F133839C}"/>
    <cellStyle name="Normal 18 4 2 2 3" xfId="18378" xr:uid="{1109EA0F-D3A9-4BFA-97B7-67FF259EB8B6}"/>
    <cellStyle name="Normal 18 4 2 2 4" xfId="18379" xr:uid="{23A880D9-9626-488B-8110-DD4BC69B5269}"/>
    <cellStyle name="Normal 18 4 2 3" xfId="18380" xr:uid="{075B623C-C534-4797-BB09-C82390611017}"/>
    <cellStyle name="Normal 18 4 2 3 2" xfId="18381" xr:uid="{86DB717C-88C8-46D8-98BA-498A189C4851}"/>
    <cellStyle name="Normal 18 4 2 4" xfId="18382" xr:uid="{73377AA2-4DD8-445F-A9BD-52ABA1409493}"/>
    <cellStyle name="Normal 18 4 2 5" xfId="18383" xr:uid="{543A81F7-8E22-404E-8B34-9E9E39E8B7E8}"/>
    <cellStyle name="Normal 18 5" xfId="18384" xr:uid="{D79CB9F4-9951-47BE-A780-73312046243A}"/>
    <cellStyle name="Normal 18 5 2" xfId="18385" xr:uid="{B0A22403-EEE8-41D7-80E3-1BDB091970BE}"/>
    <cellStyle name="Normal 18 5 2 2" xfId="18386" xr:uid="{B9E480CC-DA8B-4D3D-9FB2-FAB118E38CB1}"/>
    <cellStyle name="Normal 18 5 2 2 2" xfId="18387" xr:uid="{B1900712-CADE-423E-80B5-85671B8A86FD}"/>
    <cellStyle name="Normal 18 5 2 2 2 2" xfId="18388" xr:uid="{239C6409-B585-4B7C-9CF6-73A12188E9BE}"/>
    <cellStyle name="Normal 18 5 2 2 3" xfId="18389" xr:uid="{673FBDDD-8903-437E-944B-C3BBC13F174D}"/>
    <cellStyle name="Normal 18 5 2 2 4" xfId="18390" xr:uid="{D5379532-E35A-4EFB-AB64-CC01B4E10D04}"/>
    <cellStyle name="Normal 18 5 2 3" xfId="18391" xr:uid="{08D18CA5-3510-421C-B6A8-B13D45C5AEBF}"/>
    <cellStyle name="Normal 18 5 2 3 2" xfId="18392" xr:uid="{7EE8908D-38DD-4CE1-B19B-8621AFB03402}"/>
    <cellStyle name="Normal 18 5 2 4" xfId="18393" xr:uid="{AEDE4BD1-5305-41C6-84F2-C1EBFECE1A8C}"/>
    <cellStyle name="Normal 18 5 2 5" xfId="18394" xr:uid="{C1291138-BC7F-458C-A915-A6029649D5BC}"/>
    <cellStyle name="Normal 18 6" xfId="18395" xr:uid="{3B93D34E-14E9-45FA-A04E-0CEDEADF2C26}"/>
    <cellStyle name="Normal 18 6 2" xfId="18396" xr:uid="{E235B274-D461-421D-946D-C9CCA2E93AE0}"/>
    <cellStyle name="Normal 18 6 2 2" xfId="18397" xr:uid="{93365611-1F82-4466-9EB1-17923BA874CE}"/>
    <cellStyle name="Normal 18 6 2 2 2" xfId="18398" xr:uid="{A736B5CD-0952-4F52-92AE-3FFEDC0DF183}"/>
    <cellStyle name="Normal 18 6 2 2 2 2" xfId="18399" xr:uid="{5183A7D7-2D59-4B47-B383-AE5A1A7D704D}"/>
    <cellStyle name="Normal 18 6 2 2 3" xfId="18400" xr:uid="{DD685D21-C25F-47F6-A7EB-05EAEDAA30B8}"/>
    <cellStyle name="Normal 18 6 2 2 4" xfId="18401" xr:uid="{4AC39FE2-A0FA-4AD1-9C97-D5182998D34D}"/>
    <cellStyle name="Normal 18 6 2 3" xfId="18402" xr:uid="{CAFB5444-9834-49DF-A637-3EB84BB3CD73}"/>
    <cellStyle name="Normal 18 6 2 3 2" xfId="18403" xr:uid="{C855884D-421A-4B43-9616-9BBE8DDC6765}"/>
    <cellStyle name="Normal 18 6 2 4" xfId="18404" xr:uid="{8CC356A0-7C79-4C4F-8F93-9CA5446AFB49}"/>
    <cellStyle name="Normal 18 6 2 5" xfId="18405" xr:uid="{613EB790-1200-4FCE-AEBE-B110E7F6EBCD}"/>
    <cellStyle name="Normal 18 7" xfId="18406" xr:uid="{0A2D04FC-9215-4C9D-B119-F3A72B0CD2BD}"/>
    <cellStyle name="Normal 18 7 2" xfId="18407" xr:uid="{BCB48A3E-D2A5-441D-A905-68A79EA4E320}"/>
    <cellStyle name="Normal 18 7 2 2" xfId="18408" xr:uid="{4C3632F3-2B86-469B-A9CB-85B5CF8CF1BA}"/>
    <cellStyle name="Normal 18 7 2 2 2" xfId="18409" xr:uid="{C7F36FFC-9F52-4D37-A404-657E551BE51E}"/>
    <cellStyle name="Normal 18 7 2 2 2 2" xfId="18410" xr:uid="{D2CE1093-A60E-40BA-A358-65B0CEE300AE}"/>
    <cellStyle name="Normal 18 7 2 2 3" xfId="18411" xr:uid="{5662B042-19D9-4DD7-A05B-ED87CD2935FB}"/>
    <cellStyle name="Normal 18 7 2 2 4" xfId="18412" xr:uid="{FAFCC85A-3FC8-4D3B-B94A-FC33AB79CFEB}"/>
    <cellStyle name="Normal 18 7 2 3" xfId="18413" xr:uid="{2B46C869-3C9C-484B-B364-147BB4A3B66E}"/>
    <cellStyle name="Normal 18 7 2 3 2" xfId="18414" xr:uid="{CA993814-C7A0-40AF-9F63-E015BB3A1B2E}"/>
    <cellStyle name="Normal 18 7 2 4" xfId="18415" xr:uid="{D9A40C97-A144-4029-AEB7-2A987C7D9C4B}"/>
    <cellStyle name="Normal 18 7 2 5" xfId="18416" xr:uid="{CA886753-A651-488C-A549-01B5CB38AE9F}"/>
    <cellStyle name="Normal 18 8" xfId="18417" xr:uid="{146A648A-B594-4F76-8F8E-38C77CB7E442}"/>
    <cellStyle name="Normal 18 8 2" xfId="18418" xr:uid="{94353448-C009-4D4E-869C-9CF371500910}"/>
    <cellStyle name="Normal 18 8 2 2" xfId="18419" xr:uid="{E4EF65AA-94D1-4F77-BF89-C1AFA5655E8A}"/>
    <cellStyle name="Normal 18 8 2 2 2" xfId="18420" xr:uid="{EC644699-AF69-4BDE-B1EC-458CFAD899AE}"/>
    <cellStyle name="Normal 18 8 2 2 2 2" xfId="18421" xr:uid="{15F79DBD-25D9-4FD3-939E-BF96DAF060A8}"/>
    <cellStyle name="Normal 18 8 2 2 3" xfId="18422" xr:uid="{C7F44165-8ADC-4E75-BC60-B0528D51BD29}"/>
    <cellStyle name="Normal 18 8 2 2 4" xfId="18423" xr:uid="{BEBD27E9-BB0F-4900-BEFF-4BEC3B83183E}"/>
    <cellStyle name="Normal 18 8 2 3" xfId="18424" xr:uid="{F57A2F05-D44C-4A88-A575-DDA8BC4346A5}"/>
    <cellStyle name="Normal 18 8 2 3 2" xfId="18425" xr:uid="{701B3CCF-A791-4178-8FA0-F1A061C9669A}"/>
    <cellStyle name="Normal 18 8 2 4" xfId="18426" xr:uid="{1D5898BC-D57D-40E9-9336-940BCAF79A67}"/>
    <cellStyle name="Normal 18 8 2 5" xfId="18427" xr:uid="{8700330E-6391-4899-A1F4-71080FB681FC}"/>
    <cellStyle name="Normal 18 9" xfId="18428" xr:uid="{ED167FF2-E8B8-41D7-91EF-39137EF7F0EC}"/>
    <cellStyle name="Normal 18 9 2" xfId="18429" xr:uid="{71E193E5-3DC3-48C0-AC63-3E80C0B93971}"/>
    <cellStyle name="Normal 18 9 2 2" xfId="18430" xr:uid="{E85BBF8F-13DB-48B1-9FA0-38C52E7A0295}"/>
    <cellStyle name="Normal 18 9 2 2 2" xfId="18431" xr:uid="{D6662CFC-4A89-4ADC-9AF7-0FE8F0D19572}"/>
    <cellStyle name="Normal 18 9 2 2 2 2" xfId="18432" xr:uid="{71F51FA6-0172-4606-8714-40740A73D22D}"/>
    <cellStyle name="Normal 18 9 2 2 3" xfId="18433" xr:uid="{A862F8D4-6AA1-40F8-8904-25789CCAD7F9}"/>
    <cellStyle name="Normal 18 9 2 2 4" xfId="18434" xr:uid="{29AF0F8C-FE32-4C85-B03E-8540F0B1D88D}"/>
    <cellStyle name="Normal 18 9 2 3" xfId="18435" xr:uid="{097F46A6-725B-482A-9E29-D3932E856C62}"/>
    <cellStyle name="Normal 18 9 2 3 2" xfId="18436" xr:uid="{89866B9F-2C55-420B-8A45-D6B802356E08}"/>
    <cellStyle name="Normal 18 9 2 4" xfId="18437" xr:uid="{E5CEB054-2D64-471D-B230-5E2344C31343}"/>
    <cellStyle name="Normal 18 9 2 5" xfId="18438" xr:uid="{2D40E576-B2FD-4871-B87A-14565B5E85DA}"/>
    <cellStyle name="Normal 18_inv-en-1.5.0-02 trame_fiche-emissions" xfId="18439" xr:uid="{E3EF94E9-BDC8-452E-A58A-6A3661B8AAB8}"/>
    <cellStyle name="Normal 180" xfId="18440" xr:uid="{92567B7C-94FC-453F-AA30-5C97A3BC562E}"/>
    <cellStyle name="Normal 180 2" xfId="18441" xr:uid="{00BF9C60-059A-4F14-8597-D029970A8456}"/>
    <cellStyle name="Normal 181" xfId="18442" xr:uid="{7540B00D-5067-4EEE-BB11-79E4D15AADF4}"/>
    <cellStyle name="Normal 181 2" xfId="18443" xr:uid="{D06F3416-56B8-4FA3-A963-A4CB2AFE4B87}"/>
    <cellStyle name="Normal 182" xfId="18444" xr:uid="{E22D0DB3-3937-4575-B0D9-53BF3290A561}"/>
    <cellStyle name="Normal 182 2" xfId="18445" xr:uid="{D7687373-7568-4EEA-BA47-7743B13EA3A3}"/>
    <cellStyle name="Normal 183" xfId="18446" xr:uid="{8B1811DD-0619-49AA-87F7-EA04724E754A}"/>
    <cellStyle name="Normal 183 2" xfId="18447" xr:uid="{2269626C-5ECC-472A-9D67-045D3D50B0DE}"/>
    <cellStyle name="Normal 184" xfId="18448" xr:uid="{D1DABFC8-82D9-40BF-8A24-1C9470AF97EB}"/>
    <cellStyle name="Normal 184 2" xfId="18449" xr:uid="{A8CED91D-E248-41EC-A347-A03B3134AE5A}"/>
    <cellStyle name="Normal 185" xfId="18450" xr:uid="{042A879E-2756-4654-BBB2-08EE27A4140E}"/>
    <cellStyle name="Normal 185 2" xfId="18451" xr:uid="{39ED76FA-2D7F-49B5-8933-2DE00E0041CB}"/>
    <cellStyle name="Normal 186" xfId="18452" xr:uid="{F204857D-8E14-4F24-B175-5E26AA511E2F}"/>
    <cellStyle name="Normal 186 2" xfId="18453" xr:uid="{7BE7990F-D284-4702-B127-96843D3F05F0}"/>
    <cellStyle name="Normal 187" xfId="18454" xr:uid="{7252649F-2E5D-4D7A-AB97-94433CDD2F74}"/>
    <cellStyle name="Normal 187 2" xfId="18455" xr:uid="{48ABAE00-54AC-46B6-81D6-ACEC1B64315A}"/>
    <cellStyle name="Normal 188" xfId="18456" xr:uid="{00F18698-872A-43BB-BF09-B15C488826C7}"/>
    <cellStyle name="Normal 188 2" xfId="18457" xr:uid="{6F0B8DD8-AF44-4528-8395-1B3FB16F3401}"/>
    <cellStyle name="Normal 189" xfId="18458" xr:uid="{7E212C12-DCBF-40AC-AEFA-A4CF265983E8}"/>
    <cellStyle name="Normal 189 2" xfId="18459" xr:uid="{95316591-1E7F-4C6B-A9B7-0E350C152810}"/>
    <cellStyle name="Normal 189 2 2" xfId="18460" xr:uid="{42E7E4F0-9662-460C-83A5-DF440D11BEEE}"/>
    <cellStyle name="Normal 189 3" xfId="18461" xr:uid="{42B82BE9-E6C9-4A09-BCFE-1CE367994526}"/>
    <cellStyle name="Normal 189 4" xfId="18462" xr:uid="{4938FA12-C29D-4366-89FD-28C8AAD9772B}"/>
    <cellStyle name="Normal 19" xfId="2192" xr:uid="{A170C646-F3D9-4B99-8C61-7AC615BAEB6A}"/>
    <cellStyle name="Normal 19 10" xfId="18463" xr:uid="{A3EE6F12-3AEC-47B9-99C0-A05365914D69}"/>
    <cellStyle name="Normal 19 10 2" xfId="18464" xr:uid="{D1E1DAAB-7946-4AF7-ABA2-81CB4CD73491}"/>
    <cellStyle name="Normal 19 10 2 2" xfId="18465" xr:uid="{FE071D7C-8891-4751-9ACA-2002B7618ABC}"/>
    <cellStyle name="Normal 19 10 2 2 2" xfId="18466" xr:uid="{D7935893-6CF2-45E3-93D1-7806ED5A0515}"/>
    <cellStyle name="Normal 19 10 2 2 2 2" xfId="18467" xr:uid="{1796B03D-031C-41CD-8BBC-4794E6A165C9}"/>
    <cellStyle name="Normal 19 10 2 2 3" xfId="18468" xr:uid="{7456976E-656C-4A69-9D4A-A348A8C11E13}"/>
    <cellStyle name="Normal 19 10 2 2 4" xfId="18469" xr:uid="{0AB92748-D90E-49E4-A7BE-0CC3D7E946B0}"/>
    <cellStyle name="Normal 19 10 2 3" xfId="18470" xr:uid="{02E31E34-6E38-4576-A0A5-9A55461480D3}"/>
    <cellStyle name="Normal 19 10 2 3 2" xfId="18471" xr:uid="{F5BB7D83-3F76-43EB-9FA9-9598C1612DC9}"/>
    <cellStyle name="Normal 19 10 2 4" xfId="18472" xr:uid="{A38D0D76-C2E4-4FB5-B68F-735DDD499085}"/>
    <cellStyle name="Normal 19 10 2 5" xfId="18473" xr:uid="{0F679533-7131-4C7F-9026-2308F4570161}"/>
    <cellStyle name="Normal 19 11" xfId="18474" xr:uid="{68CE1A1F-334C-4C33-A694-39DC082CE261}"/>
    <cellStyle name="Normal 19 11 2" xfId="18475" xr:uid="{52CF93D7-8C86-4632-8CA1-6760CBC2028D}"/>
    <cellStyle name="Normal 19 11 2 2" xfId="18476" xr:uid="{776204C6-F967-42A9-92F5-1E4778010C47}"/>
    <cellStyle name="Normal 19 11 2 2 2" xfId="18477" xr:uid="{428D8479-D2B0-40C7-9B58-5B063EAA1825}"/>
    <cellStyle name="Normal 19 11 2 2 2 2" xfId="18478" xr:uid="{B74651AC-DECC-4745-BF00-D0DEEBB03D08}"/>
    <cellStyle name="Normal 19 11 2 2 3" xfId="18479" xr:uid="{9C841D50-A6BF-4841-B635-C85DA44955DA}"/>
    <cellStyle name="Normal 19 11 2 2 4" xfId="18480" xr:uid="{81C39E0F-D30E-4244-B155-C3EAF90B982A}"/>
    <cellStyle name="Normal 19 11 2 3" xfId="18481" xr:uid="{8D61E3ED-FB95-43E9-A652-B83A634BEE38}"/>
    <cellStyle name="Normal 19 11 2 3 2" xfId="18482" xr:uid="{67A98848-4D1D-4949-A486-16F9536A179D}"/>
    <cellStyle name="Normal 19 11 2 4" xfId="18483" xr:uid="{F80DB398-D64A-43AB-87B7-39CDCEE9DE02}"/>
    <cellStyle name="Normal 19 11 2 5" xfId="18484" xr:uid="{10B6C32E-6B03-48D5-A2E5-CF9DC8DADCB9}"/>
    <cellStyle name="Normal 19 12" xfId="18485" xr:uid="{0C03ED4F-BB92-4E5C-A623-439EEB0BE45C}"/>
    <cellStyle name="Normal 19 12 2" xfId="18486" xr:uid="{DDD67EBA-B34E-412A-A0A3-4E028A78CF6D}"/>
    <cellStyle name="Normal 19 12 2 2" xfId="18487" xr:uid="{1956323A-75D9-4F3C-8AB8-9CA9F9F1AE29}"/>
    <cellStyle name="Normal 19 12 2 2 2" xfId="18488" xr:uid="{751223E3-F5A9-4F1C-8948-EA58BB9FE242}"/>
    <cellStyle name="Normal 19 12 2 2 2 2" xfId="18489" xr:uid="{1E7F452E-D114-4E69-8D4B-FBA5E08369F0}"/>
    <cellStyle name="Normal 19 12 2 2 3" xfId="18490" xr:uid="{EADAD504-9748-4615-91FB-BD9CD89BD543}"/>
    <cellStyle name="Normal 19 12 2 2 4" xfId="18491" xr:uid="{4D4DE97A-CDA0-426C-BCEA-6CFA62146B65}"/>
    <cellStyle name="Normal 19 12 2 3" xfId="18492" xr:uid="{68B5FC4F-0802-442F-BC01-5CD2FEA82E3B}"/>
    <cellStyle name="Normal 19 12 2 3 2" xfId="18493" xr:uid="{32742DAA-AB09-48E8-A4A1-A831C396D531}"/>
    <cellStyle name="Normal 19 12 2 4" xfId="18494" xr:uid="{871DC7DD-90D4-4F39-A47D-9D7621944F14}"/>
    <cellStyle name="Normal 19 12 2 5" xfId="18495" xr:uid="{FBDCA6B4-682B-4D75-83DF-C9F2324CBB86}"/>
    <cellStyle name="Normal 19 13" xfId="18496" xr:uid="{9343FE9E-CF58-4900-94FD-410015FA7A66}"/>
    <cellStyle name="Normal 19 13 2" xfId="18497" xr:uid="{D92AD1ED-869E-469E-8ADE-414D668A5AA5}"/>
    <cellStyle name="Normal 19 13 2 2" xfId="18498" xr:uid="{7D3125B8-6209-4537-9C20-8CDDCC647C4F}"/>
    <cellStyle name="Normal 19 13 2 2 2" xfId="18499" xr:uid="{0315B689-1CC3-47B0-A890-4FD6FB7010A0}"/>
    <cellStyle name="Normal 19 13 2 3" xfId="18500" xr:uid="{80B78C61-970F-4179-9C1D-D13B80713396}"/>
    <cellStyle name="Normal 19 13 2 4" xfId="18501" xr:uid="{D6DDA64F-15BC-4DC5-B797-1E2401409F6F}"/>
    <cellStyle name="Normal 19 13 3" xfId="18502" xr:uid="{5E1DBBE6-1ADA-4BF5-9F9F-67565614ECC1}"/>
    <cellStyle name="Normal 19 13 3 2" xfId="18503" xr:uid="{E832A372-CA71-4401-9E1D-33A27D4E7CEB}"/>
    <cellStyle name="Normal 19 13 4" xfId="18504" xr:uid="{E7DEA5BD-33B3-4A5F-8E79-CD9EEBB6215C}"/>
    <cellStyle name="Normal 19 13 5" xfId="18505" xr:uid="{7758CE6E-291E-4F32-BDA9-2B86ACF1B939}"/>
    <cellStyle name="Normal 19 14" xfId="4033" xr:uid="{294380CD-7112-4450-B994-9840EC731DF0}"/>
    <cellStyle name="Normal 19 2" xfId="3180" xr:uid="{C91E923F-7C4A-407A-AE92-6CE9D3A735E5}"/>
    <cellStyle name="Normal 19 2 2" xfId="18507" xr:uid="{916CFEFC-E3E1-4F0D-A672-70BD9B2BE9E2}"/>
    <cellStyle name="Normal 19 2 2 2" xfId="18508" xr:uid="{A51E3A21-4F90-4A30-AFB0-AD69C6BF01B7}"/>
    <cellStyle name="Normal 19 2 2 2 2" xfId="18509" xr:uid="{6A5E9964-2203-4BA0-888D-658226690ED8}"/>
    <cellStyle name="Normal 19 2 2 2 2 2" xfId="18510" xr:uid="{640A8EF8-0EA8-4EDE-AE03-28D95F659975}"/>
    <cellStyle name="Normal 19 2 2 2 2 2 2" xfId="18511" xr:uid="{18512257-1D75-42B0-9CE1-FCE4EE3CDF20}"/>
    <cellStyle name="Normal 19 2 2 2 2 3" xfId="18512" xr:uid="{6AC8D5D9-A1A6-4722-A9DA-BEA98DD2EB5C}"/>
    <cellStyle name="Normal 19 2 2 2 2 4" xfId="18513" xr:uid="{AE971031-410A-4644-8FE3-084542628006}"/>
    <cellStyle name="Normal 19 2 2 2 3" xfId="18514" xr:uid="{FF6BBD84-0C51-4030-88C5-2330AE216FB9}"/>
    <cellStyle name="Normal 19 2 2 2 3 2" xfId="18515" xr:uid="{CBDBB452-5E2B-43BE-ADC8-986C174B0BCB}"/>
    <cellStyle name="Normal 19 2 2 2 4" xfId="18516" xr:uid="{C53B10BF-DD54-46B5-BD3A-F8220C04EE6E}"/>
    <cellStyle name="Normal 19 2 2 2 5" xfId="18517" xr:uid="{35C694A6-EB3F-4C84-92A6-470F7A29BC19}"/>
    <cellStyle name="Normal 19 2 3" xfId="18518" xr:uid="{67B9B3A3-C8B6-4D95-9A73-CD64A68FCED3}"/>
    <cellStyle name="Normal 19 2 3 2" xfId="18519" xr:uid="{A4445C4F-A92A-4C2D-B084-3CD84EFBDBE0}"/>
    <cellStyle name="Normal 19 2 3 2 2" xfId="18520" xr:uid="{65B594A1-3B47-4316-9A2E-0FB5DE407CD7}"/>
    <cellStyle name="Normal 19 2 3 2 2 2" xfId="18521" xr:uid="{AD65B43F-4CEB-4212-80C2-4BE5260AA2F2}"/>
    <cellStyle name="Normal 19 2 3 2 3" xfId="18522" xr:uid="{A622C47B-61AE-4F31-B4CE-40D026F25FBD}"/>
    <cellStyle name="Normal 19 2 3 2 4" xfId="18523" xr:uid="{411A5ED9-4A5D-4D79-9806-1958EF1B88E9}"/>
    <cellStyle name="Normal 19 2 3 3" xfId="18524" xr:uid="{DD7A91A6-3E0A-46D2-9291-8172F4A77FBB}"/>
    <cellStyle name="Normal 19 2 3 3 2" xfId="18525" xr:uid="{5C60FCBB-464A-4B17-AB82-EE203FBCB728}"/>
    <cellStyle name="Normal 19 2 3 4" xfId="18526" xr:uid="{3FEB0F68-7AC9-4C2C-9CCD-04E0E8D7841E}"/>
    <cellStyle name="Normal 19 2 3 5" xfId="18527" xr:uid="{69A9D3CA-0FE5-4FB1-80D7-F3B8C072575C}"/>
    <cellStyle name="Normal 19 2 4" xfId="18506" xr:uid="{C330BE2E-B15D-42CB-89CA-09314C2BA393}"/>
    <cellStyle name="Normal 19 3" xfId="18528" xr:uid="{C491247A-83DB-4A7F-9B2F-27E6A97C7162}"/>
    <cellStyle name="Normal 19 3 2" xfId="18529" xr:uid="{D0DE024F-5C09-4527-827F-E5F1D2FCF140}"/>
    <cellStyle name="Normal 19 3 2 2" xfId="18530" xr:uid="{0C4FC123-8060-406E-A307-CCC358527178}"/>
    <cellStyle name="Normal 19 3 2 2 2" xfId="18531" xr:uid="{E1EEFF03-5EEB-4864-B851-0678220B5A2D}"/>
    <cellStyle name="Normal 19 3 2 2 2 2" xfId="18532" xr:uid="{F74909AE-7AD4-499E-8104-41018BFA7332}"/>
    <cellStyle name="Normal 19 3 2 2 3" xfId="18533" xr:uid="{DAC88C87-FBA3-4CAA-B783-66518F24A1BB}"/>
    <cellStyle name="Normal 19 3 2 2 4" xfId="18534" xr:uid="{03734CB4-56D5-4C9B-9333-DEEC09950FDE}"/>
    <cellStyle name="Normal 19 3 2 3" xfId="18535" xr:uid="{2F93D39A-46A9-4EEB-81E8-19747952E68F}"/>
    <cellStyle name="Normal 19 3 2 3 2" xfId="18536" xr:uid="{826DFF55-05BA-44E9-9800-FD70A6C4BC8D}"/>
    <cellStyle name="Normal 19 3 2 4" xfId="18537" xr:uid="{404E6CEB-2B66-4E0E-879F-4857E7915C93}"/>
    <cellStyle name="Normal 19 3 2 5" xfId="18538" xr:uid="{7DC9E899-48DC-4E82-8F9B-41E7A49F0B8F}"/>
    <cellStyle name="Normal 19 4" xfId="18539" xr:uid="{290CB4EF-1A15-42CC-8061-F6351EC4507E}"/>
    <cellStyle name="Normal 19 4 2" xfId="18540" xr:uid="{D5A9D4A0-82D1-4EF7-8E8A-63DC518B4C80}"/>
    <cellStyle name="Normal 19 4 2 2" xfId="18541" xr:uid="{F8332D9E-2F6E-45A8-B2A9-EB4CBA259AB4}"/>
    <cellStyle name="Normal 19 4 2 2 2" xfId="18542" xr:uid="{B0A35A76-E01E-4198-B656-F8ADF3EB554F}"/>
    <cellStyle name="Normal 19 4 2 2 2 2" xfId="18543" xr:uid="{123B7DB1-A25E-464B-BC1B-4EA2755457CF}"/>
    <cellStyle name="Normal 19 4 2 2 3" xfId="18544" xr:uid="{143BF3DD-09BD-4850-86BC-350E4CE2A331}"/>
    <cellStyle name="Normal 19 4 2 2 4" xfId="18545" xr:uid="{2E65E857-12BD-4FA0-B96A-E69AC1CCBC70}"/>
    <cellStyle name="Normal 19 4 2 3" xfId="18546" xr:uid="{2BFC86D5-4956-434B-968A-F67437E933F8}"/>
    <cellStyle name="Normal 19 4 2 3 2" xfId="18547" xr:uid="{12F9CECD-84D4-47DD-AC58-C9A6EBCB7FBF}"/>
    <cellStyle name="Normal 19 4 2 4" xfId="18548" xr:uid="{E887EEF3-5B84-438A-A87C-51852DC5A60E}"/>
    <cellStyle name="Normal 19 4 2 5" xfId="18549" xr:uid="{85961778-1887-48E8-8A3F-DC7544C58696}"/>
    <cellStyle name="Normal 19 5" xfId="18550" xr:uid="{3B52CEB6-5CFB-452A-93E3-0A72F0F9F1D5}"/>
    <cellStyle name="Normal 19 5 2" xfId="18551" xr:uid="{3F2806C7-776F-4CD8-81DF-AC7E96615BBA}"/>
    <cellStyle name="Normal 19 5 2 2" xfId="18552" xr:uid="{307F9478-52FD-440F-A471-4D0835FAFE27}"/>
    <cellStyle name="Normal 19 5 2 2 2" xfId="18553" xr:uid="{144A7AD7-94B6-4C38-8744-EF71684A6F34}"/>
    <cellStyle name="Normal 19 5 2 2 2 2" xfId="18554" xr:uid="{31451FFA-46D7-4F01-AE5C-A55BBF041111}"/>
    <cellStyle name="Normal 19 5 2 2 3" xfId="18555" xr:uid="{66C37365-3904-4A95-BB55-6B744E4E48A5}"/>
    <cellStyle name="Normal 19 5 2 2 4" xfId="18556" xr:uid="{22037D9A-6A67-4FC4-8AF7-5B9F7DDFC658}"/>
    <cellStyle name="Normal 19 5 2 3" xfId="18557" xr:uid="{E7B43B5D-DDD6-4790-B3FF-28BCE2E61734}"/>
    <cellStyle name="Normal 19 5 2 3 2" xfId="18558" xr:uid="{858C8C19-C5BD-45B4-8F18-3F02811F17B1}"/>
    <cellStyle name="Normal 19 5 2 4" xfId="18559" xr:uid="{59385B90-902F-4619-872F-AAD77B3BABCD}"/>
    <cellStyle name="Normal 19 5 2 5" xfId="18560" xr:uid="{42B1B498-5D48-4D7C-BEAD-5DFCEB614D7A}"/>
    <cellStyle name="Normal 19 6" xfId="18561" xr:uid="{1290838D-C8AA-413D-B879-5DD1611D4A79}"/>
    <cellStyle name="Normal 19 6 2" xfId="18562" xr:uid="{D2E7FD57-2F85-4298-95B9-5EFEAF7D92D4}"/>
    <cellStyle name="Normal 19 6 2 2" xfId="18563" xr:uid="{61948851-DD08-421E-93BE-1B5DF7BBCC0B}"/>
    <cellStyle name="Normal 19 6 2 2 2" xfId="18564" xr:uid="{3F0A6472-87FF-4A23-AC2D-7FB19AE0C087}"/>
    <cellStyle name="Normal 19 6 2 2 2 2" xfId="18565" xr:uid="{F0634D3A-DBC5-4E0A-9D59-59D2BA859050}"/>
    <cellStyle name="Normal 19 6 2 2 3" xfId="18566" xr:uid="{8F4C96CF-6988-4BEE-897C-BEE1E912C522}"/>
    <cellStyle name="Normal 19 6 2 2 4" xfId="18567" xr:uid="{B07666FF-B308-44BF-AEB4-A3032B1E4788}"/>
    <cellStyle name="Normal 19 6 2 3" xfId="18568" xr:uid="{D9A04046-06D2-40B9-9464-667E1A5E9540}"/>
    <cellStyle name="Normal 19 6 2 3 2" xfId="18569" xr:uid="{5877A826-F1EA-48F0-B8ED-166EA833D88F}"/>
    <cellStyle name="Normal 19 6 2 4" xfId="18570" xr:uid="{EC3C7E76-5411-430C-A00B-F331F25C6BE9}"/>
    <cellStyle name="Normal 19 6 2 5" xfId="18571" xr:uid="{034F73F4-AEF3-40F9-9D49-83F0ABC50B23}"/>
    <cellStyle name="Normal 19 7" xfId="18572" xr:uid="{F30C42C2-FAAC-40FD-AF83-7270390CBB61}"/>
    <cellStyle name="Normal 19 7 2" xfId="18573" xr:uid="{9BFE10C9-1FC1-4B74-BA28-8EECAE07D78F}"/>
    <cellStyle name="Normal 19 7 2 2" xfId="18574" xr:uid="{D6BD18BC-43D8-4F93-8AA5-A8FD92DD5EF4}"/>
    <cellStyle name="Normal 19 7 2 2 2" xfId="18575" xr:uid="{1DDB0E33-40D9-4B50-B743-9C4713429E85}"/>
    <cellStyle name="Normal 19 7 2 2 2 2" xfId="18576" xr:uid="{488E6BCD-D7CF-4377-9F0C-5DDAECD56576}"/>
    <cellStyle name="Normal 19 7 2 2 3" xfId="18577" xr:uid="{C7808BD7-CE8B-4C23-993C-C2961A489041}"/>
    <cellStyle name="Normal 19 7 2 2 4" xfId="18578" xr:uid="{75B041C9-01C3-4D45-B86C-CDF6EFD900C4}"/>
    <cellStyle name="Normal 19 7 2 3" xfId="18579" xr:uid="{ACCB9487-B0F7-4833-A265-0175E27244ED}"/>
    <cellStyle name="Normal 19 7 2 3 2" xfId="18580" xr:uid="{FC12F926-829E-458B-9D9B-4998FA320994}"/>
    <cellStyle name="Normal 19 7 2 4" xfId="18581" xr:uid="{D2759642-F58A-44A2-BDFD-78A7E845BA73}"/>
    <cellStyle name="Normal 19 7 2 5" xfId="18582" xr:uid="{E27C6B04-7753-4C76-B714-BEE2DA571BA9}"/>
    <cellStyle name="Normal 19 8" xfId="18583" xr:uid="{64B732C3-8398-40F6-8804-DE1609211A1A}"/>
    <cellStyle name="Normal 19 8 2" xfId="18584" xr:uid="{F3E58921-5AAD-4CEC-82D1-A4010475BF30}"/>
    <cellStyle name="Normal 19 8 2 2" xfId="18585" xr:uid="{4875935C-0123-459F-8D2B-B3E732C0742F}"/>
    <cellStyle name="Normal 19 8 2 2 2" xfId="18586" xr:uid="{9F35FE90-25E5-4F53-9415-CCEF33637629}"/>
    <cellStyle name="Normal 19 8 2 2 2 2" xfId="18587" xr:uid="{998B4F28-5ECF-4DCC-9906-BBA377C3B3D9}"/>
    <cellStyle name="Normal 19 8 2 2 3" xfId="18588" xr:uid="{EE0F1BE0-5817-4446-A8F0-141C4BA9D8AF}"/>
    <cellStyle name="Normal 19 8 2 2 4" xfId="18589" xr:uid="{F01FB32C-B103-4968-A82D-CF0BE96515D4}"/>
    <cellStyle name="Normal 19 8 2 3" xfId="18590" xr:uid="{30B703B3-7CB0-4761-BAE4-C5A97763D463}"/>
    <cellStyle name="Normal 19 8 2 3 2" xfId="18591" xr:uid="{35BCD27D-F9E1-4ACA-B528-9331E9AD6738}"/>
    <cellStyle name="Normal 19 8 2 4" xfId="18592" xr:uid="{70FF01A8-F516-453A-B2E0-1FBA3D395941}"/>
    <cellStyle name="Normal 19 8 2 5" xfId="18593" xr:uid="{EB5975EC-8050-4C08-A2E1-337197E7E2F1}"/>
    <cellStyle name="Normal 19 9" xfId="18594" xr:uid="{2D28CC3C-5E62-407D-9CED-992BD30CB970}"/>
    <cellStyle name="Normal 19 9 2" xfId="18595" xr:uid="{DAAABD5F-4892-4EC4-9BAC-BF220B90EE32}"/>
    <cellStyle name="Normal 19 9 2 2" xfId="18596" xr:uid="{09D32ABC-EB35-4A23-AB56-6553C49054BE}"/>
    <cellStyle name="Normal 19 9 2 2 2" xfId="18597" xr:uid="{C22D1FB8-83A2-41B2-8689-D2DB01B20B38}"/>
    <cellStyle name="Normal 19 9 2 2 2 2" xfId="18598" xr:uid="{03ED59A4-69EA-484C-9849-F7BBFB571C09}"/>
    <cellStyle name="Normal 19 9 2 2 3" xfId="18599" xr:uid="{8AB4EA5C-C7A0-4B3F-9FF7-716F0FB6C83F}"/>
    <cellStyle name="Normal 19 9 2 2 4" xfId="18600" xr:uid="{31FB3D3B-B13C-4E6B-A1E1-F8F76D684EDC}"/>
    <cellStyle name="Normal 19 9 2 3" xfId="18601" xr:uid="{7EF1868C-C08F-40E5-8A42-81BF733173AA}"/>
    <cellStyle name="Normal 19 9 2 3 2" xfId="18602" xr:uid="{51A43D19-9926-4B35-B27E-D267C1288230}"/>
    <cellStyle name="Normal 19 9 2 4" xfId="18603" xr:uid="{0A6167F5-0A0E-4999-BA06-0AF1CA4900CA}"/>
    <cellStyle name="Normal 19 9 2 5" xfId="18604" xr:uid="{B8D961F8-57E3-44CA-BC17-1615D0EE1DCC}"/>
    <cellStyle name="Normal 19_inv-en-1.5.0-02 trame_fiche-emissions" xfId="18605" xr:uid="{D2944174-4A91-49A6-B257-6FEA34A33104}"/>
    <cellStyle name="Normal 190" xfId="18606" xr:uid="{0BF7F9A3-C62F-4FF3-9AEC-5AA0E1BE6E26}"/>
    <cellStyle name="Normal 190 2" xfId="18607" xr:uid="{96B5C989-9196-47B1-B66D-AFF9E6686CAF}"/>
    <cellStyle name="Normal 190 2 2" xfId="18608" xr:uid="{19D6D52E-5833-4DD6-A347-77D78E539733}"/>
    <cellStyle name="Normal 190 3" xfId="18609" xr:uid="{B39B309B-D714-4BB9-94A2-4930036F0874}"/>
    <cellStyle name="Normal 190 4" xfId="18610" xr:uid="{E599297E-6E96-4378-85A9-1442894047E4}"/>
    <cellStyle name="Normal 191" xfId="18611" xr:uid="{7B3E2AA5-A307-49DE-8266-12E2F2C42FE0}"/>
    <cellStyle name="Normal 191 2" xfId="18612" xr:uid="{544164E4-7CD6-4760-AC53-9304C313CFD8}"/>
    <cellStyle name="Normal 192" xfId="18613" xr:uid="{D8F0D757-FAB6-4DB1-9EF2-F6771EF5719D}"/>
    <cellStyle name="Normal 192 2" xfId="18614" xr:uid="{19E030F1-E740-4F78-9855-4C862F64C8C6}"/>
    <cellStyle name="Normal 193" xfId="18615" xr:uid="{58CD4A87-BFAA-4896-A58A-E897633758D7}"/>
    <cellStyle name="Normal 193 2" xfId="18616" xr:uid="{17E4B6B6-D50A-4C36-B8D9-0416B565452B}"/>
    <cellStyle name="Normal 193 2 2" xfId="18617" xr:uid="{84ACEBC5-C0D3-44FE-BCC8-AF4E7F93D1E6}"/>
    <cellStyle name="Normal 193 2 3" xfId="18618" xr:uid="{FED02364-8D19-4C7C-A4FA-667B1D0B8F75}"/>
    <cellStyle name="Normal 193 3" xfId="18619" xr:uid="{6AABC94C-48FC-4140-8586-2D51A7FF89FB}"/>
    <cellStyle name="Normal 194" xfId="18620" xr:uid="{D560496C-E3CA-4AFD-97B4-08D26E8E1A26}"/>
    <cellStyle name="Normal 194 2" xfId="18621" xr:uid="{63A63EBB-A81E-41B7-A0AE-59596599BA88}"/>
    <cellStyle name="Normal 194 2 2" xfId="18622" xr:uid="{E78350D9-A31D-4230-B7D0-C4A0EDFE6AF5}"/>
    <cellStyle name="Normal 194 2 3" xfId="18623" xr:uid="{68E042DF-A6E6-4478-A440-90CFBB651D4C}"/>
    <cellStyle name="Normal 194 3" xfId="18624" xr:uid="{AF945769-32A7-40BF-A3B2-2120868D1598}"/>
    <cellStyle name="Normal 195" xfId="18625" xr:uid="{33198756-00CA-40F5-954B-A9A420724756}"/>
    <cellStyle name="Normal 195 2" xfId="18626" xr:uid="{21E5C96C-134C-4A46-90F3-FD16D0098B5D}"/>
    <cellStyle name="Normal 195 2 2" xfId="18627" xr:uid="{2B6A4945-1BB7-46DF-9CDA-80996F0991AA}"/>
    <cellStyle name="Normal 195 2 3" xfId="18628" xr:uid="{F330172E-47A5-48D1-9713-DF0B2E39192D}"/>
    <cellStyle name="Normal 195 3" xfId="18629" xr:uid="{532C84B6-7B6D-41E0-9D2A-A3BCEA3C55BF}"/>
    <cellStyle name="Normal 196" xfId="18630" xr:uid="{60DAC321-3549-4283-8690-C3D1D764B703}"/>
    <cellStyle name="Normal 196 2" xfId="18631" xr:uid="{463D9541-EA23-4027-AB54-316960164B26}"/>
    <cellStyle name="Normal 196 2 2" xfId="18632" xr:uid="{75807F05-7A31-4897-AC0A-C8098E394E4D}"/>
    <cellStyle name="Normal 196 3" xfId="18633" xr:uid="{63C69823-0227-4BD8-96C2-0B81CBBE314A}"/>
    <cellStyle name="Normal 196 4" xfId="18634" xr:uid="{A8EC6F7C-90EB-42A7-95E4-F87E5B8F19EC}"/>
    <cellStyle name="Normal 197" xfId="18635" xr:uid="{FAD719C6-6A46-4802-8D69-42FDDD047B8D}"/>
    <cellStyle name="Normal 197 2" xfId="18636" xr:uid="{F0694349-1C8F-464C-B613-61ACD38A83E5}"/>
    <cellStyle name="Normal 197 2 2" xfId="18637" xr:uid="{D98C1E03-60DA-4A77-9090-B7BEBC251186}"/>
    <cellStyle name="Normal 197 3" xfId="18638" xr:uid="{65AC6634-50D3-4846-B903-64D49B8C9E3D}"/>
    <cellStyle name="Normal 198" xfId="18639" xr:uid="{758983D2-1D65-4688-A52A-C3895B8A9B77}"/>
    <cellStyle name="Normal 198 2" xfId="18640" xr:uid="{CFB26EDC-3D39-4D40-83C1-F481CA1F7826}"/>
    <cellStyle name="Normal 198 2 2" xfId="18641" xr:uid="{1B2C1803-BB09-4EEC-9931-68E51D50969A}"/>
    <cellStyle name="Normal 198 3" xfId="18642" xr:uid="{1E6279D2-35A9-4340-95B3-C7148B9A7373}"/>
    <cellStyle name="Normal 199" xfId="18643" xr:uid="{5276364E-DB99-4B85-B3C3-065803CC65FD}"/>
    <cellStyle name="Normal 199 2" xfId="18644" xr:uid="{B5CAB3A3-C875-47AF-8A25-E9ABEAF73D31}"/>
    <cellStyle name="Normal 199 2 2" xfId="18645" xr:uid="{AF4F1CF9-B22D-4630-94FD-4C8080575EF6}"/>
    <cellStyle name="Normal 199 3" xfId="18646" xr:uid="{49CD1944-3D4D-4730-83D1-D646B9E4D213}"/>
    <cellStyle name="Normal 2" xfId="1120" xr:uid="{00000000-0005-0000-0000-000066040000}"/>
    <cellStyle name="Normál 2" xfId="18647" xr:uid="{CAEDC28D-BB9A-41E0-9F72-AAF81A1B9DFA}"/>
    <cellStyle name="Normal 2 10" xfId="4035" xr:uid="{C50469D6-FF24-445C-B89A-7983EB37769D}"/>
    <cellStyle name="Normál 2 10" xfId="18648" xr:uid="{B87B046C-9182-4C6E-B014-85D7197C2B9D}"/>
    <cellStyle name="Normal 2 10 10" xfId="18649" xr:uid="{459CC80B-12CA-4122-91EC-7CC61E8A1857}"/>
    <cellStyle name="Normál 2 10 10" xfId="18650" xr:uid="{97BC3A26-1971-489D-BBDF-50D891BDA4E7}"/>
    <cellStyle name="Normál 2 10 10 2" xfId="18651" xr:uid="{5DA87E8B-B72B-4B6F-B4AC-9C5EF4343A5A}"/>
    <cellStyle name="Normal 2 10 11" xfId="18652" xr:uid="{874DAB46-ACB0-43EB-8DB4-DA2D527C2533}"/>
    <cellStyle name="Normál 2 10 11" xfId="18653" xr:uid="{CD38F0D1-1811-4B15-B48C-0A958DC31B57}"/>
    <cellStyle name="Normal 2 10 12" xfId="18654" xr:uid="{1CE8654C-8E53-4C30-A5CB-0890E3513FC4}"/>
    <cellStyle name="Normál 2 10 12" xfId="18655" xr:uid="{5C858D46-DBE0-4262-B78B-7E777C6DB222}"/>
    <cellStyle name="Normal 2 10 13" xfId="18656" xr:uid="{1CB340FD-6D2E-4E6F-AB80-F02FE2342131}"/>
    <cellStyle name="Normal 2 10 14" xfId="18657" xr:uid="{131F632F-A3EE-45F3-9285-85E0D84452B1}"/>
    <cellStyle name="Normal 2 10 15" xfId="18658" xr:uid="{7B441D61-CE5B-4A04-B4BC-EDB3F46E6972}"/>
    <cellStyle name="Normal 2 10 16" xfId="18659" xr:uid="{5875AC10-4E93-4302-B78A-843DCA6BF6B2}"/>
    <cellStyle name="Normal 2 10 17" xfId="18660" xr:uid="{982438A3-56C6-49EA-9F8B-3F1CD6E7B149}"/>
    <cellStyle name="Normal 2 10 18" xfId="18661" xr:uid="{EC1E2BF8-AEB6-4B1C-9DF9-4871CA81C96E}"/>
    <cellStyle name="Normal 2 10 19" xfId="18662" xr:uid="{9B06881B-D875-4E90-8966-8746D1A10C0F}"/>
    <cellStyle name="Normal 2 10 2" xfId="4133" xr:uid="{68A9374D-E48C-42BF-95A4-CA8877775126}"/>
    <cellStyle name="Normál 2 10 2" xfId="18663" xr:uid="{E622397C-AC4C-4B32-A770-3A18A6536F29}"/>
    <cellStyle name="Normál 2 10 2 10" xfId="18664" xr:uid="{2DE537D4-4B0D-43B4-83CB-B8070551C419}"/>
    <cellStyle name="Normál 2 10 2 10 2" xfId="18665" xr:uid="{0BBE152C-B85C-424F-9E99-16E9BCC37948}"/>
    <cellStyle name="Normál 2 10 2 11" xfId="18666" xr:uid="{9F3BF86D-41E4-4410-A446-F89FB5625ECD}"/>
    <cellStyle name="Normál 2 10 2 12" xfId="18667" xr:uid="{89824826-2B31-4761-A9FE-52A90A768C03}"/>
    <cellStyle name="Normal 2 10 2 2" xfId="18668" xr:uid="{D0DD9D51-65F0-449E-8330-05E38D6F2315}"/>
    <cellStyle name="Normál 2 10 2 2" xfId="18669" xr:uid="{8D3CC53A-3758-4BAD-920C-5627140A1899}"/>
    <cellStyle name="Normal 2 10 2 2 10" xfId="18670" xr:uid="{3C334369-3213-4856-89BB-F47D08644CF1}"/>
    <cellStyle name="Normal 2 10 2 2 10 2" xfId="18671" xr:uid="{36BA03B8-A6F0-4FDC-8C27-B828C9F28E3A}"/>
    <cellStyle name="Normal 2 10 2 2 11" xfId="18672" xr:uid="{A8EA8E77-E6AA-4332-BDE9-2B1870C89A3A}"/>
    <cellStyle name="Normal 2 10 2 2 11 2" xfId="18673" xr:uid="{C78873A1-0E7B-4011-86CB-6343DA5C4D1D}"/>
    <cellStyle name="Normal 2 10 2 2 12" xfId="18674" xr:uid="{D883873E-E410-4062-92C9-73A542DA0A05}"/>
    <cellStyle name="Normal 2 10 2 2 13" xfId="18675" xr:uid="{8DD3C1B9-36F1-4D72-9A12-F1A1759CD171}"/>
    <cellStyle name="Normal 2 10 2 2 14" xfId="18676" xr:uid="{2621BAEF-66F3-41A9-9166-D8A1F0D6A0CE}"/>
    <cellStyle name="Normal 2 10 2 2 15" xfId="18677" xr:uid="{3FD92251-9CAF-4278-8AB5-F32D0378F860}"/>
    <cellStyle name="Normal 2 10 2 2 2" xfId="18678" xr:uid="{514E3C46-174F-4525-92D3-DF23D95FD300}"/>
    <cellStyle name="Normál 2 10 2 2 2" xfId="18679" xr:uid="{4E4EE169-C0F9-4D46-9427-E1F7686F1D5F}"/>
    <cellStyle name="Normal 2 10 2 2 2 2" xfId="18680" xr:uid="{429B97DA-2987-4D6E-9AAC-AFE4D7F506E8}"/>
    <cellStyle name="Normal 2 10 2 2 2 2 2" xfId="18681" xr:uid="{5F4945C9-995D-4E40-B050-1AAD0068B2AE}"/>
    <cellStyle name="Normal 2 10 2 2 2 3" xfId="18682" xr:uid="{ACCB84FB-500F-4A8B-B413-E20AF2EE0A15}"/>
    <cellStyle name="Normal 2 10 2 2 2 4" xfId="18683" xr:uid="{BCC5E0D0-7BED-4559-8FB6-AD652D25F922}"/>
    <cellStyle name="Normal 2 10 2 2 2 5" xfId="18684" xr:uid="{11279E33-B8D3-4700-8C73-E11F3D402D6C}"/>
    <cellStyle name="Normal 2 10 2 2 3" xfId="18685" xr:uid="{72299419-589E-4197-B6A3-AD9CA3E16890}"/>
    <cellStyle name="Normál 2 10 2 2 3" xfId="18686" xr:uid="{9331DC85-7D67-4F08-A367-60D8001F742E}"/>
    <cellStyle name="Normal 2 10 2 2 3 2" xfId="18687" xr:uid="{CACF2D46-BC8A-4698-B982-6559AE2B588E}"/>
    <cellStyle name="Normal 2 10 2 2 4" xfId="18688" xr:uid="{A3B9941D-41E0-4C29-A575-8D7BA7258FFA}"/>
    <cellStyle name="Normal 2 10 2 2 4 2" xfId="18689" xr:uid="{931E0581-F2BB-4CF3-8DCD-19355F361C75}"/>
    <cellStyle name="Normal 2 10 2 2 5" xfId="18690" xr:uid="{CC331060-EC57-4D1E-991D-1F7DF0CE8BFD}"/>
    <cellStyle name="Normal 2 10 2 2 5 2" xfId="18691" xr:uid="{E1D33AF4-A425-424B-BB01-D3883C6A9FD9}"/>
    <cellStyle name="Normal 2 10 2 2 6" xfId="18692" xr:uid="{AF52F43B-E6B4-43A3-B024-E37F03BF8CF4}"/>
    <cellStyle name="Normal 2 10 2 2 6 2" xfId="18693" xr:uid="{554CF206-4BF2-422F-8B5C-B0487CB73BB8}"/>
    <cellStyle name="Normal 2 10 2 2 7" xfId="18694" xr:uid="{1B0F87B4-BCBD-4860-8583-8D627DD421D3}"/>
    <cellStyle name="Normal 2 10 2 2 7 2" xfId="18695" xr:uid="{79620359-A18C-4CFE-BA62-201A48A84C89}"/>
    <cellStyle name="Normal 2 10 2 2 8" xfId="18696" xr:uid="{6A4B3106-CA4D-4781-8A53-2A5D4D7236EB}"/>
    <cellStyle name="Normal 2 10 2 2 8 2" xfId="18697" xr:uid="{C89A19C8-0568-404B-A514-F51F79F840E7}"/>
    <cellStyle name="Normal 2 10 2 2 9" xfId="18698" xr:uid="{634204E3-6221-49C6-A4E1-62F65805EF96}"/>
    <cellStyle name="Normal 2 10 2 2 9 2" xfId="18699" xr:uid="{67F7DC55-8B4F-4B78-9A45-932824373E78}"/>
    <cellStyle name="Normál 2 10 2 3" xfId="18700" xr:uid="{CF3A42E8-F945-4CF9-BF4D-D4F0F77ADD68}"/>
    <cellStyle name="Normál 2 10 2 3 2" xfId="18701" xr:uid="{045AB970-10AC-4C74-B583-CE7A3DD4956A}"/>
    <cellStyle name="Normál 2 10 2 4" xfId="18702" xr:uid="{96CD1E82-DA38-46A9-B933-673D8CB822CA}"/>
    <cellStyle name="Normál 2 10 2 4 2" xfId="18703" xr:uid="{0CA0317A-0914-476C-BFE2-735B2EB95925}"/>
    <cellStyle name="Normál 2 10 2 5" xfId="18704" xr:uid="{0EFA4245-C734-4689-8422-894070EF7B02}"/>
    <cellStyle name="Normál 2 10 2 5 2" xfId="18705" xr:uid="{D1F3D70E-FB9D-451D-82DF-7CB90CE73495}"/>
    <cellStyle name="Normál 2 10 2 6" xfId="18706" xr:uid="{E988D6E0-9E86-47E1-9C03-D1057FB1BF5E}"/>
    <cellStyle name="Normál 2 10 2 6 2" xfId="18707" xr:uid="{ED6B0C8F-AF77-4DEA-A6C4-1275F7E077E5}"/>
    <cellStyle name="Normál 2 10 2 7" xfId="18708" xr:uid="{1ED676A6-74C5-4EFC-913C-CAA7FCE0BA01}"/>
    <cellStyle name="Normál 2 10 2 7 2" xfId="18709" xr:uid="{B46F10DF-F7AC-42C5-9900-6B6EBB2E6592}"/>
    <cellStyle name="Normál 2 10 2 8" xfId="18710" xr:uid="{03740065-A7CD-4180-A525-404993A8104A}"/>
    <cellStyle name="Normál 2 10 2 8 2" xfId="18711" xr:uid="{FBBC1C29-8ED5-4205-9560-8CF282D2BBF6}"/>
    <cellStyle name="Normál 2 10 2 9" xfId="18712" xr:uid="{92D0485B-E8D6-4F7D-BBF0-FC2F8D865AF9}"/>
    <cellStyle name="Normál 2 10 2 9 2" xfId="18713" xr:uid="{24D6E5A1-6001-4258-A50D-D5CDBF3530E5}"/>
    <cellStyle name="Normal 2 10 20" xfId="18714" xr:uid="{D352E2E3-E964-401A-8C94-C72F3F59C1EB}"/>
    <cellStyle name="Normal 2 10 21" xfId="18715" xr:uid="{9274B181-6F79-420E-BED2-463D94BF81AD}"/>
    <cellStyle name="Normal 2 10 22" xfId="18716" xr:uid="{25BE1BB6-6B97-47D9-8E23-80DFDCEF7B5C}"/>
    <cellStyle name="Normal 2 10 23" xfId="18717" xr:uid="{CCFE5B8C-3997-4D9F-BB47-101338122913}"/>
    <cellStyle name="Normal 2 10 24" xfId="18718" xr:uid="{B37C4064-E501-491E-8CD6-C64947D76153}"/>
    <cellStyle name="Normal 2 10 25" xfId="18719" xr:uid="{49E5A7CB-7510-4E85-AB5B-D2C2357E2C0B}"/>
    <cellStyle name="Normal 2 10 26" xfId="18720" xr:uid="{D8397F45-7A4F-4D9F-B7C0-F0C3BE56A318}"/>
    <cellStyle name="Normal 2 10 27" xfId="18721" xr:uid="{EF343877-8FA8-4D0B-B9C4-ACE9D7881A98}"/>
    <cellStyle name="Normal 2 10 28" xfId="18722" xr:uid="{AFACFF45-01D0-422C-87E5-BC0FE7604AFD}"/>
    <cellStyle name="Normal 2 10 29" xfId="18723" xr:uid="{C1475A68-5B40-456E-BE5F-F5E38D8DC519}"/>
    <cellStyle name="Normal 2 10 3" xfId="18724" xr:uid="{E65CE5DA-51A7-49DF-AF58-E6D489890461}"/>
    <cellStyle name="Normál 2 10 3" xfId="18725" xr:uid="{9256E3AE-FF27-4CF1-8D06-5689033094DD}"/>
    <cellStyle name="Normál 2 10 3 10" xfId="18726" xr:uid="{A7A15F84-7300-4D86-B61F-60760CB2376E}"/>
    <cellStyle name="Normál 2 10 3 10 2" xfId="18727" xr:uid="{9B27A99C-CCA9-471D-9360-1E39EEC545A5}"/>
    <cellStyle name="Normál 2 10 3 11" xfId="18728" xr:uid="{78D8109E-15DD-46CD-A098-5BFF431061E6}"/>
    <cellStyle name="Normál 2 10 3 12" xfId="18729" xr:uid="{0E465065-1807-4F55-83AC-655BDE7592EB}"/>
    <cellStyle name="Normal 2 10 3 2" xfId="18730" xr:uid="{1F3FF1CF-DAD9-4139-9126-FD58A4EA6329}"/>
    <cellStyle name="Normál 2 10 3 2" xfId="18731" xr:uid="{E3199D61-0743-4217-B5B1-3D3367DAABB5}"/>
    <cellStyle name="Normal 2 10 3 2 10" xfId="18732" xr:uid="{330827FF-C819-43D7-B94F-F26AC158BD06}"/>
    <cellStyle name="Normal 2 10 3 2 10 2" xfId="18733" xr:uid="{9D9EE4B5-B298-40D2-A029-3C4EE2F20DA1}"/>
    <cellStyle name="Normal 2 10 3 2 11" xfId="18734" xr:uid="{C2031544-7775-46A0-8975-65C5298CF708}"/>
    <cellStyle name="Normal 2 10 3 2 11 2" xfId="18735" xr:uid="{6E4E1207-547E-4681-9B74-BC125293ECD7}"/>
    <cellStyle name="Normal 2 10 3 2 12" xfId="18736" xr:uid="{25352D83-3827-41E8-88A1-31B0AE58EEA4}"/>
    <cellStyle name="Normal 2 10 3 2 13" xfId="18737" xr:uid="{A8B0DF45-DD57-4801-A8D3-4B6EC69E25DA}"/>
    <cellStyle name="Normal 2 10 3 2 14" xfId="18738" xr:uid="{013CDF8F-24BB-44D9-8C07-4C89649FFD84}"/>
    <cellStyle name="Normal 2 10 3 2 2" xfId="18739" xr:uid="{D22AABB5-5F4D-48E2-8305-BBDCA02753B3}"/>
    <cellStyle name="Normál 2 10 3 2 2" xfId="18740" xr:uid="{3653C0C0-BED3-4A71-9EB8-5EA05D13C27E}"/>
    <cellStyle name="Normal 2 10 3 2 2 2" xfId="18741" xr:uid="{127C3A9D-A012-4537-A6AE-3A3C1997686E}"/>
    <cellStyle name="Normal 2 10 3 2 2 2 2" xfId="18742" xr:uid="{44490780-E9DF-450F-9035-558ACAE11738}"/>
    <cellStyle name="Normal 2 10 3 2 2 3" xfId="18743" xr:uid="{768F9904-FD6A-4539-AC47-C44A46B42901}"/>
    <cellStyle name="Normal 2 10 3 2 2 4" xfId="18744" xr:uid="{3FD9E5DA-9EC0-4DF5-8C23-C18A17DAC9DF}"/>
    <cellStyle name="Normal 2 10 3 2 2 5" xfId="18745" xr:uid="{1B951AEA-3137-4649-9780-D500916A1152}"/>
    <cellStyle name="Normal 2 10 3 2 3" xfId="18746" xr:uid="{8B551568-FDC4-4A6E-BFE3-44615FBD852C}"/>
    <cellStyle name="Normál 2 10 3 2 3" xfId="18747" xr:uid="{0BDD43F2-DAE3-4577-B814-5D5D8B729C0E}"/>
    <cellStyle name="Normal 2 10 3 2 3 2" xfId="18748" xr:uid="{88B58938-92B1-4088-A3E7-6E2DC758AE7D}"/>
    <cellStyle name="Normal 2 10 3 2 4" xfId="18749" xr:uid="{15B3B503-F9D2-4650-9FFB-3EC25B8A1001}"/>
    <cellStyle name="Normal 2 10 3 2 4 2" xfId="18750" xr:uid="{AA5C8920-269F-4941-9884-A78884F1BA18}"/>
    <cellStyle name="Normal 2 10 3 2 5" xfId="18751" xr:uid="{AD7B4166-E401-43BD-B4BA-B849A29634D4}"/>
    <cellStyle name="Normal 2 10 3 2 5 2" xfId="18752" xr:uid="{0B78F886-F9BF-4A0A-8539-1EAFFB752CA2}"/>
    <cellStyle name="Normal 2 10 3 2 6" xfId="18753" xr:uid="{5A2D5823-C54A-4536-9D85-C20A2F402C95}"/>
    <cellStyle name="Normal 2 10 3 2 6 2" xfId="18754" xr:uid="{BD98BE5C-6C66-424C-A5A4-A05FF5110B0D}"/>
    <cellStyle name="Normal 2 10 3 2 7" xfId="18755" xr:uid="{7187EC95-C0B9-4754-8D26-4DC231112F62}"/>
    <cellStyle name="Normal 2 10 3 2 7 2" xfId="18756" xr:uid="{0CFE0235-DE82-4E45-9ED9-5D66BF80DD91}"/>
    <cellStyle name="Normal 2 10 3 2 8" xfId="18757" xr:uid="{E224C07C-D6A3-465E-8C4C-70998A548A8B}"/>
    <cellStyle name="Normal 2 10 3 2 8 2" xfId="18758" xr:uid="{3806493E-61BB-460F-BD0A-FC2CFCBC2A8F}"/>
    <cellStyle name="Normal 2 10 3 2 9" xfId="18759" xr:uid="{88DECD9E-6763-43F8-A6CA-BA3E0CA1009B}"/>
    <cellStyle name="Normal 2 10 3 2 9 2" xfId="18760" xr:uid="{089B75E6-CD95-4D88-AA3A-F0CDFBF802AF}"/>
    <cellStyle name="Normál 2 10 3 3" xfId="18761" xr:uid="{E337930C-882E-4310-A8C3-FF3AF5E72317}"/>
    <cellStyle name="Normál 2 10 3 3 2" xfId="18762" xr:uid="{A7A1C8C7-7EB7-4FBE-86A9-3F1BB6DD2981}"/>
    <cellStyle name="Normál 2 10 3 4" xfId="18763" xr:uid="{5CC1CD9A-46EB-4F5C-9EDA-B845E72CE0BE}"/>
    <cellStyle name="Normál 2 10 3 4 2" xfId="18764" xr:uid="{33F1F398-C4C3-41D5-B69D-95CAD3CC9561}"/>
    <cellStyle name="Normál 2 10 3 5" xfId="18765" xr:uid="{3392DD8E-F4BB-414F-9DF9-88C067FAEC56}"/>
    <cellStyle name="Normál 2 10 3 5 2" xfId="18766" xr:uid="{1DF82F7C-DB4A-47D8-A400-8B003D769A50}"/>
    <cellStyle name="Normál 2 10 3 6" xfId="18767" xr:uid="{F8960492-FDEC-466E-B7B3-284DFAA3C764}"/>
    <cellStyle name="Normál 2 10 3 6 2" xfId="18768" xr:uid="{660222A4-DD10-4B97-B9BA-A19D40598E89}"/>
    <cellStyle name="Normál 2 10 3 7" xfId="18769" xr:uid="{13B43E99-7B5E-4D66-AF13-0E257E1DD8DC}"/>
    <cellStyle name="Normál 2 10 3 7 2" xfId="18770" xr:uid="{59489505-BEEF-4EB5-B3D8-2BEAB3918367}"/>
    <cellStyle name="Normál 2 10 3 8" xfId="18771" xr:uid="{CB1F94CD-F361-4FAA-AB73-F146A1E1EDF5}"/>
    <cellStyle name="Normál 2 10 3 8 2" xfId="18772" xr:uid="{B0E49572-543D-4CEE-BFA9-18A5EFB33308}"/>
    <cellStyle name="Normál 2 10 3 9" xfId="18773" xr:uid="{7EB05BDF-A4F4-4CA2-A00A-2390DD5379DB}"/>
    <cellStyle name="Normál 2 10 3 9 2" xfId="18774" xr:uid="{D8F62ECE-7BE7-456F-8212-D7AB5B6A6913}"/>
    <cellStyle name="Normal 2 10 30" xfId="18775" xr:uid="{A7772E58-488C-41A0-A6F8-FF01ADA904BD}"/>
    <cellStyle name="Normal 2 10 31" xfId="18776" xr:uid="{38F6EC69-DE07-450A-8F06-4DB77BE44AF2}"/>
    <cellStyle name="Normal 2 10 32" xfId="18777" xr:uid="{7BDCF89C-80DE-4F3A-8C64-F0B18D8ED4AE}"/>
    <cellStyle name="Normal 2 10 33" xfId="18778" xr:uid="{0B62C812-4F60-4326-B974-18C65817361E}"/>
    <cellStyle name="Normal 2 10 4" xfId="18779" xr:uid="{82E159F4-BD5A-4B5F-9339-662A4A38C80C}"/>
    <cellStyle name="Normál 2 10 4" xfId="18780" xr:uid="{CD4BE7D4-0316-4826-944A-94AAD060F704}"/>
    <cellStyle name="Normal 2 10 4 10" xfId="18781" xr:uid="{43FA7DCC-D931-4C84-BD9B-17007ED5F6D3}"/>
    <cellStyle name="Normál 2 10 4 10" xfId="18782" xr:uid="{9FB76B09-080A-457F-B73A-C91B05A7978E}"/>
    <cellStyle name="Normal 2 10 4 10 2" xfId="18783" xr:uid="{E6A7EE61-BF4F-4421-9CBA-79AF2163C485}"/>
    <cellStyle name="Normál 2 10 4 10 2" xfId="18784" xr:uid="{9FBF3A5B-5B94-4C8E-A4F2-408BE1E1EF13}"/>
    <cellStyle name="Normal 2 10 4 10 3" xfId="18785" xr:uid="{3F0F05CE-8F16-426C-812A-6A008F00A97F}"/>
    <cellStyle name="Normál 2 10 4 10 3" xfId="18786" xr:uid="{DE6E7EF5-4399-4D8C-AB2B-C37B23B40EB4}"/>
    <cellStyle name="Normal 2 10 4 10 4" xfId="18787" xr:uid="{078C4D6F-80D8-46F1-8FCB-48A2031FDA3B}"/>
    <cellStyle name="Normal 2 10 4 11" xfId="18788" xr:uid="{38700BDD-A61C-48EF-A53F-D4BE683D1C60}"/>
    <cellStyle name="Normál 2 10 4 11" xfId="18789" xr:uid="{1267BC50-C961-4E92-BE09-64D4F6B8D848}"/>
    <cellStyle name="Normal 2 10 4 11 2" xfId="18790" xr:uid="{44A1D8A6-58E3-44B9-8A42-CEAF6E051631}"/>
    <cellStyle name="Normal 2 10 4 11 3" xfId="18791" xr:uid="{D2373485-BF55-4CD6-AF59-E61AB1F2307C}"/>
    <cellStyle name="Normal 2 10 4 11 4" xfId="18792" xr:uid="{2A07F85B-4301-4C5F-8E39-1D483C39074E}"/>
    <cellStyle name="Normal 2 10 4 12" xfId="18793" xr:uid="{7E35C617-6C74-4F3F-8B9C-C82AAD415C36}"/>
    <cellStyle name="Normál 2 10 4 12" xfId="18794" xr:uid="{F9E6691A-E622-4572-89CD-B87B44D7E796}"/>
    <cellStyle name="Normal 2 10 4 12 2" xfId="18795" xr:uid="{3BEB5BFB-1199-4362-98BC-754F0C8AE781}"/>
    <cellStyle name="Normal 2 10 4 12 3" xfId="18796" xr:uid="{5C3666EF-B6F1-4138-B815-3AC9ECC1072F}"/>
    <cellStyle name="Normal 2 10 4 13" xfId="18797" xr:uid="{2400AF04-C4B2-4D2A-BEC4-718FDDE99B38}"/>
    <cellStyle name="Normál 2 10 4 13" xfId="18798" xr:uid="{95F8F8E2-CEDA-414A-BF74-B1969C372AC2}"/>
    <cellStyle name="Normal 2 10 4 13 2" xfId="18799" xr:uid="{2A695DE1-50EA-4D3B-9F1A-4EF98B9B20C7}"/>
    <cellStyle name="Normal 2 10 4 14" xfId="18800" xr:uid="{B4A0A56E-4286-4A57-B386-91105D0BFFE7}"/>
    <cellStyle name="Normal 2 10 4 14 2" xfId="18801" xr:uid="{454F4D55-8A8B-4C9B-B578-66B06C11562E}"/>
    <cellStyle name="Normal 2 10 4 15" xfId="18802" xr:uid="{E4C1DB50-4E2F-4CD5-A0A1-38D05EA146E2}"/>
    <cellStyle name="Normal 2 10 4 2" xfId="18803" xr:uid="{E6AD6A90-7C25-48A2-B47B-41372D3660AD}"/>
    <cellStyle name="Normál 2 10 4 2" xfId="18804" xr:uid="{3168A4EA-8354-42CA-B2B6-51B16A8CAAEE}"/>
    <cellStyle name="Normal 2 10 4 2 10" xfId="18805" xr:uid="{670342EA-4B34-44DD-BF27-9294F9C6BA1E}"/>
    <cellStyle name="Normal 2 10 4 2 10 2" xfId="18806" xr:uid="{EA822DB3-CEC8-478C-A1DE-23B98FCD7451}"/>
    <cellStyle name="Normal 2 10 4 2 11" xfId="18807" xr:uid="{E3220B2E-7DB6-4311-9ADE-83B20028C7C9}"/>
    <cellStyle name="Normal 2 10 4 2 12" xfId="18808" xr:uid="{B8D58482-9193-48F9-AB39-DCD8BD343533}"/>
    <cellStyle name="Normal 2 10 4 2 13" xfId="18809" xr:uid="{2329198D-2890-4CF4-A973-F10EABE92C3C}"/>
    <cellStyle name="Normal 2 10 4 2 2" xfId="18810" xr:uid="{8E0DD2BE-019F-4312-AE6E-D3058F39E33A}"/>
    <cellStyle name="Normál 2 10 4 2 2" xfId="18811" xr:uid="{DBE85E8E-BB96-4106-BB04-8ED00B131D7E}"/>
    <cellStyle name="Normal 2 10 4 2 2 2" xfId="18812" xr:uid="{ADD1341F-5363-4056-955D-4A815A263997}"/>
    <cellStyle name="Normal 2 10 4 2 2 3" xfId="18813" xr:uid="{49533E88-B65F-4CF9-9955-F8BE458F3509}"/>
    <cellStyle name="Normal 2 10 4 2 3" xfId="18814" xr:uid="{76C2D4E3-A946-43B1-B36B-83E60DC63F44}"/>
    <cellStyle name="Normál 2 10 4 2 3" xfId="18815" xr:uid="{C4B1424E-52D8-4D7A-80B6-E2CE7B96ACFE}"/>
    <cellStyle name="Normal 2 10 4 2 3 2" xfId="18816" xr:uid="{02F69349-FD5D-4C7E-9A56-26FAA0A1743D}"/>
    <cellStyle name="Normal 2 10 4 2 4" xfId="18817" xr:uid="{D1976C26-5E1C-49D0-B8A1-D280D6E3E7A7}"/>
    <cellStyle name="Normal 2 10 4 2 4 2" xfId="18818" xr:uid="{0CB61553-4F51-4D31-9E5C-7486AA3878A4}"/>
    <cellStyle name="Normal 2 10 4 2 5" xfId="18819" xr:uid="{6462A719-94B2-4ECD-A6C1-AFD671D68F9B}"/>
    <cellStyle name="Normal 2 10 4 2 5 2" xfId="18820" xr:uid="{363F6D84-C46C-47B2-A9E8-3515C422A17A}"/>
    <cellStyle name="Normal 2 10 4 2 6" xfId="18821" xr:uid="{93891385-E4EC-43D4-B79B-E09395011E7E}"/>
    <cellStyle name="Normal 2 10 4 2 6 2" xfId="18822" xr:uid="{16A9696D-065F-4BA8-A81E-6790BEA5E82C}"/>
    <cellStyle name="Normal 2 10 4 2 7" xfId="18823" xr:uid="{4B063694-96A6-4F31-B575-7DD770542AD8}"/>
    <cellStyle name="Normal 2 10 4 2 7 2" xfId="18824" xr:uid="{FB8436BE-123F-4B16-8F62-F7F9478CC8BF}"/>
    <cellStyle name="Normal 2 10 4 2 8" xfId="18825" xr:uid="{A0610CEB-ABAE-42CA-9FB4-F69C1D2204BB}"/>
    <cellStyle name="Normal 2 10 4 2 8 2" xfId="18826" xr:uid="{41A6F0FE-F36B-4F27-89CC-36E738DCC73F}"/>
    <cellStyle name="Normal 2 10 4 2 9" xfId="18827" xr:uid="{FF12459C-E104-48CA-91D2-611591840365}"/>
    <cellStyle name="Normal 2 10 4 2 9 2" xfId="18828" xr:uid="{520577D7-21BE-459F-8070-C2FB780CF8F1}"/>
    <cellStyle name="Normal 2 10 4 3" xfId="18829" xr:uid="{732299D7-9FD7-4367-BACF-2A43177FD9CA}"/>
    <cellStyle name="Normál 2 10 4 3" xfId="18830" xr:uid="{73B4A0DB-67CB-4F0F-B1E6-6DE0610F4BF3}"/>
    <cellStyle name="Normal 2 10 4 3 10" xfId="18831" xr:uid="{2FEC1989-339C-4F8D-898C-463AD6C23431}"/>
    <cellStyle name="Normal 2 10 4 3 11" xfId="18832" xr:uid="{66E29945-6FAF-405C-8AC4-99424E2E7892}"/>
    <cellStyle name="Normal 2 10 4 3 12" xfId="18833" xr:uid="{309BF7D2-1EC2-4FA9-BE0A-F7CF356A4D26}"/>
    <cellStyle name="Normal 2 10 4 3 2" xfId="18834" xr:uid="{1CA778A2-7245-42E7-97D4-A6384E8C0AA8}"/>
    <cellStyle name="Normál 2 10 4 3 2" xfId="18835" xr:uid="{9C51E5E2-A8B0-4512-9E44-9ECA4EA8259A}"/>
    <cellStyle name="Normal 2 10 4 3 2 2" xfId="18836" xr:uid="{22CF20E8-879A-4328-B15B-43C0D8081CE7}"/>
    <cellStyle name="Normal 2 10 4 3 2 3" xfId="18837" xr:uid="{53F4A3C1-915E-4729-BA59-470213DDD38A}"/>
    <cellStyle name="Normal 2 10 4 3 3" xfId="18838" xr:uid="{D02B1B6A-CE78-442F-BC6E-C9AE8CFEF4D5}"/>
    <cellStyle name="Normál 2 10 4 3 3" xfId="18839" xr:uid="{F857C950-B687-4A74-9455-F2EE3C7DE155}"/>
    <cellStyle name="Normal 2 10 4 3 3 2" xfId="18840" xr:uid="{97454E65-2A5A-40BB-8250-F2FED27D63B9}"/>
    <cellStyle name="Normal 2 10 4 3 4" xfId="18841" xr:uid="{40A07719-90C6-4593-9AD1-50E33598884E}"/>
    <cellStyle name="Normal 2 10 4 3 4 2" xfId="18842" xr:uid="{6A94C2F5-B01B-4C7E-B199-265914CC3DFE}"/>
    <cellStyle name="Normal 2 10 4 3 5" xfId="18843" xr:uid="{5D692D9F-06C1-4A63-8974-B033A52D16AC}"/>
    <cellStyle name="Normal 2 10 4 3 5 2" xfId="18844" xr:uid="{7641041F-8DA6-4B7C-930C-3DFCD9B2E861}"/>
    <cellStyle name="Normal 2 10 4 3 6" xfId="18845" xr:uid="{0C962BCA-E7AF-4D4F-AC67-6362B79486DA}"/>
    <cellStyle name="Normal 2 10 4 3 6 2" xfId="18846" xr:uid="{904B9B24-7C44-4802-AC6D-EAF8AA49CCFB}"/>
    <cellStyle name="Normal 2 10 4 3 7" xfId="18847" xr:uid="{27F059BE-D387-472A-B6C0-0D5B74E4F504}"/>
    <cellStyle name="Normal 2 10 4 3 7 2" xfId="18848" xr:uid="{B23A6634-F3ED-473C-86EE-12ADDBD926F2}"/>
    <cellStyle name="Normal 2 10 4 3 8" xfId="18849" xr:uid="{8839E64D-A650-4F77-819E-90F213BFA350}"/>
    <cellStyle name="Normal 2 10 4 3 8 2" xfId="18850" xr:uid="{75366C39-DF88-4C02-81AD-24E75F598858}"/>
    <cellStyle name="Normal 2 10 4 3 9" xfId="18851" xr:uid="{6D2850BE-0695-435F-B939-56FE3338DB8F}"/>
    <cellStyle name="Normal 2 10 4 3 9 2" xfId="18852" xr:uid="{67242155-6332-4239-A7B1-91C6EC75FDA8}"/>
    <cellStyle name="Normal 2 10 4 4" xfId="18853" xr:uid="{F3E4F7C3-DB92-46CB-B1E8-E1F63B835003}"/>
    <cellStyle name="Normál 2 10 4 4" xfId="18854" xr:uid="{E687823D-AD3F-44AA-8BA2-8A31C56B407C}"/>
    <cellStyle name="Normal 2 10 4 4 2" xfId="18855" xr:uid="{C986D856-EDF4-461F-988C-2B2129DEDCBA}"/>
    <cellStyle name="Normál 2 10 4 4 2" xfId="18856" xr:uid="{DA374194-D543-4002-99FD-31E6B159159B}"/>
    <cellStyle name="Normal 2 10 4 4 3" xfId="18857" xr:uid="{B48E7B09-B9BF-455D-80AE-ACE05B21A322}"/>
    <cellStyle name="Normál 2 10 4 4 3" xfId="18858" xr:uid="{C06F8089-02B1-4AE4-B613-36B8133B04F9}"/>
    <cellStyle name="Normal 2 10 4 4 4" xfId="18859" xr:uid="{FA4E69BE-A00A-4B8D-9BBB-0A99CC942335}"/>
    <cellStyle name="Normal 2 10 4 5" xfId="18860" xr:uid="{BDD8CE00-9AB1-4C79-8500-822FBCBB701F}"/>
    <cellStyle name="Normál 2 10 4 5" xfId="18861" xr:uid="{D2EC5709-AF4A-4626-8A34-D28CF9AE5AFA}"/>
    <cellStyle name="Normal 2 10 4 5 2" xfId="18862" xr:uid="{21B693BB-E612-4222-B236-C981FB66328E}"/>
    <cellStyle name="Normál 2 10 4 5 2" xfId="18863" xr:uid="{13166E07-59D4-4AA8-9CBF-066443E94533}"/>
    <cellStyle name="Normal 2 10 4 5 3" xfId="18864" xr:uid="{158B1A86-373A-4AA9-A63C-CB460F559D2F}"/>
    <cellStyle name="Normál 2 10 4 5 3" xfId="18865" xr:uid="{83E92C2B-F43E-417D-9DE8-8CF11439DF82}"/>
    <cellStyle name="Normal 2 10 4 5 4" xfId="18866" xr:uid="{19185AE9-EBEB-4592-B9CA-CFF680AA6316}"/>
    <cellStyle name="Normal 2 10 4 6" xfId="18867" xr:uid="{B69442CB-CA32-4CE6-90FE-4D2A16C3FF79}"/>
    <cellStyle name="Normál 2 10 4 6" xfId="18868" xr:uid="{80341948-EFFB-4C82-97BD-F19111C433CF}"/>
    <cellStyle name="Normal 2 10 4 6 2" xfId="18869" xr:uid="{EA563AAE-91F5-420F-BADA-410E796D3773}"/>
    <cellStyle name="Normál 2 10 4 6 2" xfId="18870" xr:uid="{EC5FB29D-993A-4321-BDF5-D03CB53212A6}"/>
    <cellStyle name="Normal 2 10 4 6 3" xfId="18871" xr:uid="{D482ACBA-6CED-4907-B2A3-39162F01700C}"/>
    <cellStyle name="Normál 2 10 4 6 3" xfId="18872" xr:uid="{F7AEFDEF-8752-4F57-9233-F42F72ADE252}"/>
    <cellStyle name="Normal 2 10 4 6 4" xfId="18873" xr:uid="{F0557E5D-E22B-444A-9201-97B982EA54F4}"/>
    <cellStyle name="Normal 2 10 4 7" xfId="18874" xr:uid="{5C95A7B7-6DAF-44EF-883E-0D9DD171B679}"/>
    <cellStyle name="Normál 2 10 4 7" xfId="18875" xr:uid="{680B7E4E-8D7E-442F-935C-09F3E28A758B}"/>
    <cellStyle name="Normal 2 10 4 7 2" xfId="18876" xr:uid="{5B2FB1E1-9411-483E-9D84-D2A1D8559C28}"/>
    <cellStyle name="Normál 2 10 4 7 2" xfId="18877" xr:uid="{2C805D66-7640-4489-8167-985CC5230B31}"/>
    <cellStyle name="Normal 2 10 4 7 3" xfId="18878" xr:uid="{6968ABFE-5644-4DB2-86EE-3508E374E3A8}"/>
    <cellStyle name="Normál 2 10 4 7 3" xfId="18879" xr:uid="{BF38E2F4-B996-4815-91F0-E9CF5F399EAF}"/>
    <cellStyle name="Normal 2 10 4 7 4" xfId="18880" xr:uid="{1B18B00F-E331-4E2B-BB81-0098DCEA5041}"/>
    <cellStyle name="Normal 2 10 4 8" xfId="18881" xr:uid="{DEF81945-15CB-428B-95DB-B4A31679634F}"/>
    <cellStyle name="Normál 2 10 4 8" xfId="18882" xr:uid="{434D9F4D-E294-4B8B-8BA5-FF42D4E1254E}"/>
    <cellStyle name="Normal 2 10 4 8 2" xfId="18883" xr:uid="{D8866122-E554-46DA-BC7E-62A23E5DA62C}"/>
    <cellStyle name="Normál 2 10 4 8 2" xfId="18884" xr:uid="{11C0B242-F396-48B7-A83C-9E2AA211244B}"/>
    <cellStyle name="Normal 2 10 4 8 3" xfId="18885" xr:uid="{808C814C-1A8F-4D8C-A211-33CFE8AEB7EE}"/>
    <cellStyle name="Normál 2 10 4 8 3" xfId="18886" xr:uid="{2E42D15E-69E3-4A28-850A-C0D80B378B73}"/>
    <cellStyle name="Normal 2 10 4 8 4" xfId="18887" xr:uid="{6FCD8DB8-ECBA-40F0-B63B-D51D4DBED793}"/>
    <cellStyle name="Normal 2 10 4 9" xfId="18888" xr:uid="{4DA643A1-F0CD-4378-B9E4-03EBCEECAF32}"/>
    <cellStyle name="Normál 2 10 4 9" xfId="18889" xr:uid="{7D589528-1F0F-4FA1-9D02-DED27F0DF0A9}"/>
    <cellStyle name="Normal 2 10 4 9 2" xfId="18890" xr:uid="{39BAF10E-B085-4830-B9D6-60B9829280DD}"/>
    <cellStyle name="Normál 2 10 4 9 2" xfId="18891" xr:uid="{75CA32DF-A54B-4293-BEC0-BDDBF3B5FEE4}"/>
    <cellStyle name="Normal 2 10 4 9 3" xfId="18892" xr:uid="{E12AC4AC-16AE-492D-B364-E0B5655D5820}"/>
    <cellStyle name="Normál 2 10 4 9 3" xfId="18893" xr:uid="{0DE3DE13-102A-4397-83CA-A514DAF5017F}"/>
    <cellStyle name="Normal 2 10 4 9 4" xfId="18894" xr:uid="{7B74A333-4EA2-4B43-A626-1430E74FF7E8}"/>
    <cellStyle name="Normal 2 10 5" xfId="18895" xr:uid="{24107644-2982-420A-87B5-C0BE248FA29C}"/>
    <cellStyle name="Normál 2 10 5" xfId="18896" xr:uid="{E0494DA7-53FE-40F9-ACC8-FB73BFC3F511}"/>
    <cellStyle name="Normal 2 10 5 10" xfId="18897" xr:uid="{02D0F672-0AE0-41A2-B89C-4B89433AB52A}"/>
    <cellStyle name="Normál 2 10 5 10" xfId="18898" xr:uid="{81297786-2FAD-4243-85C2-03F0EF963781}"/>
    <cellStyle name="Normal 2 10 5 10 2" xfId="18899" xr:uid="{8BC310B3-8C5C-41B1-8AB8-478931CC661B}"/>
    <cellStyle name="Normál 2 10 5 10 2" xfId="18900" xr:uid="{47DA25D5-4912-4979-9F3C-FFB04B944061}"/>
    <cellStyle name="Normal 2 10 5 10 3" xfId="18901" xr:uid="{F601FD2F-2AE5-4C8B-A2AC-E025DFE0E7A0}"/>
    <cellStyle name="Normál 2 10 5 10 3" xfId="18902" xr:uid="{F42626C7-7B9B-489E-B241-BD514007D8D3}"/>
    <cellStyle name="Normal 2 10 5 11" xfId="18903" xr:uid="{0879D0C0-D4EA-4BE4-9420-CF36E291C801}"/>
    <cellStyle name="Normál 2 10 5 11" xfId="18904" xr:uid="{738A3882-7026-457E-88A7-D861F83681F4}"/>
    <cellStyle name="Normal 2 10 5 11 2" xfId="18905" xr:uid="{22A32FF6-8D79-46FB-A93E-CD9E9B9162B8}"/>
    <cellStyle name="Normal 2 10 5 11 3" xfId="18906" xr:uid="{32E605DA-2DED-45BA-92E1-14BB63D78F0F}"/>
    <cellStyle name="Normal 2 10 5 12" xfId="18907" xr:uid="{3EF09660-5014-4144-A0CC-F1D761F7B9D7}"/>
    <cellStyle name="Normál 2 10 5 12" xfId="18908" xr:uid="{DF28FC63-563B-4544-8E8E-26B9F3FEEA7E}"/>
    <cellStyle name="Normal 2 10 5 13" xfId="18909" xr:uid="{46454259-9C33-43E3-81CD-D0B8108E0674}"/>
    <cellStyle name="Normál 2 10 5 13" xfId="18910" xr:uid="{18A3D57C-36BE-44BB-AD62-45B14D4DF86E}"/>
    <cellStyle name="Normal 2 10 5 14" xfId="18911" xr:uid="{5B20605B-2A39-4C0D-BC77-593CDB4BCFB8}"/>
    <cellStyle name="Normal 2 10 5 2" xfId="18912" xr:uid="{FA508B9B-5366-4474-B427-469465EED016}"/>
    <cellStyle name="Normál 2 10 5 2" xfId="18913" xr:uid="{3AAACB12-2BB7-4A6F-9D60-F0231227384A}"/>
    <cellStyle name="Normal 2 10 5 2 10" xfId="18914" xr:uid="{84591CAA-069C-46EC-94FB-77654FE8A26A}"/>
    <cellStyle name="Normal 2 10 5 2 10 2" xfId="18915" xr:uid="{37480F27-23AE-4FAB-A755-93858943643C}"/>
    <cellStyle name="Normal 2 10 5 2 11" xfId="18916" xr:uid="{E6D24D8B-69DF-48F9-8549-63624E1655F6}"/>
    <cellStyle name="Normal 2 10 5 2 12" xfId="18917" xr:uid="{C346111D-0AA3-4560-B776-9D3D30E256EE}"/>
    <cellStyle name="Normal 2 10 5 2 13" xfId="18918" xr:uid="{86645278-0DF7-4FD0-9264-013C25366976}"/>
    <cellStyle name="Normal 2 10 5 2 2" xfId="18919" xr:uid="{50FDF9B7-B402-4E10-B28A-4A60BE0AF823}"/>
    <cellStyle name="Normál 2 10 5 2 2" xfId="18920" xr:uid="{A3DAF101-E045-47E8-8849-AA3831C391D9}"/>
    <cellStyle name="Normal 2 10 5 2 2 2" xfId="18921" xr:uid="{5B221DFF-0A22-4A96-A795-1401ADD94B1E}"/>
    <cellStyle name="Normal 2 10 5 2 2 3" xfId="18922" xr:uid="{E20C8BE8-25A7-4F12-BA0D-DDD100FE3982}"/>
    <cellStyle name="Normal 2 10 5 2 3" xfId="18923" xr:uid="{C66EA832-49BB-4FDE-81B6-EB08939EA7BF}"/>
    <cellStyle name="Normál 2 10 5 2 3" xfId="18924" xr:uid="{4C3D74E3-EE56-4896-AF67-C3F2E1891696}"/>
    <cellStyle name="Normal 2 10 5 2 3 2" xfId="18925" xr:uid="{6B6EAA1D-9EFF-4D3E-B1C2-49B3E650C0FD}"/>
    <cellStyle name="Normal 2 10 5 2 4" xfId="18926" xr:uid="{CC884D6A-66C0-42C1-8230-EDE4DCD8BCF7}"/>
    <cellStyle name="Normal 2 10 5 2 4 2" xfId="18927" xr:uid="{67C91AF7-DE94-4AC8-B542-F320DA2CAD8D}"/>
    <cellStyle name="Normal 2 10 5 2 5" xfId="18928" xr:uid="{21DE9B20-D2A3-4E48-BD75-23327D032D50}"/>
    <cellStyle name="Normal 2 10 5 2 5 2" xfId="18929" xr:uid="{76EC6265-18F8-4FC6-8091-2EC4CC755C00}"/>
    <cellStyle name="Normal 2 10 5 2 6" xfId="18930" xr:uid="{304B01F5-6FB5-4A9A-A2B9-6D8BDDED5905}"/>
    <cellStyle name="Normal 2 10 5 2 6 2" xfId="18931" xr:uid="{0EB6C349-8626-4189-ADFC-7ABA6C88C4AB}"/>
    <cellStyle name="Normal 2 10 5 2 7" xfId="18932" xr:uid="{729E064E-F7D6-4C1E-9CAE-F64614919614}"/>
    <cellStyle name="Normal 2 10 5 2 7 2" xfId="18933" xr:uid="{827C2193-4820-483A-9BC7-E6922106E21F}"/>
    <cellStyle name="Normal 2 10 5 2 8" xfId="18934" xr:uid="{3B437210-26EF-498E-BCB8-1CD7B9DA4A6D}"/>
    <cellStyle name="Normal 2 10 5 2 8 2" xfId="18935" xr:uid="{8ECFC408-2E00-4C56-9CBB-EE6829B56C4A}"/>
    <cellStyle name="Normal 2 10 5 2 9" xfId="18936" xr:uid="{BE791E20-36ED-407F-8E3C-37E29E2887E5}"/>
    <cellStyle name="Normal 2 10 5 2 9 2" xfId="18937" xr:uid="{6D19B8E9-A375-4CC5-86AA-6E503C76A4D6}"/>
    <cellStyle name="Normal 2 10 5 3" xfId="18938" xr:uid="{0B2F8F33-82E5-4B0A-8C8D-F52E2682C1F8}"/>
    <cellStyle name="Normál 2 10 5 3" xfId="18939" xr:uid="{7D42E737-4F95-44AD-92DF-166DB9F1726E}"/>
    <cellStyle name="Normal 2 10 5 3 2" xfId="18940" xr:uid="{BD5FDDEA-FC66-4C0A-A6C9-556C36486B16}"/>
    <cellStyle name="Normál 2 10 5 3 2" xfId="18941" xr:uid="{F0D4217D-2F54-4E71-826E-6CDA602C5A21}"/>
    <cellStyle name="Normal 2 10 5 3 3" xfId="18942" xr:uid="{8988863D-232D-4E0A-A65B-A9D4854A3D1C}"/>
    <cellStyle name="Normál 2 10 5 3 3" xfId="18943" xr:uid="{7AE0AD36-8755-4A3A-A172-2F584165B9B0}"/>
    <cellStyle name="Normal 2 10 5 4" xfId="18944" xr:uid="{A1E36DF1-F85F-44B0-B5AF-291EC0F50DF7}"/>
    <cellStyle name="Normál 2 10 5 4" xfId="18945" xr:uid="{F61C207A-3195-41DD-95F0-423D887FD39D}"/>
    <cellStyle name="Normal 2 10 5 4 2" xfId="18946" xr:uid="{8A567F1D-FF0A-4655-9EBB-E9FECEF27372}"/>
    <cellStyle name="Normál 2 10 5 4 2" xfId="18947" xr:uid="{4F76CB2F-8825-4A44-9A43-E0925F1DD615}"/>
    <cellStyle name="Normal 2 10 5 4 3" xfId="18948" xr:uid="{4E50FFA7-DBB1-4F57-83E7-6B24729E8FB3}"/>
    <cellStyle name="Normál 2 10 5 4 3" xfId="18949" xr:uid="{75D4DDF5-047F-44BB-8276-3F960856A1EC}"/>
    <cellStyle name="Normal 2 10 5 5" xfId="18950" xr:uid="{7D6A736E-6B27-44CF-9C87-8FA948D748D5}"/>
    <cellStyle name="Normál 2 10 5 5" xfId="18951" xr:uid="{3A84D7FF-926E-4298-B7A6-318F4D86A1A7}"/>
    <cellStyle name="Normal 2 10 5 5 2" xfId="18952" xr:uid="{0EE4C965-0D0E-448B-95FD-420DC5D475FB}"/>
    <cellStyle name="Normál 2 10 5 5 2" xfId="18953" xr:uid="{EF50601B-FDB2-4304-8089-00B4B3A417E4}"/>
    <cellStyle name="Normal 2 10 5 5 3" xfId="18954" xr:uid="{64A74CA0-A0A4-4609-8729-0A9450764C2A}"/>
    <cellStyle name="Normál 2 10 5 5 3" xfId="18955" xr:uid="{F327376E-073E-41D9-A35D-D5AAFDC2BF24}"/>
    <cellStyle name="Normal 2 10 5 6" xfId="18956" xr:uid="{303AE618-2BBB-4ED4-A580-3586EA877507}"/>
    <cellStyle name="Normál 2 10 5 6" xfId="18957" xr:uid="{E89426AC-A9EA-42D4-9BBB-7DA65E619C06}"/>
    <cellStyle name="Normal 2 10 5 6 2" xfId="18958" xr:uid="{3D40092F-2056-455E-AA39-914FE77A105F}"/>
    <cellStyle name="Normál 2 10 5 6 2" xfId="18959" xr:uid="{6286AFF9-82E6-4DDE-ABD6-2FFA22BB14C4}"/>
    <cellStyle name="Normal 2 10 5 6 3" xfId="18960" xr:uid="{9CB14116-2CBE-4C49-B7C9-45E6114EC283}"/>
    <cellStyle name="Normál 2 10 5 6 3" xfId="18961" xr:uid="{87283724-C4A9-4B9F-AE60-0DA2ED4F128B}"/>
    <cellStyle name="Normal 2 10 5 7" xfId="18962" xr:uid="{A77D209D-15FB-4403-81A2-DB2F6CA6A5A4}"/>
    <cellStyle name="Normál 2 10 5 7" xfId="18963" xr:uid="{03B1B2EE-1BD4-4799-BD8B-62873C43BCF8}"/>
    <cellStyle name="Normal 2 10 5 7 2" xfId="18964" xr:uid="{A0C842A9-63A5-4BE7-AD4A-2F947D22EFE0}"/>
    <cellStyle name="Normál 2 10 5 7 2" xfId="18965" xr:uid="{34CA1BF4-2B29-4788-8B61-F16F92AC4EA0}"/>
    <cellStyle name="Normal 2 10 5 7 3" xfId="18966" xr:uid="{7B75DF68-71C4-4F35-BCB9-C11B6D1D2CFD}"/>
    <cellStyle name="Normál 2 10 5 7 3" xfId="18967" xr:uid="{1B5BBFB2-A7CA-4155-AE91-93424FCD0B12}"/>
    <cellStyle name="Normal 2 10 5 8" xfId="18968" xr:uid="{119CB2D5-27C2-4E36-8895-00302C46191D}"/>
    <cellStyle name="Normál 2 10 5 8" xfId="18969" xr:uid="{90892A51-7F34-4FB8-B156-DA2105F11DE9}"/>
    <cellStyle name="Normal 2 10 5 8 2" xfId="18970" xr:uid="{02E49A72-67C5-40D4-8D5B-9505C1B610AD}"/>
    <cellStyle name="Normál 2 10 5 8 2" xfId="18971" xr:uid="{21BF7641-5627-4115-B1E0-61D68AE3F583}"/>
    <cellStyle name="Normal 2 10 5 8 3" xfId="18972" xr:uid="{E17BCEFA-68BE-4917-801B-223164DE649D}"/>
    <cellStyle name="Normál 2 10 5 8 3" xfId="18973" xr:uid="{A5ACE304-8970-43E5-839E-AEAEDE43F682}"/>
    <cellStyle name="Normal 2 10 5 9" xfId="18974" xr:uid="{528C1A72-C874-4FC2-90F3-8A101FB57DC2}"/>
    <cellStyle name="Normál 2 10 5 9" xfId="18975" xr:uid="{A2533A50-AB28-455D-B57F-B916556AC80C}"/>
    <cellStyle name="Normal 2 10 5 9 2" xfId="18976" xr:uid="{A2DA5760-C13D-4F7F-81D1-9947B9B296EF}"/>
    <cellStyle name="Normál 2 10 5 9 2" xfId="18977" xr:uid="{78E53E54-8E96-4DAD-B821-69527644266D}"/>
    <cellStyle name="Normal 2 10 5 9 3" xfId="18978" xr:uid="{B648CBEF-4D60-45C9-99BB-E409441463D8}"/>
    <cellStyle name="Normál 2 10 5 9 3" xfId="18979" xr:uid="{A3E6DD89-ECEF-4E07-B28F-5A6B401A46A0}"/>
    <cellStyle name="Normal 2 10 6" xfId="18980" xr:uid="{55499266-A99E-40AF-AE18-F8EC80CCA901}"/>
    <cellStyle name="Normál 2 10 6" xfId="18981" xr:uid="{B5797DC6-EE01-42B8-8541-5742512A14C0}"/>
    <cellStyle name="Normal 2 10 6 10" xfId="18982" xr:uid="{D66BD4C7-C6F7-4820-9879-7007C2DD4DF2}"/>
    <cellStyle name="Normal 2 10 6 10 2" xfId="18983" xr:uid="{4D8CEF36-561D-44E0-94C8-B957E0CAFF18}"/>
    <cellStyle name="Normal 2 10 6 11" xfId="18984" xr:uid="{888B5CD2-5CF8-4EA1-960C-3337297E0D74}"/>
    <cellStyle name="Normal 2 10 6 11 2" xfId="18985" xr:uid="{114597E8-ABE8-4DFE-922B-9ABCFDA37F1B}"/>
    <cellStyle name="Normal 2 10 6 12" xfId="18986" xr:uid="{29A9B83C-6277-4819-9B62-82CC074BE9AB}"/>
    <cellStyle name="Normal 2 10 6 13" xfId="18987" xr:uid="{A47E14C9-2C1A-4D51-BFB6-B129CF524098}"/>
    <cellStyle name="Normal 2 10 6 14" xfId="18988" xr:uid="{28BE108A-B705-4825-A1FE-523E63DC0DB3}"/>
    <cellStyle name="Normal 2 10 6 2" xfId="18989" xr:uid="{23AA0F52-5692-4C4D-904A-AF679397F9BF}"/>
    <cellStyle name="Normál 2 10 6 2" xfId="18990" xr:uid="{550FD049-6460-48E7-A533-183D35ECF851}"/>
    <cellStyle name="Normal 2 10 6 2 2" xfId="18991" xr:uid="{6B23A46B-07E6-42A5-A09C-3072929B475D}"/>
    <cellStyle name="Normal 2 10 6 2 2 2" xfId="18992" xr:uid="{4E812DB1-71ED-47B5-8E07-54D8593E739B}"/>
    <cellStyle name="Normal 2 10 6 2 3" xfId="18993" xr:uid="{75ED10F8-83F9-46D0-8EF6-318309DC5404}"/>
    <cellStyle name="Normal 2 10 6 2 4" xfId="18994" xr:uid="{B0390B63-F96E-4E61-8532-E2D9E2F6A8C5}"/>
    <cellStyle name="Normal 2 10 6 2 5" xfId="18995" xr:uid="{8119BA1C-458D-4F18-9005-89B24471B022}"/>
    <cellStyle name="Normal 2 10 6 3" xfId="18996" xr:uid="{7752BC49-AF8D-450E-AC1B-5E273C1202EA}"/>
    <cellStyle name="Normál 2 10 6 3" xfId="18997" xr:uid="{A5762671-B5F0-4460-BB08-2E8AA9131F4F}"/>
    <cellStyle name="Normal 2 10 6 3 2" xfId="18998" xr:uid="{1C55B5F8-02CC-4A96-8144-B9DEAC0B07CE}"/>
    <cellStyle name="Normal 2 10 6 4" xfId="18999" xr:uid="{CED1028D-1239-4BA1-B334-A80A5043F7F4}"/>
    <cellStyle name="Normal 2 10 6 4 2" xfId="19000" xr:uid="{3F143636-1568-4001-9955-227B9C76134F}"/>
    <cellStyle name="Normal 2 10 6 5" xfId="19001" xr:uid="{94FB62AD-A772-4846-A30D-042FAE038A7B}"/>
    <cellStyle name="Normal 2 10 6 5 2" xfId="19002" xr:uid="{F18274A4-66F8-4EA9-886C-07AAAC37D8CC}"/>
    <cellStyle name="Normal 2 10 6 6" xfId="19003" xr:uid="{B449E195-7010-4A2A-A068-BB81FEC60840}"/>
    <cellStyle name="Normal 2 10 6 6 2" xfId="19004" xr:uid="{972B1775-F43B-4050-922E-E241587055AA}"/>
    <cellStyle name="Normal 2 10 6 7" xfId="19005" xr:uid="{5BE45032-60C0-41FF-9A07-45C3A2BDBF93}"/>
    <cellStyle name="Normal 2 10 6 7 2" xfId="19006" xr:uid="{B1459488-41A9-4EE4-85DE-6C7805A0E6A5}"/>
    <cellStyle name="Normal 2 10 6 8" xfId="19007" xr:uid="{8D7B32D0-6DE7-401C-B5C1-2D0109898729}"/>
    <cellStyle name="Normal 2 10 6 8 2" xfId="19008" xr:uid="{ACDB232A-68B5-4FAB-A82D-ECD8A31B41F7}"/>
    <cellStyle name="Normal 2 10 6 9" xfId="19009" xr:uid="{087D0A80-889C-4154-950C-2A2B76FAF1E9}"/>
    <cellStyle name="Normal 2 10 6 9 2" xfId="19010" xr:uid="{89D9E143-5E41-49D2-889E-928EAE6CA5BA}"/>
    <cellStyle name="Normal 2 10 7" xfId="19011" xr:uid="{3C273B3B-D2FD-46F9-8E43-925B4936B23A}"/>
    <cellStyle name="Normál 2 10 7" xfId="19012" xr:uid="{383A8A14-E458-4E5C-ACAB-C3F064ABDB5A}"/>
    <cellStyle name="Normál 2 10 7 2" xfId="19013" xr:uid="{9C582AA6-9148-49DA-9CCB-11DF9563D689}"/>
    <cellStyle name="Normal 2 10 8" xfId="19014" xr:uid="{5DFEDEA0-9119-4B79-9162-773C1A093313}"/>
    <cellStyle name="Normál 2 10 8" xfId="19015" xr:uid="{6D30456E-0FA2-4D99-AB7E-646535917BFA}"/>
    <cellStyle name="Normál 2 10 8 2" xfId="19016" xr:uid="{7AB21F50-8F87-44E1-BFE2-E03E7B192823}"/>
    <cellStyle name="Normal 2 10 9" xfId="19017" xr:uid="{10BF573B-8884-4F0A-AF8B-17C07845E830}"/>
    <cellStyle name="Normál 2 10 9" xfId="19018" xr:uid="{D3A26DA7-8811-4F25-9AF8-C9C6806686BC}"/>
    <cellStyle name="Normál 2 10 9 2" xfId="19019" xr:uid="{FD678508-8F1D-4AC5-9C87-623A30989321}"/>
    <cellStyle name="Normal 2 100" xfId="19020" xr:uid="{8606D1D3-6DB7-4739-8FCE-76BCBDE1DD8F}"/>
    <cellStyle name="Normal 2 101" xfId="19021" xr:uid="{2ABF28BE-4542-4400-B1EB-48F8B960504C}"/>
    <cellStyle name="Normal 2 102" xfId="19022" xr:uid="{7CB2ED1E-D158-4D26-A652-7EE1D2487661}"/>
    <cellStyle name="Normal 2 103" xfId="19023" xr:uid="{79998967-63B0-481E-B24F-12BC48749164}"/>
    <cellStyle name="Normal 2 104" xfId="19024" xr:uid="{A2277AEB-E7BF-41C8-8882-D6AE5C390433}"/>
    <cellStyle name="Normal 2 105" xfId="19025" xr:uid="{7EE6337E-6244-4590-9231-7E18102763C6}"/>
    <cellStyle name="Normal 2 106" xfId="19026" xr:uid="{C2294B82-3507-4408-98FD-45ED14E0E809}"/>
    <cellStyle name="Normal 2 107" xfId="19027" xr:uid="{F2E2C9D1-EC6B-4D76-8B87-93FFD8F90E0C}"/>
    <cellStyle name="Normal 2 108" xfId="19028" xr:uid="{508D5ED5-5DC8-469B-8421-10BD62592284}"/>
    <cellStyle name="Normal 2 109" xfId="19029" xr:uid="{5BB009BF-140D-4FF5-A121-9E2887F2FE29}"/>
    <cellStyle name="Normal 2 11" xfId="4036" xr:uid="{53DA821C-0A75-457F-AAC3-722E28F5CE81}"/>
    <cellStyle name="Normál 2 11" xfId="19030" xr:uid="{14CED4A9-8C81-422C-AD94-C434067F504E}"/>
    <cellStyle name="Normal 2 11 10" xfId="19031" xr:uid="{C8841AC2-95CC-49D8-828C-8E9E9BF5BE61}"/>
    <cellStyle name="Normál 2 11 10" xfId="19032" xr:uid="{C96A15A8-D6F2-4854-BAFD-E20C53AFFA9D}"/>
    <cellStyle name="Normál 2 11 10 2" xfId="19033" xr:uid="{91E67D5F-240F-4F29-8F77-63F0F4612D42}"/>
    <cellStyle name="Normal 2 11 11" xfId="19034" xr:uid="{D90AB3C6-C519-42D1-83CC-49A5C606F926}"/>
    <cellStyle name="Normál 2 11 11" xfId="19035" xr:uid="{213D3717-CC7D-4D8E-B98B-2610C862AF59}"/>
    <cellStyle name="Normal 2 11 12" xfId="19036" xr:uid="{DB1B150A-A6BE-45F6-97C5-4986130FFAC6}"/>
    <cellStyle name="Normál 2 11 12" xfId="19037" xr:uid="{764FCA0C-4802-4B89-9411-87AA673B5CB5}"/>
    <cellStyle name="Normal 2 11 13" xfId="19038" xr:uid="{16E470AC-B872-4CC1-B14E-C8EDC8D828F8}"/>
    <cellStyle name="Normal 2 11 14" xfId="19039" xr:uid="{1687CDB6-04AD-48B4-8A9D-DC266EC7E358}"/>
    <cellStyle name="Normal 2 11 15" xfId="19040" xr:uid="{4757C148-B7F5-4159-A290-A07C73FA867A}"/>
    <cellStyle name="Normal 2 11 16" xfId="19041" xr:uid="{E6766E89-2483-473D-BE3A-98CCFC2D3943}"/>
    <cellStyle name="Normal 2 11 17" xfId="19042" xr:uid="{1DA5A2C6-0EFF-4D13-B7DA-6C7BC3E3906B}"/>
    <cellStyle name="Normal 2 11 18" xfId="19043" xr:uid="{FC1E6F73-7B74-4324-84C1-F69E5EAD7001}"/>
    <cellStyle name="Normal 2 11 19" xfId="19044" xr:uid="{D46538D6-BCA2-45B2-A468-A615A131A1EF}"/>
    <cellStyle name="Normal 2 11 2" xfId="4134" xr:uid="{ADE4A7F8-59A2-4699-953C-8953DB671229}"/>
    <cellStyle name="Normál 2 11 2" xfId="19045" xr:uid="{2CC0C0FB-BE53-470D-9556-BDEB930925F0}"/>
    <cellStyle name="Normál 2 11 2 10" xfId="19046" xr:uid="{FB0DA9E5-E1B7-4524-AE73-B1082587AAE5}"/>
    <cellStyle name="Normál 2 11 2 10 2" xfId="19047" xr:uid="{B97906B6-047F-45D1-891E-C53E230E7A44}"/>
    <cellStyle name="Normál 2 11 2 11" xfId="19048" xr:uid="{DEEE5487-2A01-4EDB-9B94-E5477C22A091}"/>
    <cellStyle name="Normál 2 11 2 12" xfId="19049" xr:uid="{9BCD4C2F-F932-4374-A096-11795D5EA2BE}"/>
    <cellStyle name="Normal 2 11 2 2" xfId="19050" xr:uid="{3DF8D603-24D3-4B6B-8BD0-0BECBF962477}"/>
    <cellStyle name="Normál 2 11 2 2" xfId="19051" xr:uid="{B1330497-D04A-428A-84D8-30BEF9E73AD1}"/>
    <cellStyle name="Normal 2 11 2 2 10" xfId="19052" xr:uid="{45EB62CE-C0A1-467A-940E-92410CD26534}"/>
    <cellStyle name="Normal 2 11 2 2 10 2" xfId="19053" xr:uid="{E6B3C863-6A00-4B03-9EAD-58EA6766EA57}"/>
    <cellStyle name="Normal 2 11 2 2 11" xfId="19054" xr:uid="{401E047B-BEC6-4D3D-B011-46CF8B3FA8D9}"/>
    <cellStyle name="Normal 2 11 2 2 11 2" xfId="19055" xr:uid="{FCB6B63E-F5D4-49D2-B95C-1BFA6A195E7E}"/>
    <cellStyle name="Normal 2 11 2 2 12" xfId="19056" xr:uid="{3E1D8FF0-BAF8-4951-B2D1-1426F938AE14}"/>
    <cellStyle name="Normal 2 11 2 2 13" xfId="19057" xr:uid="{6C344A05-6252-4D59-8C16-E96919C13618}"/>
    <cellStyle name="Normal 2 11 2 2 14" xfId="19058" xr:uid="{AB2B8282-3B16-4214-8B5A-1BDB4D6641D5}"/>
    <cellStyle name="Normal 2 11 2 2 15" xfId="19059" xr:uid="{19D562F5-3BA3-4B5A-B24A-CFF025152091}"/>
    <cellStyle name="Normal 2 11 2 2 2" xfId="19060" xr:uid="{8B7F36EF-B3B8-4451-BF63-44DAD3CD9E4F}"/>
    <cellStyle name="Normál 2 11 2 2 2" xfId="19061" xr:uid="{54DD7946-2DB2-4786-9256-F3A7156D521F}"/>
    <cellStyle name="Normal 2 11 2 2 2 2" xfId="19062" xr:uid="{AE6A9BD9-7940-430A-AB3F-51331BD76B70}"/>
    <cellStyle name="Normal 2 11 2 2 2 2 2" xfId="19063" xr:uid="{B714C0E1-C2EE-4BE7-98E0-2B020B5464D4}"/>
    <cellStyle name="Normal 2 11 2 2 2 3" xfId="19064" xr:uid="{CD9EB9F9-B44B-42E1-9B63-4599D538983F}"/>
    <cellStyle name="Normal 2 11 2 2 2 4" xfId="19065" xr:uid="{74693BF4-4952-4756-8FF1-E8F5374A8091}"/>
    <cellStyle name="Normal 2 11 2 2 2 5" xfId="19066" xr:uid="{9912D5AC-8067-49C4-8D2A-FE214A6DE005}"/>
    <cellStyle name="Normal 2 11 2 2 3" xfId="19067" xr:uid="{4A603E2B-A759-499A-99C9-89C8A1747D4B}"/>
    <cellStyle name="Normál 2 11 2 2 3" xfId="19068" xr:uid="{45E86A58-14CB-4568-BA6E-04A13775A182}"/>
    <cellStyle name="Normal 2 11 2 2 3 2" xfId="19069" xr:uid="{65B5A1CE-034F-46B4-8D2E-2F20E0353204}"/>
    <cellStyle name="Normal 2 11 2 2 4" xfId="19070" xr:uid="{42A50A09-B8F4-4A7C-B28C-79F7993B34AB}"/>
    <cellStyle name="Normal 2 11 2 2 4 2" xfId="19071" xr:uid="{DF3549F1-555B-4107-A57C-EE7627792084}"/>
    <cellStyle name="Normal 2 11 2 2 5" xfId="19072" xr:uid="{8F5F8D34-7DF1-43E0-8845-BA43290B7003}"/>
    <cellStyle name="Normal 2 11 2 2 5 2" xfId="19073" xr:uid="{979D92A3-0751-4964-B86C-A519071C7D04}"/>
    <cellStyle name="Normal 2 11 2 2 6" xfId="19074" xr:uid="{94C4748C-65AD-49D1-B121-8AF8D5BAFF66}"/>
    <cellStyle name="Normal 2 11 2 2 6 2" xfId="19075" xr:uid="{0260B7AE-AA4F-4630-A2BF-D7872C5C99B0}"/>
    <cellStyle name="Normal 2 11 2 2 7" xfId="19076" xr:uid="{63601CF4-C6A6-4295-90A3-08CB898D6725}"/>
    <cellStyle name="Normal 2 11 2 2 7 2" xfId="19077" xr:uid="{6034CF84-7756-4A54-A76F-FF513138AAA7}"/>
    <cellStyle name="Normal 2 11 2 2 8" xfId="19078" xr:uid="{9253D6A1-90B9-4C14-BD38-5449BE329CAF}"/>
    <cellStyle name="Normal 2 11 2 2 8 2" xfId="19079" xr:uid="{7A541572-B617-4F87-9CF6-67BA8EBE6220}"/>
    <cellStyle name="Normal 2 11 2 2 9" xfId="19080" xr:uid="{1C8B8B11-A400-463D-B47C-FD77655B3BAE}"/>
    <cellStyle name="Normal 2 11 2 2 9 2" xfId="19081" xr:uid="{D6291ED8-1642-4B2F-8ED8-A80245954BED}"/>
    <cellStyle name="Normál 2 11 2 3" xfId="19082" xr:uid="{EF85E6F5-A5F0-463C-973D-049B382CCC67}"/>
    <cellStyle name="Normál 2 11 2 3 2" xfId="19083" xr:uid="{FFE827D2-6359-4B5E-A881-CB894342A199}"/>
    <cellStyle name="Normál 2 11 2 4" xfId="19084" xr:uid="{A41111D5-69AD-4862-B390-5852B772681C}"/>
    <cellStyle name="Normál 2 11 2 4 2" xfId="19085" xr:uid="{0F1FF708-B514-4D51-9195-ECB34005E92C}"/>
    <cellStyle name="Normál 2 11 2 5" xfId="19086" xr:uid="{38A95A15-6100-4F1B-AE2B-F9FE2F29FFA1}"/>
    <cellStyle name="Normál 2 11 2 5 2" xfId="19087" xr:uid="{ECB045B3-9EA3-4F80-A220-EEAA2A651651}"/>
    <cellStyle name="Normál 2 11 2 6" xfId="19088" xr:uid="{852870E5-5A02-4519-B71E-C1E43DB2BC59}"/>
    <cellStyle name="Normál 2 11 2 6 2" xfId="19089" xr:uid="{FD38BABA-FF2E-458A-A7F3-EA40F412029D}"/>
    <cellStyle name="Normál 2 11 2 7" xfId="19090" xr:uid="{E0CC1770-A24F-4C93-AA44-AA1A7A76E8B9}"/>
    <cellStyle name="Normál 2 11 2 7 2" xfId="19091" xr:uid="{48D64012-AFD4-47EA-AEC6-A07AA6A21B4A}"/>
    <cellStyle name="Normál 2 11 2 8" xfId="19092" xr:uid="{69664FFE-7EB7-41FD-9D13-07CC53C638D3}"/>
    <cellStyle name="Normál 2 11 2 8 2" xfId="19093" xr:uid="{D5155890-0F5B-4B93-A8D5-1225F8A7BF77}"/>
    <cellStyle name="Normál 2 11 2 9" xfId="19094" xr:uid="{D98F6F7A-0168-4B55-BBA9-29F645CB032D}"/>
    <cellStyle name="Normál 2 11 2 9 2" xfId="19095" xr:uid="{E5A4F42D-F609-4D1A-99CF-8B92A1866583}"/>
    <cellStyle name="Normal 2 11 20" xfId="19096" xr:uid="{715C15DA-72CE-4D57-A572-A2CCCD0BA905}"/>
    <cellStyle name="Normal 2 11 21" xfId="19097" xr:uid="{B7FBA073-C487-4668-8B1A-325D549CD0D1}"/>
    <cellStyle name="Normal 2 11 22" xfId="19098" xr:uid="{4C4467C1-1D06-46CD-904D-6691ABD07F17}"/>
    <cellStyle name="Normal 2 11 23" xfId="19099" xr:uid="{6353F948-904C-4A1E-AA6B-E4FDFD5E67BE}"/>
    <cellStyle name="Normal 2 11 24" xfId="19100" xr:uid="{A94524D9-6CC4-47EA-8148-4C8029F33558}"/>
    <cellStyle name="Normal 2 11 25" xfId="19101" xr:uid="{33B7D4A8-6882-4AB4-9865-B79B8CB33815}"/>
    <cellStyle name="Normal 2 11 26" xfId="19102" xr:uid="{D51AEC35-51D4-4D24-9871-651534086A95}"/>
    <cellStyle name="Normal 2 11 27" xfId="19103" xr:uid="{DA1FB007-1D5B-4AA6-A0D9-DE86BCACBCBC}"/>
    <cellStyle name="Normal 2 11 28" xfId="19104" xr:uid="{E2B418C4-852B-40A3-BF09-D67DF7939D5E}"/>
    <cellStyle name="Normal 2 11 29" xfId="19105" xr:uid="{84E19579-5F81-4992-824A-A155D3275C2A}"/>
    <cellStyle name="Normal 2 11 3" xfId="19106" xr:uid="{298E2FC2-DC49-43D0-B62C-91C9939C543C}"/>
    <cellStyle name="Normál 2 11 3" xfId="19107" xr:uid="{29EE4DEB-F0F3-4EA7-8FD5-8A027D70978B}"/>
    <cellStyle name="Normál 2 11 3 10" xfId="19108" xr:uid="{8B701962-CA05-4684-8138-17BC2666C176}"/>
    <cellStyle name="Normál 2 11 3 10 2" xfId="19109" xr:uid="{9BC45B73-D549-4432-B9D1-260E261C29C9}"/>
    <cellStyle name="Normál 2 11 3 11" xfId="19110" xr:uid="{CFA00596-1776-49F4-88F7-A43259642B22}"/>
    <cellStyle name="Normál 2 11 3 12" xfId="19111" xr:uid="{3BFB0B6C-4E6A-4346-8B04-1B708BB705E0}"/>
    <cellStyle name="Normal 2 11 3 2" xfId="19112" xr:uid="{1063ADAF-764B-400D-B24A-05F2E6B1F0B6}"/>
    <cellStyle name="Normál 2 11 3 2" xfId="19113" xr:uid="{64F045F2-2661-4005-89D1-285DF8F621F8}"/>
    <cellStyle name="Normal 2 11 3 2 10" xfId="19114" xr:uid="{611D2939-19B7-4DC0-8CBA-214581A153F6}"/>
    <cellStyle name="Normal 2 11 3 2 10 2" xfId="19115" xr:uid="{7ACD6EF1-751F-4DC1-9E25-8361B528D896}"/>
    <cellStyle name="Normal 2 11 3 2 11" xfId="19116" xr:uid="{5D92257B-279F-4C70-83F5-D224D524C157}"/>
    <cellStyle name="Normal 2 11 3 2 11 2" xfId="19117" xr:uid="{213AE449-809B-4088-BF34-2A5823AB6AED}"/>
    <cellStyle name="Normal 2 11 3 2 12" xfId="19118" xr:uid="{EFAD86DE-49D6-4380-B26D-7D177799BEA2}"/>
    <cellStyle name="Normal 2 11 3 2 13" xfId="19119" xr:uid="{F42BFF5B-85E6-4C0A-B7BD-64D36C56A0F8}"/>
    <cellStyle name="Normal 2 11 3 2 14" xfId="19120" xr:uid="{9F6C2471-B725-4944-BABC-0BB052B21E0E}"/>
    <cellStyle name="Normal 2 11 3 2 2" xfId="19121" xr:uid="{8DEFD862-72A7-4370-9668-260809827CDB}"/>
    <cellStyle name="Normál 2 11 3 2 2" xfId="19122" xr:uid="{BD5BA6D8-AF10-4CEF-8A48-35925E5EA0F9}"/>
    <cellStyle name="Normal 2 11 3 2 2 2" xfId="19123" xr:uid="{9CADA598-16FD-4072-B6C0-F82BA9AF0C2E}"/>
    <cellStyle name="Normal 2 11 3 2 2 2 2" xfId="19124" xr:uid="{E9B40BD8-E0F1-446E-B598-BF1FC86AFBB5}"/>
    <cellStyle name="Normal 2 11 3 2 2 3" xfId="19125" xr:uid="{11749F4C-197D-4177-B01F-1005799DC530}"/>
    <cellStyle name="Normal 2 11 3 2 2 4" xfId="19126" xr:uid="{8043F6AA-9B49-44AB-9829-4E16D48A8A50}"/>
    <cellStyle name="Normal 2 11 3 2 2 5" xfId="19127" xr:uid="{58EC8E03-9ECB-4270-9D6A-36DE913C4E1A}"/>
    <cellStyle name="Normal 2 11 3 2 3" xfId="19128" xr:uid="{7741D889-33F5-45FD-852A-89485D1332ED}"/>
    <cellStyle name="Normál 2 11 3 2 3" xfId="19129" xr:uid="{FC2934F8-1117-4A27-AF6B-4424724FBBA9}"/>
    <cellStyle name="Normal 2 11 3 2 3 2" xfId="19130" xr:uid="{EBA0D9EF-6C9C-426C-B476-62779F850128}"/>
    <cellStyle name="Normal 2 11 3 2 4" xfId="19131" xr:uid="{9E112842-B6D9-4CA0-AAC7-8CA14AF82333}"/>
    <cellStyle name="Normal 2 11 3 2 4 2" xfId="19132" xr:uid="{C28C2486-F6E6-4E6E-8BA4-DD03AF0EBFE8}"/>
    <cellStyle name="Normal 2 11 3 2 5" xfId="19133" xr:uid="{88617421-15AA-4BE6-996A-477FE745DA75}"/>
    <cellStyle name="Normal 2 11 3 2 5 2" xfId="19134" xr:uid="{691B9054-ADDB-4099-A68B-30D350DC02B1}"/>
    <cellStyle name="Normal 2 11 3 2 6" xfId="19135" xr:uid="{E9D0B57E-9F8A-4752-BDF3-14970EC64FDB}"/>
    <cellStyle name="Normal 2 11 3 2 6 2" xfId="19136" xr:uid="{D3820FEE-16FA-4FEF-9648-2AD53D7406B2}"/>
    <cellStyle name="Normal 2 11 3 2 7" xfId="19137" xr:uid="{594E15D6-4B66-48F2-81C3-B48E7F6BD3A7}"/>
    <cellStyle name="Normal 2 11 3 2 7 2" xfId="19138" xr:uid="{B5EA0BB9-F92F-4154-A6F6-41BFDE9CF3AE}"/>
    <cellStyle name="Normal 2 11 3 2 8" xfId="19139" xr:uid="{176B8AB7-317A-401B-B8EB-865DCF29831C}"/>
    <cellStyle name="Normal 2 11 3 2 8 2" xfId="19140" xr:uid="{917EBE95-84AD-4ED5-97EE-E17EC1575ED7}"/>
    <cellStyle name="Normal 2 11 3 2 9" xfId="19141" xr:uid="{E6CAD2CB-5408-4F45-A18D-FE71DD2B544D}"/>
    <cellStyle name="Normal 2 11 3 2 9 2" xfId="19142" xr:uid="{74AF6F9C-97D2-432B-A87B-546343248053}"/>
    <cellStyle name="Normál 2 11 3 3" xfId="19143" xr:uid="{01802480-0B4C-48D5-BC59-46284B166A8D}"/>
    <cellStyle name="Normál 2 11 3 3 2" xfId="19144" xr:uid="{E8948E41-A93F-47DD-A9FC-65429F9DA11A}"/>
    <cellStyle name="Normál 2 11 3 4" xfId="19145" xr:uid="{521A1871-FC8F-4FEC-8EBB-9DD9FC515B4A}"/>
    <cellStyle name="Normál 2 11 3 4 2" xfId="19146" xr:uid="{EBEE6EC1-101F-4BAD-873C-E47311B50048}"/>
    <cellStyle name="Normál 2 11 3 5" xfId="19147" xr:uid="{43E56D1A-8050-4AD7-B499-712817F60216}"/>
    <cellStyle name="Normál 2 11 3 5 2" xfId="19148" xr:uid="{B54A2EC1-AEC8-4CC1-8A20-AEEEA6BA1EB4}"/>
    <cellStyle name="Normál 2 11 3 6" xfId="19149" xr:uid="{D41C4743-FD60-4787-89A1-8FE0BD59564A}"/>
    <cellStyle name="Normál 2 11 3 6 2" xfId="19150" xr:uid="{DE9EECCD-6D4E-410F-91DC-6662C260506A}"/>
    <cellStyle name="Normál 2 11 3 7" xfId="19151" xr:uid="{6B436A2D-50C1-40D7-9328-D19B016B2CC7}"/>
    <cellStyle name="Normál 2 11 3 7 2" xfId="19152" xr:uid="{475392E7-9EBC-4C5F-89EA-EDAF6703DA79}"/>
    <cellStyle name="Normál 2 11 3 8" xfId="19153" xr:uid="{1FF678E3-46A3-47AE-8B63-ECB1B332E82B}"/>
    <cellStyle name="Normál 2 11 3 8 2" xfId="19154" xr:uid="{A6EB0A6A-8916-47AD-A470-0F3B3F373CE8}"/>
    <cellStyle name="Normál 2 11 3 9" xfId="19155" xr:uid="{7607CBDE-445C-4C5C-9B88-091E775F0740}"/>
    <cellStyle name="Normál 2 11 3 9 2" xfId="19156" xr:uid="{70270ADF-63E3-4195-AC43-0469B5E3BBB4}"/>
    <cellStyle name="Normal 2 11 30" xfId="19157" xr:uid="{6B50F641-0BB2-4C55-8054-31AB52B07D80}"/>
    <cellStyle name="Normal 2 11 31" xfId="19158" xr:uid="{75C2E698-442F-4750-948E-820F47A6EDC1}"/>
    <cellStyle name="Normal 2 11 32" xfId="19159" xr:uid="{DCCA6F81-DAB3-4D95-BAC6-3CF24C462B42}"/>
    <cellStyle name="Normal 2 11 4" xfId="19160" xr:uid="{FB69A296-C86A-440F-B1C1-1F94D11263F1}"/>
    <cellStyle name="Normál 2 11 4" xfId="19161" xr:uid="{6F68E6F2-8DE5-4AE9-AFEC-88F44960E130}"/>
    <cellStyle name="Normal 2 11 4 10" xfId="19162" xr:uid="{FB875B79-26D0-4F21-B939-848322D8A075}"/>
    <cellStyle name="Normál 2 11 4 10" xfId="19163" xr:uid="{0BDD6B10-DFAE-4297-8390-D8E762E1014E}"/>
    <cellStyle name="Normal 2 11 4 10 2" xfId="19164" xr:uid="{C7A9EB4A-F0A4-469D-B391-68B909D5D246}"/>
    <cellStyle name="Normál 2 11 4 10 2" xfId="19165" xr:uid="{1956F024-42D7-492F-BA6E-BDFA98CD8D08}"/>
    <cellStyle name="Normal 2 11 4 10 3" xfId="19166" xr:uid="{197C9CD2-4BAA-4AD1-95BA-5ADA3534D7DF}"/>
    <cellStyle name="Normál 2 11 4 10 3" xfId="19167" xr:uid="{4FEFA4CC-31AA-4BB8-BF77-98836E8E5959}"/>
    <cellStyle name="Normal 2 11 4 10 4" xfId="19168" xr:uid="{A428632D-6282-4020-838D-86DC6D0B4D4A}"/>
    <cellStyle name="Normal 2 11 4 11" xfId="19169" xr:uid="{BE6D9EA9-9285-44BE-BC11-01C0F1668F55}"/>
    <cellStyle name="Normál 2 11 4 11" xfId="19170" xr:uid="{691DF993-2797-434C-8DD3-087991C504C4}"/>
    <cellStyle name="Normal 2 11 4 11 2" xfId="19171" xr:uid="{1364166B-226F-4AB9-A0C3-5477E966567B}"/>
    <cellStyle name="Normal 2 11 4 11 3" xfId="19172" xr:uid="{1508A10E-234A-48A1-8A22-15538652019E}"/>
    <cellStyle name="Normal 2 11 4 11 4" xfId="19173" xr:uid="{04AEACEF-7A04-405D-866D-9A305EBDACD1}"/>
    <cellStyle name="Normal 2 11 4 12" xfId="19174" xr:uid="{E16B16E2-B522-49FA-BEF5-B84888C5DF4C}"/>
    <cellStyle name="Normál 2 11 4 12" xfId="19175" xr:uid="{8878B3AD-88CA-4283-9BE9-6D72B0237CF7}"/>
    <cellStyle name="Normal 2 11 4 12 2" xfId="19176" xr:uid="{C77F5C28-AD16-4C7E-9359-9B80D784BE5B}"/>
    <cellStyle name="Normal 2 11 4 12 3" xfId="19177" xr:uid="{B2C77AE9-08F0-4AB6-BBE1-D18EBE38E51A}"/>
    <cellStyle name="Normal 2 11 4 13" xfId="19178" xr:uid="{26BE60FA-65AB-46DC-BC2D-E695B1FBDFF0}"/>
    <cellStyle name="Normál 2 11 4 13" xfId="19179" xr:uid="{8D8FD4A6-1BC3-4623-9FE0-F7448A90A699}"/>
    <cellStyle name="Normal 2 11 4 13 2" xfId="19180" xr:uid="{0E0049A0-FC4C-4FAF-BA68-7F9BBCAB76D1}"/>
    <cellStyle name="Normal 2 11 4 14" xfId="19181" xr:uid="{ECFF54EC-D5CB-4DD0-8952-E309339729C5}"/>
    <cellStyle name="Normal 2 11 4 14 2" xfId="19182" xr:uid="{EC9C6CF2-6DEA-47D0-B7F4-51ECCA166A77}"/>
    <cellStyle name="Normal 2 11 4 15" xfId="19183" xr:uid="{1BCF7548-7641-4222-81CB-3BB2B14C75A2}"/>
    <cellStyle name="Normal 2 11 4 2" xfId="19184" xr:uid="{86F8166B-196F-4E8C-B9D6-948072854E9C}"/>
    <cellStyle name="Normál 2 11 4 2" xfId="19185" xr:uid="{F87AFA34-68AF-4075-8650-F684074D631C}"/>
    <cellStyle name="Normal 2 11 4 2 10" xfId="19186" xr:uid="{73E52858-83D8-4689-8A1B-3092C6EDD134}"/>
    <cellStyle name="Normal 2 11 4 2 10 2" xfId="19187" xr:uid="{3FB51705-8438-4261-BE8F-A3B6DD9E8036}"/>
    <cellStyle name="Normal 2 11 4 2 11" xfId="19188" xr:uid="{6310ED13-4A7C-48B6-9858-18C297A7194F}"/>
    <cellStyle name="Normal 2 11 4 2 12" xfId="19189" xr:uid="{6A5C54DD-3BD9-4384-99E2-67837143C657}"/>
    <cellStyle name="Normal 2 11 4 2 13" xfId="19190" xr:uid="{8A9DFF4B-2283-403D-967F-BFB245020551}"/>
    <cellStyle name="Normal 2 11 4 2 2" xfId="19191" xr:uid="{AD8A2DA0-160E-4CF5-BCA3-BCFFA1ACDB41}"/>
    <cellStyle name="Normál 2 11 4 2 2" xfId="19192" xr:uid="{63F2B1DF-8D22-4797-A384-17BEB2114F76}"/>
    <cellStyle name="Normal 2 11 4 2 2 2" xfId="19193" xr:uid="{199DE39E-D617-4B7A-AD4E-ADB25EA7D836}"/>
    <cellStyle name="Normal 2 11 4 2 2 3" xfId="19194" xr:uid="{F4116ACB-228B-466F-A6E2-76ABF790B5CB}"/>
    <cellStyle name="Normal 2 11 4 2 3" xfId="19195" xr:uid="{54EBA578-8937-4B3F-B88F-AB7929FA1374}"/>
    <cellStyle name="Normál 2 11 4 2 3" xfId="19196" xr:uid="{1D941106-93AE-4F04-9A6F-1AEB0330A39B}"/>
    <cellStyle name="Normal 2 11 4 2 3 2" xfId="19197" xr:uid="{43BEB719-C60D-41E3-979F-17A16CE7932C}"/>
    <cellStyle name="Normal 2 11 4 2 4" xfId="19198" xr:uid="{BAC9F3B6-E005-40A7-85A4-0AE70B64B32E}"/>
    <cellStyle name="Normal 2 11 4 2 4 2" xfId="19199" xr:uid="{0F4B338D-4B35-4058-B7F0-DAC8940D73E9}"/>
    <cellStyle name="Normal 2 11 4 2 5" xfId="19200" xr:uid="{A9D5604E-3D9E-4ECA-85E8-E4A0619C1877}"/>
    <cellStyle name="Normal 2 11 4 2 5 2" xfId="19201" xr:uid="{38D8F7B8-2141-4106-9008-E74C5DFEEA21}"/>
    <cellStyle name="Normal 2 11 4 2 6" xfId="19202" xr:uid="{941F4FF9-FA03-416B-BC54-748CC7207131}"/>
    <cellStyle name="Normal 2 11 4 2 6 2" xfId="19203" xr:uid="{DB49AA9B-F373-4FF2-9CCA-FA438F341E38}"/>
    <cellStyle name="Normal 2 11 4 2 7" xfId="19204" xr:uid="{82665B36-A4E5-40E0-9009-221E0FA74460}"/>
    <cellStyle name="Normal 2 11 4 2 7 2" xfId="19205" xr:uid="{F3D391B2-5249-42B9-8CDA-373626627E3E}"/>
    <cellStyle name="Normal 2 11 4 2 8" xfId="19206" xr:uid="{F8767623-CA01-40A9-8BA7-C23285D15783}"/>
    <cellStyle name="Normal 2 11 4 2 8 2" xfId="19207" xr:uid="{109F49E1-0094-461E-A947-5E8D91ECA46D}"/>
    <cellStyle name="Normal 2 11 4 2 9" xfId="19208" xr:uid="{D4935689-732F-47F8-B2C6-319849A0BA4F}"/>
    <cellStyle name="Normal 2 11 4 2 9 2" xfId="19209" xr:uid="{8E53F507-3FB3-4961-8140-F1843A7AC3FB}"/>
    <cellStyle name="Normal 2 11 4 3" xfId="19210" xr:uid="{9742B0C9-2B40-4238-8E7A-6F06E1F4C0F7}"/>
    <cellStyle name="Normál 2 11 4 3" xfId="19211" xr:uid="{F30B8ED5-5C80-4853-B732-FE50A82E7A45}"/>
    <cellStyle name="Normal 2 11 4 3 10" xfId="19212" xr:uid="{A2EFADA6-01D1-4D32-83D4-4EFA9836531B}"/>
    <cellStyle name="Normal 2 11 4 3 11" xfId="19213" xr:uid="{064C7D9A-5447-4235-8298-9E8F7309402A}"/>
    <cellStyle name="Normal 2 11 4 3 12" xfId="19214" xr:uid="{14EDCF83-8EF1-4293-85E2-9973B83AC37C}"/>
    <cellStyle name="Normal 2 11 4 3 2" xfId="19215" xr:uid="{DB2301A8-36A7-4CC9-9E27-EDC98B30C084}"/>
    <cellStyle name="Normál 2 11 4 3 2" xfId="19216" xr:uid="{ADDE30A5-2995-4D6C-AB7B-ADB3A7375EC1}"/>
    <cellStyle name="Normal 2 11 4 3 2 2" xfId="19217" xr:uid="{602DBB5E-BCB0-465A-8DD4-38120CADC6FD}"/>
    <cellStyle name="Normal 2 11 4 3 2 3" xfId="19218" xr:uid="{98C17082-7305-492C-A4B9-7B5E78C13183}"/>
    <cellStyle name="Normal 2 11 4 3 3" xfId="19219" xr:uid="{9A8173D2-CF06-4D04-99A1-674FC6FCF57E}"/>
    <cellStyle name="Normál 2 11 4 3 3" xfId="19220" xr:uid="{41A245AC-451C-406B-BDCF-A85612C081E0}"/>
    <cellStyle name="Normal 2 11 4 3 3 2" xfId="19221" xr:uid="{F8297D08-1E90-4585-9A0C-80841FF04816}"/>
    <cellStyle name="Normal 2 11 4 3 4" xfId="19222" xr:uid="{782BDD0A-F8F6-468C-81FB-5DAE5466FA69}"/>
    <cellStyle name="Normal 2 11 4 3 4 2" xfId="19223" xr:uid="{2612E51B-67D5-4BAF-80BD-8A92C9F85417}"/>
    <cellStyle name="Normal 2 11 4 3 5" xfId="19224" xr:uid="{FB8EA7E0-6F39-4C81-A795-BEBC1163FF28}"/>
    <cellStyle name="Normal 2 11 4 3 5 2" xfId="19225" xr:uid="{9C52E126-809C-43D2-8D6D-6F0FED2AFB89}"/>
    <cellStyle name="Normal 2 11 4 3 6" xfId="19226" xr:uid="{BE1F8EEA-43FE-4BDC-AFD0-D32C8E48FF6D}"/>
    <cellStyle name="Normal 2 11 4 3 6 2" xfId="19227" xr:uid="{3A6EAFCD-52BE-47A6-975F-7C0F3B0CD620}"/>
    <cellStyle name="Normal 2 11 4 3 7" xfId="19228" xr:uid="{011E2E5C-57E6-40ED-9199-EA7DE80DAEEF}"/>
    <cellStyle name="Normal 2 11 4 3 7 2" xfId="19229" xr:uid="{93F143AD-B3A5-46C0-BC94-A1496457266D}"/>
    <cellStyle name="Normal 2 11 4 3 8" xfId="19230" xr:uid="{A2DF1651-8549-4ED6-ACBC-86A545F5F7C2}"/>
    <cellStyle name="Normal 2 11 4 3 8 2" xfId="19231" xr:uid="{4E33416F-0EF1-4ADB-85D4-3BBA2167256C}"/>
    <cellStyle name="Normal 2 11 4 3 9" xfId="19232" xr:uid="{8AA48E23-7968-4BAC-82AF-9FABA4333281}"/>
    <cellStyle name="Normal 2 11 4 3 9 2" xfId="19233" xr:uid="{205AADD2-BC48-4763-A755-B72FE07DF114}"/>
    <cellStyle name="Normal 2 11 4 4" xfId="19234" xr:uid="{FAD16E7E-8C7A-4831-A1FE-C3B612DB1171}"/>
    <cellStyle name="Normál 2 11 4 4" xfId="19235" xr:uid="{C7068B59-1BEC-41A4-AB5D-0BC67755121B}"/>
    <cellStyle name="Normal 2 11 4 4 2" xfId="19236" xr:uid="{778A6824-FA57-44AC-AAC0-6CA83727E2B4}"/>
    <cellStyle name="Normál 2 11 4 4 2" xfId="19237" xr:uid="{8CB3E335-236F-433F-AD4F-A1764C449B10}"/>
    <cellStyle name="Normal 2 11 4 4 3" xfId="19238" xr:uid="{85CE0465-93EE-4735-A858-15396B2606BA}"/>
    <cellStyle name="Normál 2 11 4 4 3" xfId="19239" xr:uid="{5536D946-4677-4B64-AB78-8D1CEC2A2374}"/>
    <cellStyle name="Normal 2 11 4 4 4" xfId="19240" xr:uid="{97AFB7E8-0AC4-4236-A17B-FD58305627D8}"/>
    <cellStyle name="Normal 2 11 4 5" xfId="19241" xr:uid="{93E8BA4B-71C8-471A-89D7-B1BB0ECF317D}"/>
    <cellStyle name="Normál 2 11 4 5" xfId="19242" xr:uid="{BA80C13B-E9EA-4F8C-8870-13DE8C095C01}"/>
    <cellStyle name="Normal 2 11 4 5 2" xfId="19243" xr:uid="{F1506119-C094-423A-8C42-758CA3B02924}"/>
    <cellStyle name="Normál 2 11 4 5 2" xfId="19244" xr:uid="{EABFA9A9-E904-4D0F-AFDD-D641156EC3E9}"/>
    <cellStyle name="Normal 2 11 4 5 3" xfId="19245" xr:uid="{DE202B83-4377-475D-ADD6-0015C4405792}"/>
    <cellStyle name="Normál 2 11 4 5 3" xfId="19246" xr:uid="{862DCBC7-126C-4438-A826-BABF0E3CAA88}"/>
    <cellStyle name="Normal 2 11 4 5 4" xfId="19247" xr:uid="{E49F3BC5-2DBB-40D0-B746-3FF364F4ECC1}"/>
    <cellStyle name="Normal 2 11 4 6" xfId="19248" xr:uid="{F5B4CCAB-9CD9-40DE-932D-951D828BFD5A}"/>
    <cellStyle name="Normál 2 11 4 6" xfId="19249" xr:uid="{DE07DB03-B658-4A8B-AC2E-C51476278456}"/>
    <cellStyle name="Normal 2 11 4 6 2" xfId="19250" xr:uid="{E5D82BAE-F078-4FE6-9BEB-4BA96EA16BF3}"/>
    <cellStyle name="Normál 2 11 4 6 2" xfId="19251" xr:uid="{94BD3F43-CEA8-44AF-8F6F-09422E126B1A}"/>
    <cellStyle name="Normal 2 11 4 6 3" xfId="19252" xr:uid="{4EDE5264-CE1C-4EBC-BA26-A48644922D2B}"/>
    <cellStyle name="Normál 2 11 4 6 3" xfId="19253" xr:uid="{F078BFF5-CCDE-4E4C-B040-82BE754C4234}"/>
    <cellStyle name="Normal 2 11 4 6 4" xfId="19254" xr:uid="{7E4455E2-B434-41D3-9140-0C7C09FF2FDE}"/>
    <cellStyle name="Normal 2 11 4 7" xfId="19255" xr:uid="{A185696C-8F9D-4A6E-9FF2-A7EC131AE670}"/>
    <cellStyle name="Normál 2 11 4 7" xfId="19256" xr:uid="{6E356D9F-CE9B-49BA-9A90-4DDA95EC8CA7}"/>
    <cellStyle name="Normal 2 11 4 7 2" xfId="19257" xr:uid="{3FED4035-FC37-430F-8FC2-38B90565BAD5}"/>
    <cellStyle name="Normál 2 11 4 7 2" xfId="19258" xr:uid="{CCFE87F1-CC3C-4627-8024-2019E98A773E}"/>
    <cellStyle name="Normal 2 11 4 7 3" xfId="19259" xr:uid="{372B72B7-86D0-47EB-91A6-98CC7DBB7A59}"/>
    <cellStyle name="Normál 2 11 4 7 3" xfId="19260" xr:uid="{35EE3875-2C9E-41D3-84EE-EAFE90F0A155}"/>
    <cellStyle name="Normal 2 11 4 7 4" xfId="19261" xr:uid="{61EAD756-7AD9-4582-BFC8-869272ACEF40}"/>
    <cellStyle name="Normal 2 11 4 8" xfId="19262" xr:uid="{16AE3B5B-7BD1-407E-838D-1054557748F0}"/>
    <cellStyle name="Normál 2 11 4 8" xfId="19263" xr:uid="{F1343468-1475-4741-8562-F967A1CD41D6}"/>
    <cellStyle name="Normal 2 11 4 8 2" xfId="19264" xr:uid="{DFA16D12-966E-42EB-81F1-C5D506A99860}"/>
    <cellStyle name="Normál 2 11 4 8 2" xfId="19265" xr:uid="{A7DC86A1-43A9-424A-AC34-87FB03BB81EE}"/>
    <cellStyle name="Normal 2 11 4 8 3" xfId="19266" xr:uid="{EE318B18-45BC-41A6-9E17-05363CC624A8}"/>
    <cellStyle name="Normál 2 11 4 8 3" xfId="19267" xr:uid="{9A8560D8-59F7-42C7-A47C-CE47525A23DC}"/>
    <cellStyle name="Normal 2 11 4 8 4" xfId="19268" xr:uid="{B18B678B-C961-4C64-A8D4-F4CA525D3967}"/>
    <cellStyle name="Normal 2 11 4 9" xfId="19269" xr:uid="{414E7122-0446-4882-ABA3-CBA9194BB14A}"/>
    <cellStyle name="Normál 2 11 4 9" xfId="19270" xr:uid="{759F86DD-4442-4409-B663-3B62100E231E}"/>
    <cellStyle name="Normal 2 11 4 9 2" xfId="19271" xr:uid="{2623C56D-C141-482C-8F31-E2BBF773E198}"/>
    <cellStyle name="Normál 2 11 4 9 2" xfId="19272" xr:uid="{AD5FFFFB-4F21-4347-B1A5-F29D65A9DB9E}"/>
    <cellStyle name="Normal 2 11 4 9 3" xfId="19273" xr:uid="{D186E111-0B55-40B4-845B-FF5F41C3BB26}"/>
    <cellStyle name="Normál 2 11 4 9 3" xfId="19274" xr:uid="{A6B3DE30-AE27-4155-872D-02B0F8CD9B84}"/>
    <cellStyle name="Normal 2 11 4 9 4" xfId="19275" xr:uid="{2579A327-9F2E-4674-9CB9-A170E3C4FB7D}"/>
    <cellStyle name="Normal 2 11 5" xfId="19276" xr:uid="{0C7398F6-B7B9-47CB-9D82-F2036CFD5D22}"/>
    <cellStyle name="Normál 2 11 5" xfId="19277" xr:uid="{87907C72-8D35-4F5D-9A8E-D2429CA776E4}"/>
    <cellStyle name="Normal 2 11 5 10" xfId="19278" xr:uid="{FDC255E9-F9C1-4645-9047-59CB6AB72A7E}"/>
    <cellStyle name="Normál 2 11 5 10" xfId="19279" xr:uid="{67318951-22BC-4A80-84D7-09980805F1DF}"/>
    <cellStyle name="Normal 2 11 5 10 2" xfId="19280" xr:uid="{6B03CE12-0CF2-43C2-89B8-B9ABDF531328}"/>
    <cellStyle name="Normál 2 11 5 10 2" xfId="19281" xr:uid="{F5B2E9EC-6CB3-42B5-852B-4EC8D684677E}"/>
    <cellStyle name="Normal 2 11 5 10 3" xfId="19282" xr:uid="{44485ADA-309F-42AF-A4EC-F24E51D5D3F4}"/>
    <cellStyle name="Normál 2 11 5 10 3" xfId="19283" xr:uid="{67CEFA92-4CD8-487C-BEDF-5B61AB9AF7E1}"/>
    <cellStyle name="Normal 2 11 5 11" xfId="19284" xr:uid="{17ECBAFF-0604-4620-A51F-B13D2C4626F3}"/>
    <cellStyle name="Normál 2 11 5 11" xfId="19285" xr:uid="{818B59D8-8ACF-4316-B17D-F201CBC9A2BA}"/>
    <cellStyle name="Normal 2 11 5 11 2" xfId="19286" xr:uid="{934B4AEE-ACF5-49F8-88AD-DA48F0BF3BAF}"/>
    <cellStyle name="Normal 2 11 5 11 3" xfId="19287" xr:uid="{D9E01962-09E7-4162-AE82-9E9871899DB5}"/>
    <cellStyle name="Normal 2 11 5 12" xfId="19288" xr:uid="{CB9E2070-571A-4BE3-8DA2-5475E8AE0012}"/>
    <cellStyle name="Normál 2 11 5 12" xfId="19289" xr:uid="{760DB871-690F-4F94-9FF8-FB6E86C63B97}"/>
    <cellStyle name="Normal 2 11 5 13" xfId="19290" xr:uid="{5C4612BC-C7E0-4DFC-8D9A-69055DE79DF3}"/>
    <cellStyle name="Normál 2 11 5 13" xfId="19291" xr:uid="{6F0B4BA6-ED49-4DDC-8C3B-B3A917897A6E}"/>
    <cellStyle name="Normal 2 11 5 14" xfId="19292" xr:uid="{A74D894A-6684-45B8-97B5-519D2CB679DF}"/>
    <cellStyle name="Normal 2 11 5 2" xfId="19293" xr:uid="{FE58A72D-CC76-4F94-B906-51606CE1FF0A}"/>
    <cellStyle name="Normál 2 11 5 2" xfId="19294" xr:uid="{CE66E41A-209D-4896-9F7E-A026DABC3E23}"/>
    <cellStyle name="Normal 2 11 5 2 10" xfId="19295" xr:uid="{E31C1058-2F58-4241-8293-27A81E6C3744}"/>
    <cellStyle name="Normal 2 11 5 2 10 2" xfId="19296" xr:uid="{157926D1-4849-4324-9DA4-E326E02D6FF2}"/>
    <cellStyle name="Normal 2 11 5 2 11" xfId="19297" xr:uid="{C8825B48-A45D-4FA9-AAE7-A4AE1DED361E}"/>
    <cellStyle name="Normal 2 11 5 2 12" xfId="19298" xr:uid="{B5B684DB-9D23-4EB9-90F5-AFDE1499ABD7}"/>
    <cellStyle name="Normal 2 11 5 2 13" xfId="19299" xr:uid="{AC2929D0-24D0-4117-A38A-35FC27515D24}"/>
    <cellStyle name="Normal 2 11 5 2 2" xfId="19300" xr:uid="{81A10788-3BD6-4F65-9CC7-0B2BDE91CB93}"/>
    <cellStyle name="Normál 2 11 5 2 2" xfId="19301" xr:uid="{E3F67A1F-D62C-4363-9559-00813781B71D}"/>
    <cellStyle name="Normal 2 11 5 2 2 2" xfId="19302" xr:uid="{2525D15D-4EEB-4F42-BC2D-415A97720FF3}"/>
    <cellStyle name="Normal 2 11 5 2 2 3" xfId="19303" xr:uid="{00DC6EB4-FA4D-4F9F-84B9-05F498FD4A80}"/>
    <cellStyle name="Normal 2 11 5 2 3" xfId="19304" xr:uid="{594EFDAE-B673-40F4-8F90-22C78015299E}"/>
    <cellStyle name="Normál 2 11 5 2 3" xfId="19305" xr:uid="{D4AF5D7B-2BDF-4A38-B450-970F4CBEC6DC}"/>
    <cellStyle name="Normal 2 11 5 2 3 2" xfId="19306" xr:uid="{43DEED4A-CEAC-4894-9B98-0E89A958F455}"/>
    <cellStyle name="Normal 2 11 5 2 4" xfId="19307" xr:uid="{60575FDD-2B4E-450C-ADD5-0D7F3B76504C}"/>
    <cellStyle name="Normal 2 11 5 2 4 2" xfId="19308" xr:uid="{22C973E0-F86D-4375-95DE-B060CB5D3DA1}"/>
    <cellStyle name="Normal 2 11 5 2 5" xfId="19309" xr:uid="{F90BBF4D-9EB9-4C6F-8F57-600F7BAEB609}"/>
    <cellStyle name="Normal 2 11 5 2 5 2" xfId="19310" xr:uid="{4ACB2063-3117-470C-98F5-45485EB323C7}"/>
    <cellStyle name="Normal 2 11 5 2 6" xfId="19311" xr:uid="{6AB521A8-13BB-4B85-868B-8AAC8BC1C9E1}"/>
    <cellStyle name="Normal 2 11 5 2 6 2" xfId="19312" xr:uid="{F6792426-725F-4256-94C5-E1037D1098AD}"/>
    <cellStyle name="Normal 2 11 5 2 7" xfId="19313" xr:uid="{1932E770-E5F0-4679-BBEA-FC6750661DFF}"/>
    <cellStyle name="Normal 2 11 5 2 7 2" xfId="19314" xr:uid="{C359CB08-1D8E-4E40-992A-5F3A08DF90F1}"/>
    <cellStyle name="Normal 2 11 5 2 8" xfId="19315" xr:uid="{AE2B8A12-AB37-49E7-BE34-AA5583C6EED0}"/>
    <cellStyle name="Normal 2 11 5 2 8 2" xfId="19316" xr:uid="{8D671B73-6D04-4390-9F7E-F227A0B0C528}"/>
    <cellStyle name="Normal 2 11 5 2 9" xfId="19317" xr:uid="{2D726F41-B56D-483E-B5C8-EF222C4982D5}"/>
    <cellStyle name="Normal 2 11 5 2 9 2" xfId="19318" xr:uid="{7B2CA555-C1CC-42AC-BAC9-0AB3FF4ABCF6}"/>
    <cellStyle name="Normal 2 11 5 3" xfId="19319" xr:uid="{7B092670-AB80-48B6-9314-EA2F16CDA5E0}"/>
    <cellStyle name="Normál 2 11 5 3" xfId="19320" xr:uid="{0E118C8C-99B0-4D97-ADAF-6321D5301FB5}"/>
    <cellStyle name="Normal 2 11 5 3 2" xfId="19321" xr:uid="{F0A3CDE1-EBCF-46A9-9CD6-1BC2B510050E}"/>
    <cellStyle name="Normál 2 11 5 3 2" xfId="19322" xr:uid="{9DDB0978-7C65-4D97-8382-F6C1817B3C9F}"/>
    <cellStyle name="Normal 2 11 5 3 3" xfId="19323" xr:uid="{1E1815C7-B8A0-47A4-A9DB-DBE81A1C9DC4}"/>
    <cellStyle name="Normál 2 11 5 3 3" xfId="19324" xr:uid="{E010320D-4438-46E0-A2F4-41F049045E6F}"/>
    <cellStyle name="Normal 2 11 5 4" xfId="19325" xr:uid="{A53AEACA-8F9E-41E4-8E61-7481226C4EEC}"/>
    <cellStyle name="Normál 2 11 5 4" xfId="19326" xr:uid="{DF5A1E5B-6A03-43CD-95F2-1E6FADA6F22C}"/>
    <cellStyle name="Normal 2 11 5 4 2" xfId="19327" xr:uid="{7B9E8978-1F98-4FC4-8EC8-CADC817CF8C5}"/>
    <cellStyle name="Normál 2 11 5 4 2" xfId="19328" xr:uid="{61C1A266-C07D-4DF0-8962-A446D2EE7446}"/>
    <cellStyle name="Normal 2 11 5 4 3" xfId="19329" xr:uid="{F33C0556-231C-4267-8C89-477C3447ED2F}"/>
    <cellStyle name="Normál 2 11 5 4 3" xfId="19330" xr:uid="{6858EE7A-EFF0-4587-95C4-A1C49070E4D9}"/>
    <cellStyle name="Normal 2 11 5 5" xfId="19331" xr:uid="{1931DED5-E55F-41C0-B3F8-69B38346C7F7}"/>
    <cellStyle name="Normál 2 11 5 5" xfId="19332" xr:uid="{AF2C50B3-C026-412E-BF45-9D777EEF8C2A}"/>
    <cellStyle name="Normal 2 11 5 5 2" xfId="19333" xr:uid="{70EF7528-0EDA-46BE-A890-CD61BFE08AF8}"/>
    <cellStyle name="Normál 2 11 5 5 2" xfId="19334" xr:uid="{A6A67E97-552A-4005-84F9-8DD228AE438D}"/>
    <cellStyle name="Normal 2 11 5 5 3" xfId="19335" xr:uid="{D6E779D4-EEFF-4468-86A1-BE34F7336804}"/>
    <cellStyle name="Normál 2 11 5 5 3" xfId="19336" xr:uid="{D0789754-0A45-4131-8D88-A42C993CFA32}"/>
    <cellStyle name="Normal 2 11 5 6" xfId="19337" xr:uid="{7300759E-A857-4408-A1A9-7C5DCFD6F4D9}"/>
    <cellStyle name="Normál 2 11 5 6" xfId="19338" xr:uid="{36C29E88-C47D-4910-AE5B-280B2BA25034}"/>
    <cellStyle name="Normal 2 11 5 6 2" xfId="19339" xr:uid="{CF203DB0-D14F-461A-9D9F-0B3903531CCF}"/>
    <cellStyle name="Normál 2 11 5 6 2" xfId="19340" xr:uid="{77B1C38F-4988-4185-9AC3-EA62B3EC2C28}"/>
    <cellStyle name="Normal 2 11 5 6 3" xfId="19341" xr:uid="{AA1D91DF-E926-4289-B2AC-EDFC67CDBE63}"/>
    <cellStyle name="Normál 2 11 5 6 3" xfId="19342" xr:uid="{C071295A-E545-4B80-85BF-B5327146BBAB}"/>
    <cellStyle name="Normal 2 11 5 7" xfId="19343" xr:uid="{79B54F83-2D0A-43F2-B4EF-BC9709002C34}"/>
    <cellStyle name="Normál 2 11 5 7" xfId="19344" xr:uid="{8216CFFD-654E-4183-A618-FA0E1E178572}"/>
    <cellStyle name="Normal 2 11 5 7 2" xfId="19345" xr:uid="{F1A40CA4-3696-4D10-BF10-60FD5AA97E39}"/>
    <cellStyle name="Normál 2 11 5 7 2" xfId="19346" xr:uid="{383DC140-6EE9-4D1E-97B8-0E6AEEB682A9}"/>
    <cellStyle name="Normal 2 11 5 7 3" xfId="19347" xr:uid="{D3C8AD7C-668F-4E6F-84F7-E8313268EAA5}"/>
    <cellStyle name="Normál 2 11 5 7 3" xfId="19348" xr:uid="{949A2C83-B7D2-4033-A945-3A8FD7F0FEA6}"/>
    <cellStyle name="Normal 2 11 5 8" xfId="19349" xr:uid="{78215ACE-14CA-475E-8F99-0E4A74F0EE8E}"/>
    <cellStyle name="Normál 2 11 5 8" xfId="19350" xr:uid="{49054A71-2562-422A-AC8F-B332711BEC5F}"/>
    <cellStyle name="Normal 2 11 5 8 2" xfId="19351" xr:uid="{4EB1ECD7-C9E3-4663-BF9A-B76C45E2CDBE}"/>
    <cellStyle name="Normál 2 11 5 8 2" xfId="19352" xr:uid="{8D0B136B-B57A-436C-88A8-05E8421AFAA7}"/>
    <cellStyle name="Normal 2 11 5 8 3" xfId="19353" xr:uid="{5F94639B-20DF-453E-949F-500C0046D3FD}"/>
    <cellStyle name="Normál 2 11 5 8 3" xfId="19354" xr:uid="{8C3776E6-378C-48FE-B54A-58D972E43CEA}"/>
    <cellStyle name="Normal 2 11 5 9" xfId="19355" xr:uid="{E60D5787-C3E5-4659-A18A-EB44A32EB439}"/>
    <cellStyle name="Normál 2 11 5 9" xfId="19356" xr:uid="{C91EC4DC-A5F7-40BF-A9AF-87F9088886E5}"/>
    <cellStyle name="Normal 2 11 5 9 2" xfId="19357" xr:uid="{16946DA9-4964-45E0-9F57-EF4AE064934F}"/>
    <cellStyle name="Normál 2 11 5 9 2" xfId="19358" xr:uid="{F91087CA-651F-4AA3-B0F6-8879965F9B3A}"/>
    <cellStyle name="Normal 2 11 5 9 3" xfId="19359" xr:uid="{47416E1A-1FB4-4881-A968-DCEA4CC169B0}"/>
    <cellStyle name="Normál 2 11 5 9 3" xfId="19360" xr:uid="{45660958-F03B-4C57-B0F3-64AD3D872AD3}"/>
    <cellStyle name="Normal 2 11 6" xfId="19361" xr:uid="{149FB1A8-30C4-4F50-9B78-EE0474206AEB}"/>
    <cellStyle name="Normál 2 11 6" xfId="19362" xr:uid="{5D0D4F76-6892-42F1-A3E5-3E2BC2FCD550}"/>
    <cellStyle name="Normál 2 11 6 2" xfId="19363" xr:uid="{044F6AFB-22C4-48B4-8135-06F338ABE04E}"/>
    <cellStyle name="Normal 2 11 7" xfId="19364" xr:uid="{35A4021E-35E6-42B2-BC86-AF92D67EC15D}"/>
    <cellStyle name="Normál 2 11 7" xfId="19365" xr:uid="{7F1F38CE-9B4F-4C66-A33F-8041696EF0DE}"/>
    <cellStyle name="Normál 2 11 7 2" xfId="19366" xr:uid="{B2A255B3-58AA-4EE3-89F9-224EB2E02542}"/>
    <cellStyle name="Normal 2 11 8" xfId="19367" xr:uid="{D53F183D-835B-40B2-99C6-22E2D351EC67}"/>
    <cellStyle name="Normál 2 11 8" xfId="19368" xr:uid="{EE9EC99C-CC21-4E1E-BDD2-D7917869E155}"/>
    <cellStyle name="Normál 2 11 8 2" xfId="19369" xr:uid="{3D6CF055-B238-49CA-B11B-18207006D552}"/>
    <cellStyle name="Normal 2 11 9" xfId="19370" xr:uid="{E694530A-7F3F-4ABD-B8D5-13FAABF8FDCC}"/>
    <cellStyle name="Normál 2 11 9" xfId="19371" xr:uid="{54878ECE-8568-4D32-99D8-0F7D3D4B10DD}"/>
    <cellStyle name="Normál 2 11 9 2" xfId="19372" xr:uid="{A1893857-6668-4966-B494-B59F488F5EF3}"/>
    <cellStyle name="Normal 2 110" xfId="19373" xr:uid="{FCA0D48B-38AA-4D6A-BB0A-3A782DBAAC93}"/>
    <cellStyle name="Normal 2 111" xfId="19374" xr:uid="{27E299E0-868B-4953-BCFC-8DF30D505C52}"/>
    <cellStyle name="Normal 2 112" xfId="19375" xr:uid="{86602936-BE94-455F-B347-90083F4DAAEA}"/>
    <cellStyle name="Normal 2 113" xfId="19376" xr:uid="{8337FE8C-FBE6-4C64-B069-9C458652D3AF}"/>
    <cellStyle name="Normal 2 114" xfId="19377" xr:uid="{2365A53D-E202-4395-8EC5-85BD37871613}"/>
    <cellStyle name="Normal 2 115" xfId="3936" xr:uid="{8856E7B8-A88B-453F-94D6-58E585525220}"/>
    <cellStyle name="Normal 2 116" xfId="51996" xr:uid="{F20472B2-C43C-4E89-9BC0-B3FA52D337ED}"/>
    <cellStyle name="Normal 2 117" xfId="2193" xr:uid="{664790A3-B5E1-4A72-9F7E-D120FC1B8D03}"/>
    <cellStyle name="Normal 2 12" xfId="4037" xr:uid="{A517836A-4EDD-475C-9CF0-CC150896DBD4}"/>
    <cellStyle name="Normál 2 12" xfId="19378" xr:uid="{3297B05F-2148-401E-A8F1-9953C71003CA}"/>
    <cellStyle name="Normal 2 12 10" xfId="19379" xr:uid="{B9525D66-19DA-4A9E-B35D-75FC5320A514}"/>
    <cellStyle name="Normál 2 12 10" xfId="19380" xr:uid="{F7596928-DF63-4F69-B3A5-057F9AD77F6C}"/>
    <cellStyle name="Normal 2 12 10 2" xfId="19381" xr:uid="{B89D9B4E-7713-4143-B591-04C86643D01F}"/>
    <cellStyle name="Normál 2 12 10 2" xfId="19382" xr:uid="{C8CA8A78-7098-4404-A0D0-5ED163A8926A}"/>
    <cellStyle name="Normal 2 12 10 3" xfId="19383" xr:uid="{E1091807-DD04-4BFA-B3F2-405EFF46A5B1}"/>
    <cellStyle name="Normál 2 12 10 3" xfId="19384" xr:uid="{F1A689C0-74E2-4E9B-A489-0A7294942CCB}"/>
    <cellStyle name="Normal 2 12 10 4" xfId="19385" xr:uid="{44BC3AB4-D4E6-4A5A-ACD9-4B2C7D5BF99A}"/>
    <cellStyle name="Normal 2 12 11" xfId="19386" xr:uid="{7929B67E-488A-4E65-A334-7A485CC32D72}"/>
    <cellStyle name="Normál 2 12 11" xfId="19387" xr:uid="{87BA1686-9F8C-499C-BEA3-D2199A7B5BCC}"/>
    <cellStyle name="Normal 2 12 11 2" xfId="19388" xr:uid="{2C2EAA22-8938-4D12-9D5A-A7FDAB2CD34D}"/>
    <cellStyle name="Normal 2 12 11 3" xfId="19389" xr:uid="{D41692B9-EBF2-4847-B7F1-2B1ED1FA9954}"/>
    <cellStyle name="Normal 2 12 11 4" xfId="19390" xr:uid="{65F6FE6B-DAC4-4140-88AB-D62CEF4B2A51}"/>
    <cellStyle name="Normal 2 12 12" xfId="19391" xr:uid="{1EC3910B-2158-40E6-9715-7D5B550B7E38}"/>
    <cellStyle name="Normál 2 12 12" xfId="19392" xr:uid="{11CBBCBB-B14A-424A-A7BE-362712574FB0}"/>
    <cellStyle name="Normal 2 12 12 2" xfId="19393" xr:uid="{50A0423D-EEA9-40CF-B4C9-6B6410646DA3}"/>
    <cellStyle name="Normal 2 12 12 3" xfId="19394" xr:uid="{87742CBC-3D88-4F12-A6C5-36EE0721B661}"/>
    <cellStyle name="Normal 2 12 13" xfId="19395" xr:uid="{79FA9D3A-1694-49D0-8101-9D00F7A79025}"/>
    <cellStyle name="Normál 2 12 13" xfId="19396" xr:uid="{0498D484-1709-4614-A76F-68B3F2AA4A2C}"/>
    <cellStyle name="Normal 2 12 13 2" xfId="19397" xr:uid="{6FC74793-F642-4419-B15C-BAB511A849A4}"/>
    <cellStyle name="Normal 2 12 13 3" xfId="19398" xr:uid="{C2176BDD-46C4-4AD9-AF6F-5A36AD484A53}"/>
    <cellStyle name="Normal 2 12 14" xfId="19399" xr:uid="{316331DB-CA16-4E41-AC04-445C6BD5D6B0}"/>
    <cellStyle name="Normal 2 12 14 2" xfId="19400" xr:uid="{1ED6A85C-C85F-40CE-AC6C-B858B9CEDB74}"/>
    <cellStyle name="Normal 2 12 14 3" xfId="19401" xr:uid="{C0E44A0F-69C2-40CD-A5DA-1DF83F28BE09}"/>
    <cellStyle name="Normal 2 12 15" xfId="19402" xr:uid="{DE66B283-DD45-4734-8D1D-A913436B83C1}"/>
    <cellStyle name="Normal 2 12 15 2" xfId="19403" xr:uid="{4DE475E2-B5DE-4159-87AD-2DC9F10303C9}"/>
    <cellStyle name="Normal 2 12 15 3" xfId="19404" xr:uid="{44BA97CB-4C29-4472-80D4-A29C862DD752}"/>
    <cellStyle name="Normal 2 12 16" xfId="19405" xr:uid="{ABBE2CB5-36AA-441B-AA15-278EB9838497}"/>
    <cellStyle name="Normal 2 12 16 2" xfId="19406" xr:uid="{DF74ECB1-4000-4353-8CD7-EB116AB5170D}"/>
    <cellStyle name="Normal 2 12 16 3" xfId="19407" xr:uid="{F5ADC705-1538-4697-92B2-0BC646CF8BCF}"/>
    <cellStyle name="Normal 2 12 17" xfId="19408" xr:uid="{4FC29E11-BD31-4DA7-873B-C6BE08F0A8F1}"/>
    <cellStyle name="Normal 2 12 17 2" xfId="19409" xr:uid="{1B9880CC-C6DF-4B22-8BDC-F46784A8CA23}"/>
    <cellStyle name="Normal 2 12 17 3" xfId="19410" xr:uid="{0B550D21-11FF-43CC-9653-77C3DC24166B}"/>
    <cellStyle name="Normal 2 12 18" xfId="19411" xr:uid="{BD238F27-36EE-4793-BEEB-E5A8CBFE15C8}"/>
    <cellStyle name="Normal 2 12 18 2" xfId="19412" xr:uid="{5175F392-CE1C-4075-8649-7A94FBACB68B}"/>
    <cellStyle name="Normal 2 12 18 3" xfId="19413" xr:uid="{4C9358B1-1224-49FA-88E1-41AE7B805062}"/>
    <cellStyle name="Normal 2 12 19" xfId="19414" xr:uid="{CC85D3D1-EA2C-4028-A0CD-F0E07C8AA715}"/>
    <cellStyle name="Normal 2 12 19 2" xfId="19415" xr:uid="{9C12E24C-2A4A-4815-93C3-7F8829D3E19B}"/>
    <cellStyle name="Normal 2 12 19 3" xfId="19416" xr:uid="{84CB7D33-90C3-454A-B07C-5ED845DD5450}"/>
    <cellStyle name="Normal 2 12 2" xfId="19417" xr:uid="{FAEBC011-B4AB-4CE8-9EBA-C21757A95229}"/>
    <cellStyle name="Normál 2 12 2" xfId="19418" xr:uid="{201A7F09-01C6-48F0-B0DF-C09E1504C1F1}"/>
    <cellStyle name="Normal 2 12 2 10" xfId="19419" xr:uid="{F888F878-23F6-4253-9376-47BB6B594935}"/>
    <cellStyle name="Normál 2 12 2 10" xfId="19420" xr:uid="{E4D2D16A-97B4-4A6F-94A1-7B4DD1EAB94A}"/>
    <cellStyle name="Normal 2 12 2 10 2" xfId="19421" xr:uid="{DD8DB83B-9EBF-4967-A36F-777ADB17F589}"/>
    <cellStyle name="Normál 2 12 2 10 2" xfId="19422" xr:uid="{0BE05613-B4A0-4F73-8BA3-BBD6394F1B81}"/>
    <cellStyle name="Normal 2 12 2 10 3" xfId="19423" xr:uid="{C60C5166-A29B-4E89-8524-3FF509DC6027}"/>
    <cellStyle name="Normal 2 12 2 11" xfId="19424" xr:uid="{4CEA9C61-B32B-4119-AF1E-362C7150B326}"/>
    <cellStyle name="Normál 2 12 2 11" xfId="19425" xr:uid="{49E94F1F-92B3-4223-BC32-CC88DEEB62E2}"/>
    <cellStyle name="Normal 2 12 2 11 2" xfId="19426" xr:uid="{9EDFCE8C-A41B-4768-B937-D4AE2EE1C205}"/>
    <cellStyle name="Normal 2 12 2 12" xfId="19427" xr:uid="{26450D2B-D308-40E3-A075-124E6AE6E46D}"/>
    <cellStyle name="Normál 2 12 2 12" xfId="19428" xr:uid="{BE23DCC1-D0F8-48E9-961C-53D929606C39}"/>
    <cellStyle name="Normal 2 12 2 13" xfId="19429" xr:uid="{E8308E33-9EF0-4BAE-9280-85891415B66B}"/>
    <cellStyle name="Normal 2 12 2 2" xfId="19430" xr:uid="{096ECB9D-A058-4CD6-BC91-02467C315A64}"/>
    <cellStyle name="Normál 2 12 2 2" xfId="19431" xr:uid="{29D393EC-D8AD-4CE5-8FC5-6C5421060C46}"/>
    <cellStyle name="Normal 2 12 2 2 10" xfId="19432" xr:uid="{2EA500EB-E60E-4E87-9647-9C22B8F616E5}"/>
    <cellStyle name="Normal 2 12 2 2 10 2" xfId="19433" xr:uid="{15E5ACCE-13EC-4646-AADE-56C020530FF8}"/>
    <cellStyle name="Normal 2 12 2 2 11" xfId="19434" xr:uid="{DB21CB82-8AD3-47F1-A687-FBA776256DFD}"/>
    <cellStyle name="Normal 2 12 2 2 11 2" xfId="19435" xr:uid="{705B5B01-BA6D-4EF3-A449-79FE6B5205AB}"/>
    <cellStyle name="Normal 2 12 2 2 12" xfId="19436" xr:uid="{F476258A-13BB-4A0D-8EFE-AA6A40F81728}"/>
    <cellStyle name="Normal 2 12 2 2 13" xfId="19437" xr:uid="{8E0909E2-3A7B-4405-8962-2F71D6763918}"/>
    <cellStyle name="Normal 2 12 2 2 14" xfId="19438" xr:uid="{CB10CE71-9F85-438D-9BD3-20B7CE84C52B}"/>
    <cellStyle name="Normal 2 12 2 2 15" xfId="19439" xr:uid="{00982296-B225-49A6-8629-929D896013E8}"/>
    <cellStyle name="Normal 2 12 2 2 16" xfId="19440" xr:uid="{7B9E933A-0446-40C2-B30A-E0A1F515621A}"/>
    <cellStyle name="Normal 2 12 2 2 17" xfId="19441" xr:uid="{C6D9F3CD-5814-41A2-B752-99AA8464C675}"/>
    <cellStyle name="Normal 2 12 2 2 18" xfId="19442" xr:uid="{23062B6F-C335-450F-9790-C042DF4B9739}"/>
    <cellStyle name="Normal 2 12 2 2 2" xfId="19443" xr:uid="{4F4744B0-14AE-4274-BADA-B1CA14441FE7}"/>
    <cellStyle name="Normál 2 12 2 2 2" xfId="19444" xr:uid="{5E2491FA-78D2-47C9-9238-3243BDD8B426}"/>
    <cellStyle name="Normal 2 12 2 2 2 2" xfId="19445" xr:uid="{87FC6878-D67F-4C3D-A9E0-99D33F4833B3}"/>
    <cellStyle name="Normal 2 12 2 2 2 2 2" xfId="19446" xr:uid="{D607789E-8E30-48F9-8A89-CB55BB5D410D}"/>
    <cellStyle name="Normal 2 12 2 2 2 3" xfId="19447" xr:uid="{BFE4F826-5431-4E3D-8A13-7E37B00EAF02}"/>
    <cellStyle name="Normal 2 12 2 2 2 4" xfId="19448" xr:uid="{7E725F75-2FBE-4D5D-BCCA-14601B806281}"/>
    <cellStyle name="Normal 2 12 2 2 2 5" xfId="19449" xr:uid="{92B8EFC2-B576-4E72-A0D9-53B8962FD1D4}"/>
    <cellStyle name="Normal 2 12 2 2 2 6" xfId="19450" xr:uid="{B4921920-2A0B-45D6-B67D-62BE7CAF746B}"/>
    <cellStyle name="Normal 2 12 2 2 3" xfId="19451" xr:uid="{32A15E23-95F9-47DB-AC34-3A181CBC9D47}"/>
    <cellStyle name="Normál 2 12 2 2 3" xfId="19452" xr:uid="{7E4DF360-FF6D-43D5-8498-09571A6A7708}"/>
    <cellStyle name="Normal 2 12 2 2 3 2" xfId="19453" xr:uid="{EFE3F4AD-700B-4081-8C9B-D82F37A9E15C}"/>
    <cellStyle name="Normal 2 12 2 2 3 3" xfId="19454" xr:uid="{C17C924F-ED7E-44BE-9707-8412C5C6030A}"/>
    <cellStyle name="Normal 2 12 2 2 4" xfId="19455" xr:uid="{4B2D2ECD-AA5C-4A07-82A9-06B27D78B4E7}"/>
    <cellStyle name="Normal 2 12 2 2 4 2" xfId="19456" xr:uid="{6D1F1800-B7F3-4065-B482-0F031D127A40}"/>
    <cellStyle name="Normal 2 12 2 2 4 3" xfId="19457" xr:uid="{85675BA4-59CF-44B8-8177-24FD07DFC8D2}"/>
    <cellStyle name="Normal 2 12 2 2 5" xfId="19458" xr:uid="{B4AE4EE7-7253-42B0-97BA-C5E0E020B242}"/>
    <cellStyle name="Normal 2 12 2 2 5 2" xfId="19459" xr:uid="{12C03780-3ACB-4046-A173-5FE6ACD898A9}"/>
    <cellStyle name="Normal 2 12 2 2 5 3" xfId="19460" xr:uid="{57AB877E-A832-41AA-AE5B-F1CA9667FE49}"/>
    <cellStyle name="Normal 2 12 2 2 6" xfId="19461" xr:uid="{057F86FE-96E8-4CB9-B37E-9E44DF2E87C8}"/>
    <cellStyle name="Normal 2 12 2 2 6 2" xfId="19462" xr:uid="{4B5652EC-3408-4DCF-8953-6C0D44218680}"/>
    <cellStyle name="Normal 2 12 2 2 6 3" xfId="19463" xr:uid="{3D7D76EA-F473-4CE6-9B38-0A1548384996}"/>
    <cellStyle name="Normal 2 12 2 2 7" xfId="19464" xr:uid="{94E3DC7C-AD2E-4640-849F-CE9CCB11A6DB}"/>
    <cellStyle name="Normal 2 12 2 2 7 2" xfId="19465" xr:uid="{1833AC58-E6E3-40C0-9EC7-2AA7DA0DE51F}"/>
    <cellStyle name="Normal 2 12 2 2 8" xfId="19466" xr:uid="{848302EC-4406-4913-8649-D7882FA45639}"/>
    <cellStyle name="Normal 2 12 2 2 8 2" xfId="19467" xr:uid="{93E18FB6-BA03-4B6D-A93F-06F3712E73A1}"/>
    <cellStyle name="Normal 2 12 2 2 9" xfId="19468" xr:uid="{0CDF3B79-2469-4DF2-841D-3F693D6D8F5E}"/>
    <cellStyle name="Normal 2 12 2 2 9 2" xfId="19469" xr:uid="{9D6C4F43-4263-4B3F-B6D8-7D7F6DD39695}"/>
    <cellStyle name="Normal 2 12 2 3" xfId="19470" xr:uid="{0D49EA7B-6A38-403E-BEA3-211348B93C22}"/>
    <cellStyle name="Normál 2 12 2 3" xfId="19471" xr:uid="{6DB83171-4DC6-4BEA-9B8D-9F96A75FA406}"/>
    <cellStyle name="Normal 2 12 2 3 2" xfId="19472" xr:uid="{8F17F67A-A8B0-4D06-8AC8-083987428FCA}"/>
    <cellStyle name="Normál 2 12 2 3 2" xfId="19473" xr:uid="{A9E83AD0-E971-4C2D-A47C-7F1B8AD83E8D}"/>
    <cellStyle name="Normal 2 12 2 3 2 2" xfId="19474" xr:uid="{B8D74111-04BA-417C-AE18-ADCDD76F27FD}"/>
    <cellStyle name="Normal 2 12 2 3 3" xfId="19475" xr:uid="{94024E35-31BB-473C-9F75-91D82E7D3745}"/>
    <cellStyle name="Normal 2 12 2 3 4" xfId="19476" xr:uid="{654E3C91-05A0-4358-9407-E86B687E4B8E}"/>
    <cellStyle name="Normal 2 12 2 4" xfId="19477" xr:uid="{9A18A246-773B-407E-BFA4-001681C3D848}"/>
    <cellStyle name="Normál 2 12 2 4" xfId="19478" xr:uid="{CC54924F-D09C-4A31-9804-5B858293E2AB}"/>
    <cellStyle name="Normal 2 12 2 4 2" xfId="19479" xr:uid="{3B150831-1972-4E91-B5BB-68A128233F7A}"/>
    <cellStyle name="Normál 2 12 2 4 2" xfId="19480" xr:uid="{06D06E3A-61CF-494B-90D7-37EA73C2F1FC}"/>
    <cellStyle name="Normal 2 12 2 4 3" xfId="19481" xr:uid="{AE22CAFE-77DA-4107-B12E-32A70BB1378C}"/>
    <cellStyle name="Normal 2 12 2 4 4" xfId="19482" xr:uid="{04003DA6-BDD7-445D-93DA-3F5B2E3CCAF2}"/>
    <cellStyle name="Normal 2 12 2 5" xfId="19483" xr:uid="{FB2D7611-F5C6-4BEC-B94B-BDE5EC48266E}"/>
    <cellStyle name="Normál 2 12 2 5" xfId="19484" xr:uid="{98AD6213-8BAB-4A3D-8F85-BFCFF665BF40}"/>
    <cellStyle name="Normal 2 12 2 5 2" xfId="19485" xr:uid="{EC99F47D-21EA-4BD8-A042-E485791153A3}"/>
    <cellStyle name="Normál 2 12 2 5 2" xfId="19486" xr:uid="{75233DFB-586E-456E-917D-5A7874C72E53}"/>
    <cellStyle name="Normal 2 12 2 5 3" xfId="19487" xr:uid="{7BC7CDE8-F8BA-457B-BD6D-C67CC6D55B61}"/>
    <cellStyle name="Normal 2 12 2 5 4" xfId="19488" xr:uid="{108FB306-C61F-4F08-AE32-0ED4229E7D1F}"/>
    <cellStyle name="Normal 2 12 2 6" xfId="19489" xr:uid="{63503E76-FB07-4B1B-B980-6669925AD73D}"/>
    <cellStyle name="Normál 2 12 2 6" xfId="19490" xr:uid="{073FDB81-9406-4DA8-8933-7FAB9145E91E}"/>
    <cellStyle name="Normal 2 12 2 6 2" xfId="19491" xr:uid="{6F46A539-8DB4-455C-8630-449BD40BBB1A}"/>
    <cellStyle name="Normál 2 12 2 6 2" xfId="19492" xr:uid="{BCB845E9-DF32-4584-825E-0739918AF83C}"/>
    <cellStyle name="Normal 2 12 2 6 3" xfId="19493" xr:uid="{F21E91EA-B4F1-4319-862B-BF8DD5460CC6}"/>
    <cellStyle name="Normal 2 12 2 6 4" xfId="19494" xr:uid="{BCBA001D-4FBD-43F4-8CDA-E33BE03A1362}"/>
    <cellStyle name="Normal 2 12 2 7" xfId="19495" xr:uid="{1A26A612-2E28-46B7-8289-1995D9DF4566}"/>
    <cellStyle name="Normál 2 12 2 7" xfId="19496" xr:uid="{00394AD2-623C-4D69-A36A-8E498C39CD7F}"/>
    <cellStyle name="Normal 2 12 2 7 2" xfId="19497" xr:uid="{9A26A102-BB0D-4C56-9310-E15EEEFF0727}"/>
    <cellStyle name="Normál 2 12 2 7 2" xfId="19498" xr:uid="{748A422B-E45A-4360-A8FD-F709713E36D5}"/>
    <cellStyle name="Normal 2 12 2 7 3" xfId="19499" xr:uid="{7F6BFFEC-8C05-4DF7-9D19-CBB745CCEA29}"/>
    <cellStyle name="Normal 2 12 2 7 4" xfId="19500" xr:uid="{73B63199-92A4-4530-AF07-AD89F84DEAF5}"/>
    <cellStyle name="Normal 2 12 2 8" xfId="19501" xr:uid="{35B3134B-B08C-498D-8440-C17D40F877A0}"/>
    <cellStyle name="Normál 2 12 2 8" xfId="19502" xr:uid="{F2367B29-6B30-4C16-A1F8-0311D77BFFEC}"/>
    <cellStyle name="Normal 2 12 2 8 2" xfId="19503" xr:uid="{E1B142E6-9A2A-487F-8517-E4455AEF8E2B}"/>
    <cellStyle name="Normál 2 12 2 8 2" xfId="19504" xr:uid="{77180215-D6D5-4E45-905E-5A9E9FC9E8E3}"/>
    <cellStyle name="Normal 2 12 2 8 3" xfId="19505" xr:uid="{878293F0-57E5-4885-9C6C-260202F38B05}"/>
    <cellStyle name="Normal 2 12 2 8 4" xfId="19506" xr:uid="{B8D41DC6-C212-4C43-8194-EDF2C2657B1E}"/>
    <cellStyle name="Normal 2 12 2 9" xfId="19507" xr:uid="{54F41FA4-8634-42B8-AED8-4A8DAF3FD288}"/>
    <cellStyle name="Normál 2 12 2 9" xfId="19508" xr:uid="{290FC8CF-9E82-43AC-A5FB-B1DF92592073}"/>
    <cellStyle name="Normal 2 12 2 9 2" xfId="19509" xr:uid="{A25F6AAA-9F7A-4D3B-B92F-CECE76469828}"/>
    <cellStyle name="Normál 2 12 2 9 2" xfId="19510" xr:uid="{5116DB5D-4945-4F9B-940F-E1977D742C04}"/>
    <cellStyle name="Normal 2 12 2 9 3" xfId="19511" xr:uid="{50C08B6E-9364-434E-A9F8-FD8DBF93E122}"/>
    <cellStyle name="Normal 2 12 2 9 4" xfId="19512" xr:uid="{74B59133-8B14-4FFE-AE3C-AF542668EC2C}"/>
    <cellStyle name="Normal 2 12 20" xfId="19513" xr:uid="{BB2A5E9E-A888-46B8-BB5E-9A1057257919}"/>
    <cellStyle name="Normal 2 12 20 2" xfId="19514" xr:uid="{4482233D-D25C-4AA4-A2AA-650A96D0227D}"/>
    <cellStyle name="Normal 2 12 20 3" xfId="19515" xr:uid="{B5FBFAE1-CDC0-4188-B15E-E0C0C7A9026C}"/>
    <cellStyle name="Normal 2 12 21" xfId="19516" xr:uid="{7C3F0D50-E0AE-4AA4-9595-A58ADEB2C2E6}"/>
    <cellStyle name="Normal 2 12 21 2" xfId="19517" xr:uid="{0F8B0D72-B539-4A8A-936B-0BDAC92573F9}"/>
    <cellStyle name="Normal 2 12 22" xfId="19518" xr:uid="{3140D542-74D8-47CC-AC96-47FD24BE48C1}"/>
    <cellStyle name="Normal 2 12 22 2" xfId="19519" xr:uid="{0AB430F1-4CDB-49F8-BEF5-C89BB0B8DADD}"/>
    <cellStyle name="Normal 2 12 23" xfId="19520" xr:uid="{741A8113-97BE-41BC-BD6C-55A298A8734F}"/>
    <cellStyle name="Normal 2 12 23 2" xfId="19521" xr:uid="{5CBCFFC4-7A77-4E0D-8081-5651BC49640F}"/>
    <cellStyle name="Normal 2 12 24" xfId="19522" xr:uid="{F64D76DF-429D-4ECF-B1D5-A793CC3E87F5}"/>
    <cellStyle name="Normal 2 12 24 2" xfId="19523" xr:uid="{7D490A98-ADB5-4458-A7D1-7F2D6644F589}"/>
    <cellStyle name="Normal 2 12 25" xfId="19524" xr:uid="{0C5FCF05-7185-4873-B5C9-BBF9D0E372D6}"/>
    <cellStyle name="Normal 2 12 25 2" xfId="19525" xr:uid="{3932D279-B742-47F1-BD9B-B8521206276E}"/>
    <cellStyle name="Normal 2 12 26" xfId="19526" xr:uid="{EFC63E8B-C16A-42F3-AA6B-08B14607F6E0}"/>
    <cellStyle name="Normal 2 12 26 2" xfId="19527" xr:uid="{DA6A0871-FB9E-4191-9102-C898D35832D9}"/>
    <cellStyle name="Normal 2 12 27" xfId="19528" xr:uid="{14A4C88F-8912-4737-80AB-7BF4949ECC32}"/>
    <cellStyle name="Normal 2 12 27 2" xfId="19529" xr:uid="{FE9F1D84-18E9-4F41-840A-F805AC774AA4}"/>
    <cellStyle name="Normal 2 12 28" xfId="19530" xr:uid="{F40738E1-203F-44EA-8F18-4C795B7FA585}"/>
    <cellStyle name="Normal 2 12 28 2" xfId="19531" xr:uid="{7D7D998A-DEA0-4A8E-A98F-BBEDC271211D}"/>
    <cellStyle name="Normal 2 12 29" xfId="19532" xr:uid="{18C56654-A548-413F-8BA1-08326DB654D4}"/>
    <cellStyle name="Normal 2 12 3" xfId="19533" xr:uid="{6594C882-E6D1-4045-AF97-08903FAD0362}"/>
    <cellStyle name="Normál 2 12 3" xfId="19534" xr:uid="{CFDA7C6D-0368-422A-BFDB-50791EF38C10}"/>
    <cellStyle name="Normal 2 12 3 10" xfId="19535" xr:uid="{AABD3951-1DF8-46DE-8EC7-A1104BC030E9}"/>
    <cellStyle name="Normál 2 12 3 10" xfId="19536" xr:uid="{6E4DF9D5-FC5A-439E-80FE-730200714A8B}"/>
    <cellStyle name="Normal 2 12 3 10 2" xfId="19537" xr:uid="{5CBC4EBA-FDE3-4504-B55A-B09C34E803A7}"/>
    <cellStyle name="Normál 2 12 3 10 2" xfId="19538" xr:uid="{CD4A3CB8-89D2-4B57-81BC-BF7AE6056668}"/>
    <cellStyle name="Normal 2 12 3 10 3" xfId="19539" xr:uid="{19367F0A-9CEB-48EC-A773-D4BF9466CA2C}"/>
    <cellStyle name="Normál 2 12 3 10 3" xfId="19540" xr:uid="{9EB7F764-71FD-4B56-807A-947D50DCFAAF}"/>
    <cellStyle name="Normal 2 12 3 10 4" xfId="19541" xr:uid="{732CFD35-9F30-4342-82EE-A9FF798037CD}"/>
    <cellStyle name="Normal 2 12 3 11" xfId="19542" xr:uid="{3F50C6D9-2262-457B-B028-4315E85B19F3}"/>
    <cellStyle name="Normál 2 12 3 11" xfId="19543" xr:uid="{8D0DFD32-06B2-4D03-A610-9CE66F0455FF}"/>
    <cellStyle name="Normal 2 12 3 11 2" xfId="19544" xr:uid="{B34EB728-EEEE-4802-90F5-41EEE8DFC498}"/>
    <cellStyle name="Normal 2 12 3 11 3" xfId="19545" xr:uid="{54A72472-CF1F-4CB3-B805-22D0350B1B7B}"/>
    <cellStyle name="Normal 2 12 3 11 4" xfId="19546" xr:uid="{16877947-CEBA-4813-BDCF-55824B652466}"/>
    <cellStyle name="Normal 2 12 3 12" xfId="19547" xr:uid="{3540A0C6-D718-42A4-9E04-FA628FA585F0}"/>
    <cellStyle name="Normál 2 12 3 12" xfId="19548" xr:uid="{082EC11B-1A1F-4AFF-9E07-37B20E3D83D8}"/>
    <cellStyle name="Normal 2 12 3 12 2" xfId="19549" xr:uid="{11A0EBAC-6537-437B-8290-0E96AD719E6D}"/>
    <cellStyle name="Normal 2 12 3 12 3" xfId="19550" xr:uid="{97CA234F-AD47-4B63-A0B4-9E06C3C0E156}"/>
    <cellStyle name="Normal 2 12 3 13" xfId="19551" xr:uid="{05DCADFC-E033-4AB4-B1DD-B9F188442037}"/>
    <cellStyle name="Normál 2 12 3 13" xfId="19552" xr:uid="{35A9E1DF-B8D9-4A6D-82F2-747114DDC007}"/>
    <cellStyle name="Normal 2 12 3 13 2" xfId="19553" xr:uid="{FF221BFA-8798-43DA-9844-6C2E3B3FA2AE}"/>
    <cellStyle name="Normal 2 12 3 13 3" xfId="19554" xr:uid="{FF03ADE7-91FE-4B1A-B113-05BA689ED79D}"/>
    <cellStyle name="Normal 2 12 3 14" xfId="19555" xr:uid="{CA0A5DFF-7A0D-466B-9C41-058074B027E5}"/>
    <cellStyle name="Normal 2 12 3 14 2" xfId="19556" xr:uid="{0D6F4B6A-14C1-446B-9727-815907F8BB22}"/>
    <cellStyle name="Normal 2 12 3 14 3" xfId="19557" xr:uid="{B994EC97-93F0-43F9-AA4F-9F1534D48899}"/>
    <cellStyle name="Normal 2 12 3 15" xfId="19558" xr:uid="{F56A87A8-F32A-4673-A073-592B8FC8E155}"/>
    <cellStyle name="Normal 2 12 3 15 2" xfId="19559" xr:uid="{246A3A1C-9781-4135-BFE9-EC6EC95D1A32}"/>
    <cellStyle name="Normal 2 12 3 15 3" xfId="19560" xr:uid="{608A5642-1702-4F46-89CB-BD8030F0FAFE}"/>
    <cellStyle name="Normal 2 12 3 16" xfId="19561" xr:uid="{D4DF55F5-A071-4323-BD03-9E1DBB259E0B}"/>
    <cellStyle name="Normal 2 12 3 16 2" xfId="19562" xr:uid="{20547587-124B-46E5-8FEE-6EBCD288713E}"/>
    <cellStyle name="Normal 2 12 3 16 3" xfId="19563" xr:uid="{6A8D6987-AEA3-45E7-9A6A-D9F849D2BF7A}"/>
    <cellStyle name="Normal 2 12 3 17" xfId="19564" xr:uid="{E64E04D9-6752-4509-BEB2-C3944FB208B6}"/>
    <cellStyle name="Normal 2 12 3 17 2" xfId="19565" xr:uid="{AD384978-29AA-453A-86F1-77B25C08DD4A}"/>
    <cellStyle name="Normal 2 12 3 17 3" xfId="19566" xr:uid="{5F4AAB73-4DE3-4726-8D86-36B05E843F0A}"/>
    <cellStyle name="Normal 2 12 3 18" xfId="19567" xr:uid="{ED9C52B5-79ED-484D-91FD-964B7008C9F9}"/>
    <cellStyle name="Normal 2 12 3 18 2" xfId="19568" xr:uid="{4290AD03-C1C2-486F-88EB-A761664E1089}"/>
    <cellStyle name="Normal 2 12 3 18 3" xfId="19569" xr:uid="{0B99F278-01A8-47FF-B3F5-BE73D7575C8E}"/>
    <cellStyle name="Normal 2 12 3 19" xfId="19570" xr:uid="{3FE04EB1-9AA5-42F9-BD4E-7E648E1E3876}"/>
    <cellStyle name="Normal 2 12 3 19 2" xfId="19571" xr:uid="{27C4123E-E6DA-41CE-A166-C9FF5E4E0AB9}"/>
    <cellStyle name="Normal 2 12 3 19 3" xfId="19572" xr:uid="{C0B7EAAD-CC67-4954-9F20-19EBC1A74ABC}"/>
    <cellStyle name="Normal 2 12 3 2" xfId="19573" xr:uid="{3257C491-6CA9-4EC8-8ADA-90099703307A}"/>
    <cellStyle name="Normál 2 12 3 2" xfId="19574" xr:uid="{D08345A9-4849-4BCF-9475-ECC470C5595A}"/>
    <cellStyle name="Normal 2 12 3 2 10" xfId="19575" xr:uid="{5BD49497-38E3-47BB-86C4-306F38F8285C}"/>
    <cellStyle name="Normal 2 12 3 2 10 2" xfId="19576" xr:uid="{2B1FB75D-F42D-440E-A912-688E2C455D94}"/>
    <cellStyle name="Normal 2 12 3 2 11" xfId="19577" xr:uid="{3AF2CDAD-21FC-4083-9EE1-006C4BF0397C}"/>
    <cellStyle name="Normal 2 12 3 2 12" xfId="19578" xr:uid="{D621ECE7-3218-49C0-9818-8B748E1D4173}"/>
    <cellStyle name="Normal 2 12 3 2 13" xfId="19579" xr:uid="{CD2B2B53-A309-4342-A62F-ED2D8F21318A}"/>
    <cellStyle name="Normal 2 12 3 2 14" xfId="19580" xr:uid="{37B2BE0F-3F56-40E3-999D-86728A7E93CB}"/>
    <cellStyle name="Normal 2 12 3 2 15" xfId="19581" xr:uid="{C1AB51B6-70AB-4D38-B58B-3BE92B5EFDE8}"/>
    <cellStyle name="Normal 2 12 3 2 16" xfId="19582" xr:uid="{290169AD-EA80-4BAA-8AEC-B0E498D6961A}"/>
    <cellStyle name="Normal 2 12 3 2 2" xfId="19583" xr:uid="{23196F6E-8931-49EF-B95F-D38B16D39295}"/>
    <cellStyle name="Normál 2 12 3 2 2" xfId="19584" xr:uid="{BFBEA13A-9E88-4BFC-8F91-AF8567ACEE96}"/>
    <cellStyle name="Normal 2 12 3 2 2 10" xfId="19585" xr:uid="{029F9CF7-0E94-4106-9548-78E8471E797A}"/>
    <cellStyle name="Normal 2 12 3 2 2 2" xfId="19586" xr:uid="{635CC8FD-0CCD-46B3-B6F4-F499E4DCEDB3}"/>
    <cellStyle name="Normal 2 12 3 2 2 2 2" xfId="19587" xr:uid="{E0F3C5F8-F457-4262-9942-D3EA8AE1D0C6}"/>
    <cellStyle name="Normal 2 12 3 2 2 2 3" xfId="19588" xr:uid="{9A594E2D-6AD6-46BE-8BDD-EC155E3D2DF4}"/>
    <cellStyle name="Normal 2 12 3 2 2 3" xfId="19589" xr:uid="{C8018F3C-DA8B-4E3E-B2E5-974986628C89}"/>
    <cellStyle name="Normal 2 12 3 2 2 3 2" xfId="19590" xr:uid="{202B1E1A-1323-4F03-BC81-95426505E81C}"/>
    <cellStyle name="Normal 2 12 3 2 2 4" xfId="19591" xr:uid="{CDEC757B-40B5-4AFC-AD71-24930CC9181B}"/>
    <cellStyle name="Normal 2 12 3 2 2 5" xfId="19592" xr:uid="{85EA2C10-389C-400D-8C69-570E390B777A}"/>
    <cellStyle name="Normal 2 12 3 2 2 6" xfId="19593" xr:uid="{30F879DD-B464-486C-A5E5-9418F2069964}"/>
    <cellStyle name="Normal 2 12 3 2 2 7" xfId="19594" xr:uid="{894FF039-591E-473B-A41F-0D4AA38618AD}"/>
    <cellStyle name="Normal 2 12 3 2 2 8" xfId="19595" xr:uid="{2863413B-B5F8-4277-AA71-DCBB6210A022}"/>
    <cellStyle name="Normal 2 12 3 2 2 9" xfId="19596" xr:uid="{2109A5F9-EABE-4D12-BC03-BCA35DCF6EA1}"/>
    <cellStyle name="Normal 2 12 3 2 3" xfId="19597" xr:uid="{4AA03A60-6BC6-420F-A2A8-3D98B2CD0094}"/>
    <cellStyle name="Normál 2 12 3 2 3" xfId="19598" xr:uid="{5F66D3F9-1F83-462A-A74A-1ABA394D320B}"/>
    <cellStyle name="Normal 2 12 3 2 3 2" xfId="19599" xr:uid="{5FCB4B39-9754-4C9A-8A56-2F82A0720528}"/>
    <cellStyle name="Normal 2 12 3 2 3 3" xfId="19600" xr:uid="{16435ED8-8A98-4F22-8329-77E2BA955029}"/>
    <cellStyle name="Normal 2 12 3 2 3 4" xfId="19601" xr:uid="{0DC51B17-A607-4EDD-9184-179CE0C3526A}"/>
    <cellStyle name="Normal 2 12 3 2 4" xfId="19602" xr:uid="{9494900F-6B72-45E0-AE2D-D08763150AA4}"/>
    <cellStyle name="Normal 2 12 3 2 4 2" xfId="19603" xr:uid="{B4FF6A00-F6C1-4CAA-A237-15E4A92A7953}"/>
    <cellStyle name="Normal 2 12 3 2 4 3" xfId="19604" xr:uid="{D78E1DCD-9B5B-4272-BA7D-BD01A72BE3C4}"/>
    <cellStyle name="Normal 2 12 3 2 4 4" xfId="19605" xr:uid="{7E18C7B8-F8CD-4305-98AC-F1F80FE1EDA0}"/>
    <cellStyle name="Normal 2 12 3 2 5" xfId="19606" xr:uid="{9A565E4A-4171-489D-A820-807E0D4DF7B2}"/>
    <cellStyle name="Normal 2 12 3 2 5 2" xfId="19607" xr:uid="{D7C4AE87-EDAC-4921-8D5B-A4951DEC1E27}"/>
    <cellStyle name="Normal 2 12 3 2 5 3" xfId="19608" xr:uid="{69601C03-FCCF-449B-BFF9-3BB6DFF8AA94}"/>
    <cellStyle name="Normal 2 12 3 2 5 4" xfId="19609" xr:uid="{DC877799-0940-4B35-9C6E-DA7FEF886720}"/>
    <cellStyle name="Normal 2 12 3 2 6" xfId="19610" xr:uid="{1ECB5791-251A-4D68-8FFC-4E99DA9AC801}"/>
    <cellStyle name="Normal 2 12 3 2 6 2" xfId="19611" xr:uid="{7A263E32-3B82-4365-AE3C-7ACB2876EA2B}"/>
    <cellStyle name="Normal 2 12 3 2 6 3" xfId="19612" xr:uid="{176E1609-DBBA-4081-B001-3F0F3AEF5F20}"/>
    <cellStyle name="Normal 2 12 3 2 7" xfId="19613" xr:uid="{1461C1C6-9CC4-4712-9BAE-C3ADC4F47AC9}"/>
    <cellStyle name="Normal 2 12 3 2 7 2" xfId="19614" xr:uid="{BC0C1C1A-3F75-42EE-9169-80BB15D2000A}"/>
    <cellStyle name="Normal 2 12 3 2 7 3" xfId="19615" xr:uid="{5B01B559-616D-4520-8F33-F448228EE01A}"/>
    <cellStyle name="Normal 2 12 3 2 8" xfId="19616" xr:uid="{90F918CA-0200-4140-9AC0-96006FDB41A2}"/>
    <cellStyle name="Normal 2 12 3 2 8 2" xfId="19617" xr:uid="{5B921F62-48E8-454D-A1D0-AE55DA893E0B}"/>
    <cellStyle name="Normal 2 12 3 2 9" xfId="19618" xr:uid="{778E8C1F-6DF4-43A9-A108-3D8E4B7AC2AD}"/>
    <cellStyle name="Normal 2 12 3 2 9 2" xfId="19619" xr:uid="{DFD6A20C-40A5-46B1-B575-FAF62F3FA324}"/>
    <cellStyle name="Normal 2 12 3 20" xfId="19620" xr:uid="{7A5F48E5-2C6E-4A24-ABA8-A2BAF1B181BE}"/>
    <cellStyle name="Normal 2 12 3 20 2" xfId="19621" xr:uid="{E1171FAE-0F69-4A10-8E01-45F8EC91A215}"/>
    <cellStyle name="Normal 2 12 3 20 3" xfId="19622" xr:uid="{9486B462-430B-49C9-A1AF-8A22C170A124}"/>
    <cellStyle name="Normal 2 12 3 21" xfId="19623" xr:uid="{535A9D26-0551-48EC-8F09-DDAEFC813219}"/>
    <cellStyle name="Normal 2 12 3 21 2" xfId="19624" xr:uid="{EB62F95F-971B-4E93-95C0-8514191D1BBA}"/>
    <cellStyle name="Normal 2 12 3 21 3" xfId="19625" xr:uid="{1248DFDD-C9EB-4F47-B68A-02CF7F96295B}"/>
    <cellStyle name="Normal 2 12 3 22" xfId="19626" xr:uid="{42977783-4369-4B11-90D2-D42FAD664083}"/>
    <cellStyle name="Normal 2 12 3 22 2" xfId="19627" xr:uid="{EA300AC7-BB29-4799-A152-7D1AA98F71C0}"/>
    <cellStyle name="Normal 2 12 3 23" xfId="19628" xr:uid="{332505CD-A43D-4E47-8C5A-27D557428392}"/>
    <cellStyle name="Normal 2 12 3 23 2" xfId="19629" xr:uid="{0E95EBD8-1F9F-400F-8033-6EAD4F7C2D56}"/>
    <cellStyle name="Normal 2 12 3 24" xfId="19630" xr:uid="{C07B4646-7C06-49B4-8925-65417D25DF14}"/>
    <cellStyle name="Normal 2 12 3 24 2" xfId="19631" xr:uid="{E4FCF95A-2086-4B80-8CB5-046C639AE4C6}"/>
    <cellStyle name="Normal 2 12 3 25" xfId="19632" xr:uid="{38099933-4794-48ED-906E-CDD3F0F541F3}"/>
    <cellStyle name="Normal 2 12 3 25 2" xfId="19633" xr:uid="{44DBF72D-000D-4946-A0E3-EE94EAD1EE67}"/>
    <cellStyle name="Normal 2 12 3 26" xfId="19634" xr:uid="{57754C29-8F6F-48EA-867A-939DE2ECC315}"/>
    <cellStyle name="Normal 2 12 3 26 2" xfId="19635" xr:uid="{1805E7DF-89A1-4A3C-9626-685435C9D903}"/>
    <cellStyle name="Normal 2 12 3 27" xfId="19636" xr:uid="{D1CB399A-AC4B-40C7-8530-D240A48AAF80}"/>
    <cellStyle name="Normal 2 12 3 27 2" xfId="19637" xr:uid="{95FEE095-C405-4FA7-9AFE-B4710A45D254}"/>
    <cellStyle name="Normal 2 12 3 28" xfId="19638" xr:uid="{6FA79DEC-3814-4F70-82EC-EF12B95E5464}"/>
    <cellStyle name="Normal 2 12 3 28 2" xfId="19639" xr:uid="{EAA92285-C18E-4E4F-9577-9962AC27096D}"/>
    <cellStyle name="Normal 2 12 3 29" xfId="19640" xr:uid="{6D692774-8B24-41E6-B0C9-06ACF11C01C5}"/>
    <cellStyle name="Normal 2 12 3 29 2" xfId="19641" xr:uid="{5AF7AD76-5568-4C8A-997C-973A918C3374}"/>
    <cellStyle name="Normal 2 12 3 3" xfId="19642" xr:uid="{C197A109-AD63-4043-905D-0F27A92BF778}"/>
    <cellStyle name="Normál 2 12 3 3" xfId="19643" xr:uid="{63195D48-8057-43A9-97AA-352C5061DFF4}"/>
    <cellStyle name="Normal 2 12 3 3 10" xfId="19644" xr:uid="{DA42888E-D7A1-44FE-A645-5E1F6FC8B0F8}"/>
    <cellStyle name="Normal 2 12 3 3 11" xfId="19645" xr:uid="{F8462CA3-DEA1-48FA-BD9B-746FCBCA9680}"/>
    <cellStyle name="Normal 2 12 3 3 12" xfId="19646" xr:uid="{C380205F-FEC3-4714-B0CB-09C04168A50E}"/>
    <cellStyle name="Normal 2 12 3 3 13" xfId="19647" xr:uid="{4D4DFDBD-F300-4901-9117-43DA31BB09C7}"/>
    <cellStyle name="Normal 2 12 3 3 14" xfId="19648" xr:uid="{771573D5-964C-4CEE-8F94-22DC5F386005}"/>
    <cellStyle name="Normal 2 12 3 3 15" xfId="19649" xr:uid="{A690B4D8-C597-4FA3-B4E8-519182E0B4A1}"/>
    <cellStyle name="Normal 2 12 3 3 2" xfId="19650" xr:uid="{E3DC83A6-83E8-46CE-A1C0-C0F563C35B1C}"/>
    <cellStyle name="Normál 2 12 3 3 2" xfId="19651" xr:uid="{EACDF6E6-5212-4F0B-ABE4-3BCC30C95EF2}"/>
    <cellStyle name="Normal 2 12 3 3 2 2" xfId="19652" xr:uid="{033C692F-408E-45FD-B1D3-94D099680B8D}"/>
    <cellStyle name="Normal 2 12 3 3 2 3" xfId="19653" xr:uid="{4A738346-EB3B-4079-A689-07650538B354}"/>
    <cellStyle name="Normal 2 12 3 3 2 4" xfId="19654" xr:uid="{6E41171F-5030-425E-A7CC-85D715E27E0E}"/>
    <cellStyle name="Normal 2 12 3 3 2 5" xfId="19655" xr:uid="{5BDEC275-6C40-46F2-98ED-3986A4A50D35}"/>
    <cellStyle name="Normal 2 12 3 3 3" xfId="19656" xr:uid="{215D5B02-CB73-413A-8ECF-25C3FEE8228B}"/>
    <cellStyle name="Normál 2 12 3 3 3" xfId="19657" xr:uid="{F27522D6-EEA5-4BF1-AD08-19AFEDA51D4D}"/>
    <cellStyle name="Normal 2 12 3 3 3 2" xfId="19658" xr:uid="{517EEAFD-B7A6-4F88-865D-0F26CF9842C3}"/>
    <cellStyle name="Normal 2 12 3 3 3 3" xfId="19659" xr:uid="{2FD12105-12BF-4EA1-903A-C0D3B141ABD8}"/>
    <cellStyle name="Normal 2 12 3 3 4" xfId="19660" xr:uid="{2CC5CE9A-80FD-4111-B6A7-F129FA55E045}"/>
    <cellStyle name="Normal 2 12 3 3 4 2" xfId="19661" xr:uid="{BB04BA26-ACCA-4C55-9915-4F1644C31913}"/>
    <cellStyle name="Normal 2 12 3 3 4 3" xfId="19662" xr:uid="{F5C85212-3CF3-45EE-B57B-A0F49CBC59E8}"/>
    <cellStyle name="Normal 2 12 3 3 5" xfId="19663" xr:uid="{1BABEFAF-589E-4C03-A560-C25890FAF93C}"/>
    <cellStyle name="Normal 2 12 3 3 5 2" xfId="19664" xr:uid="{60D130A2-E621-4CC5-AB24-A468895A33D9}"/>
    <cellStyle name="Normal 2 12 3 3 5 3" xfId="19665" xr:uid="{8E0601A5-76D4-494F-B95B-712ABCD975B3}"/>
    <cellStyle name="Normal 2 12 3 3 6" xfId="19666" xr:uid="{02C317AF-4F72-41EA-B958-DE3441EC130E}"/>
    <cellStyle name="Normal 2 12 3 3 6 2" xfId="19667" xr:uid="{0F998D96-8A90-4E6E-AD76-9688E9EC50EE}"/>
    <cellStyle name="Normal 2 12 3 3 7" xfId="19668" xr:uid="{002C5F87-C7BC-4F49-A3A8-8BAF4AFA25A3}"/>
    <cellStyle name="Normal 2 12 3 3 7 2" xfId="19669" xr:uid="{2AD61454-8AA9-47F2-A58C-7B0868468A9F}"/>
    <cellStyle name="Normal 2 12 3 3 8" xfId="19670" xr:uid="{9F76DE78-3F6B-44CB-A1CF-CE15CD665583}"/>
    <cellStyle name="Normal 2 12 3 3 8 2" xfId="19671" xr:uid="{26F012A8-0718-4F78-819D-C53F64BFCCD3}"/>
    <cellStyle name="Normal 2 12 3 3 9" xfId="19672" xr:uid="{4BBBB817-A6D8-4559-B4A0-F1A1B6FD9759}"/>
    <cellStyle name="Normal 2 12 3 3 9 2" xfId="19673" xr:uid="{CAF6A2EE-8E32-4840-B8C5-157585E71F74}"/>
    <cellStyle name="Normal 2 12 3 30" xfId="19674" xr:uid="{C15836CE-5432-4137-AB01-17244D274C6B}"/>
    <cellStyle name="Normal 2 12 3 31" xfId="19675" xr:uid="{0DB7ED09-C586-4024-9C8E-4EEF75736723}"/>
    <cellStyle name="Normal 2 12 3 32" xfId="19676" xr:uid="{251EE2ED-6121-4BC6-BD93-0DBA5911F4D8}"/>
    <cellStyle name="Normal 2 12 3 33" xfId="19677" xr:uid="{179013BA-F21B-4FCF-8453-E769A0C48211}"/>
    <cellStyle name="Normal 2 12 3 34" xfId="19678" xr:uid="{F74478A0-0F5C-4BB3-B420-E7245C3A2445}"/>
    <cellStyle name="Normal 2 12 3 4" xfId="19679" xr:uid="{25584288-43C2-4A48-982E-96A4353ECEB4}"/>
    <cellStyle name="Normál 2 12 3 4" xfId="19680" xr:uid="{AB452964-32E7-4D12-BD2B-B48CEF634AF9}"/>
    <cellStyle name="Normal 2 12 3 4 10" xfId="19681" xr:uid="{93BDABD5-A18C-4D53-9379-9C8479EEC495}"/>
    <cellStyle name="Normal 2 12 3 4 11" xfId="19682" xr:uid="{D2EEEFF3-E1C2-4AAE-BCAF-A2E88C8996D9}"/>
    <cellStyle name="Normal 2 12 3 4 12" xfId="19683" xr:uid="{F61A5AEB-07C1-4B76-BA85-471ABDC32C96}"/>
    <cellStyle name="Normal 2 12 3 4 13" xfId="19684" xr:uid="{CC00B608-B7D9-4E06-9617-E09CE6EA977A}"/>
    <cellStyle name="Normal 2 12 3 4 14" xfId="19685" xr:uid="{3F6A75C2-C04D-4F4C-965E-F1570471B4BF}"/>
    <cellStyle name="Normal 2 12 3 4 2" xfId="19686" xr:uid="{C991799B-1661-4D58-93FD-BC5B8810DCB5}"/>
    <cellStyle name="Normál 2 12 3 4 2" xfId="19687" xr:uid="{1D94EAB8-8E76-4CD3-BBF1-4BEF3FFB4B54}"/>
    <cellStyle name="Normal 2 12 3 4 2 2" xfId="19688" xr:uid="{A563EF5B-5B75-462F-8CBB-C82A3805BADA}"/>
    <cellStyle name="Normal 2 12 3 4 2 3" xfId="19689" xr:uid="{9883B847-D476-436E-8013-77A87700A43A}"/>
    <cellStyle name="Normal 2 12 3 4 2 4" xfId="19690" xr:uid="{F8215657-E6D6-4C40-B8E0-59017044C800}"/>
    <cellStyle name="Normal 2 12 3 4 3" xfId="19691" xr:uid="{EFC784A9-2DC1-4541-9314-A798BCDA80FA}"/>
    <cellStyle name="Normál 2 12 3 4 3" xfId="19692" xr:uid="{4F7920C0-6401-4D19-9A53-766FF7E09578}"/>
    <cellStyle name="Normal 2 12 3 4 3 2" xfId="19693" xr:uid="{88CA1E04-0EA2-4973-AA34-3AE7752B8B0B}"/>
    <cellStyle name="Normal 2 12 3 4 3 3" xfId="19694" xr:uid="{549EEA50-8E5C-452C-9582-126A8D0D09DE}"/>
    <cellStyle name="Normal 2 12 3 4 4" xfId="19695" xr:uid="{44E5ED8B-B86F-45D1-B597-CC6F04FD66A6}"/>
    <cellStyle name="Normal 2 12 3 4 4 2" xfId="19696" xr:uid="{6B761BC7-CB7D-4501-B7F6-1E04889BC878}"/>
    <cellStyle name="Normal 2 12 3 4 4 3" xfId="19697" xr:uid="{97464A2D-E9E7-4D0E-87E9-76AA7A0DDFA6}"/>
    <cellStyle name="Normal 2 12 3 4 5" xfId="19698" xr:uid="{72EFE786-E6ED-49D1-B4E6-4B4FCFCE4C09}"/>
    <cellStyle name="Normal 2 12 3 4 5 2" xfId="19699" xr:uid="{FD4DA423-040C-461B-9B3F-AC393DBC7B65}"/>
    <cellStyle name="Normal 2 12 3 4 6" xfId="19700" xr:uid="{7B722DA6-1463-43D6-8112-596DE7589C12}"/>
    <cellStyle name="Normal 2 12 3 4 6 2" xfId="19701" xr:uid="{20206139-6F66-4E30-B2EC-5FB97150D71E}"/>
    <cellStyle name="Normal 2 12 3 4 7" xfId="19702" xr:uid="{80FBFD49-06E0-4DD7-88EF-F9C757FD847C}"/>
    <cellStyle name="Normal 2 12 3 4 7 2" xfId="19703" xr:uid="{7A567C23-16C2-4629-955A-8EDCA39949F9}"/>
    <cellStyle name="Normal 2 12 3 4 8" xfId="19704" xr:uid="{34DE8DEF-AB31-49B4-A2CF-B76AFEAE9C67}"/>
    <cellStyle name="Normal 2 12 3 4 8 2" xfId="19705" xr:uid="{023C19AF-0A06-43AE-9644-6A5879AE5F41}"/>
    <cellStyle name="Normal 2 12 3 4 9" xfId="19706" xr:uid="{35EC0D4D-3D5A-4C9A-AA9B-E954F1034005}"/>
    <cellStyle name="Normal 2 12 3 5" xfId="19707" xr:uid="{F04AC44E-057C-4AED-A409-E3D105CAC337}"/>
    <cellStyle name="Normál 2 12 3 5" xfId="19708" xr:uid="{AA602B30-0BF9-4636-9B8F-6A83B000634F}"/>
    <cellStyle name="Normal 2 12 3 5 10" xfId="19709" xr:uid="{816A3E7D-909D-490D-9B9D-6CD7A3391802}"/>
    <cellStyle name="Normal 2 12 3 5 11" xfId="19710" xr:uid="{92B6B85A-90DE-4C12-9CB9-0F443E05A154}"/>
    <cellStyle name="Normal 2 12 3 5 2" xfId="19711" xr:uid="{B05F6917-70CC-4135-BC02-90A06C3665DA}"/>
    <cellStyle name="Normál 2 12 3 5 2" xfId="19712" xr:uid="{5BDA34FF-BE3A-451E-B859-683873DBD991}"/>
    <cellStyle name="Normal 2 12 3 5 2 2" xfId="19713" xr:uid="{B6B55E81-EA6A-4A81-A7C7-0A04145922FB}"/>
    <cellStyle name="Normal 2 12 3 5 2 3" xfId="19714" xr:uid="{E7687479-DD87-48ED-A5CD-87DE732F4DB1}"/>
    <cellStyle name="Normal 2 12 3 5 3" xfId="19715" xr:uid="{03738C93-BD65-4071-9390-A9DACE56FA1E}"/>
    <cellStyle name="Normál 2 12 3 5 3" xfId="19716" xr:uid="{CCAB1E62-5094-4872-AFB6-81B80F273DA9}"/>
    <cellStyle name="Normal 2 12 3 5 3 2" xfId="19717" xr:uid="{AB081316-C573-457C-9488-D9F3275DFCD1}"/>
    <cellStyle name="Normal 2 12 3 5 4" xfId="19718" xr:uid="{FDE52D92-5955-4F68-8DD8-33D57AE95CFA}"/>
    <cellStyle name="Normal 2 12 3 5 4 2" xfId="19719" xr:uid="{36755DE5-87A1-4D0C-BE51-C2B4C6EBF399}"/>
    <cellStyle name="Normal 2 12 3 5 5" xfId="19720" xr:uid="{C50EB496-0FB4-4E2F-B555-256842EE0EDE}"/>
    <cellStyle name="Normal 2 12 3 5 5 2" xfId="19721" xr:uid="{179B9384-76FE-4793-9057-C4DDA82DECEE}"/>
    <cellStyle name="Normal 2 12 3 5 6" xfId="19722" xr:uid="{5FE4A9E1-BA79-4E80-A2F7-BF8E1F294FF9}"/>
    <cellStyle name="Normal 2 12 3 5 6 2" xfId="19723" xr:uid="{78EB5508-18BE-4EBE-9EAB-7F45F9A96332}"/>
    <cellStyle name="Normal 2 12 3 5 7" xfId="19724" xr:uid="{90FCD2A8-2E7D-4053-B9C0-77A13CAC9878}"/>
    <cellStyle name="Normal 2 12 3 5 7 2" xfId="19725" xr:uid="{62BFC032-0F66-47C9-9B91-B55E71D6267F}"/>
    <cellStyle name="Normal 2 12 3 5 8" xfId="19726" xr:uid="{99377BC2-3225-4E5C-8595-CC628983B144}"/>
    <cellStyle name="Normal 2 12 3 5 9" xfId="19727" xr:uid="{77B6EB92-4A2D-45BB-B373-FADC548B3305}"/>
    <cellStyle name="Normal 2 12 3 6" xfId="19728" xr:uid="{07EB966F-018D-4988-A7E3-F9EDB0BDC3BF}"/>
    <cellStyle name="Normál 2 12 3 6" xfId="19729" xr:uid="{1D074AED-548F-4A7D-B952-EA05C6502206}"/>
    <cellStyle name="Normal 2 12 3 6 2" xfId="19730" xr:uid="{4D74998C-300C-4CB4-9DEC-11E369A902A2}"/>
    <cellStyle name="Normál 2 12 3 6 2" xfId="19731" xr:uid="{4A04BBBF-1FD8-47A5-8640-352CD59C9960}"/>
    <cellStyle name="Normal 2 12 3 6 3" xfId="19732" xr:uid="{2ADD607E-0C81-4F24-B876-DFF24481994E}"/>
    <cellStyle name="Normál 2 12 3 6 3" xfId="19733" xr:uid="{F2E718B7-9453-47D7-9223-0345305411E3}"/>
    <cellStyle name="Normal 2 12 3 6 4" xfId="19734" xr:uid="{3674CFA8-B2AD-4F42-9EA3-9BC018B1069B}"/>
    <cellStyle name="Normal 2 12 3 6 5" xfId="19735" xr:uid="{33C81274-CEE8-4F32-A560-410AE4873170}"/>
    <cellStyle name="Normal 2 12 3 7" xfId="19736" xr:uid="{9C1CF794-5311-4048-9BD8-D8142E701D6F}"/>
    <cellStyle name="Normál 2 12 3 7" xfId="19737" xr:uid="{EDF72E81-2EF1-4B3C-BA3F-A41FA2944017}"/>
    <cellStyle name="Normal 2 12 3 7 2" xfId="19738" xr:uid="{92F01430-B7F7-489C-8151-EB087E6256F9}"/>
    <cellStyle name="Normál 2 12 3 7 2" xfId="19739" xr:uid="{936DA68F-914B-4B39-BD90-0C0C199080A0}"/>
    <cellStyle name="Normal 2 12 3 7 3" xfId="19740" xr:uid="{CEDCCB6A-9725-46BA-AA4C-20F14209AD99}"/>
    <cellStyle name="Normál 2 12 3 7 3" xfId="19741" xr:uid="{82FFB844-EF08-4D9D-9BF9-2D615EB43EB0}"/>
    <cellStyle name="Normal 2 12 3 7 4" xfId="19742" xr:uid="{F4D978DC-FDCC-4FFD-A621-F373C55E73B6}"/>
    <cellStyle name="Normal 2 12 3 8" xfId="19743" xr:uid="{C41D6C42-AF6B-4C27-B309-3812E054AD07}"/>
    <cellStyle name="Normál 2 12 3 8" xfId="19744" xr:uid="{9C697234-153E-414D-939E-E2443506B8C7}"/>
    <cellStyle name="Normal 2 12 3 8 2" xfId="19745" xr:uid="{76F39C28-6E86-4CE4-AE19-E3FB411E2FA1}"/>
    <cellStyle name="Normál 2 12 3 8 2" xfId="19746" xr:uid="{957A667F-5257-46E9-93D5-3808ABC186E9}"/>
    <cellStyle name="Normal 2 12 3 8 3" xfId="19747" xr:uid="{9A03FA4A-7488-430D-AB7A-2E2CB2519C70}"/>
    <cellStyle name="Normál 2 12 3 8 3" xfId="19748" xr:uid="{D2A9120E-5A48-4B4F-A7FA-0F27D336BFE6}"/>
    <cellStyle name="Normal 2 12 3 8 4" xfId="19749" xr:uid="{8A83B5A1-7DAD-4A16-AF3A-E5BC8111FCDD}"/>
    <cellStyle name="Normal 2 12 3 9" xfId="19750" xr:uid="{255683C0-D487-4E5D-8CE2-5DC07C931FA7}"/>
    <cellStyle name="Normál 2 12 3 9" xfId="19751" xr:uid="{4E135C08-836D-49EC-A05D-7CB372016C23}"/>
    <cellStyle name="Normal 2 12 3 9 2" xfId="19752" xr:uid="{C7E34FE0-1C38-43BC-AF1D-3E104925AF8F}"/>
    <cellStyle name="Normál 2 12 3 9 2" xfId="19753" xr:uid="{701ADBD0-73B9-4D83-8E5E-4A3DFC017FAE}"/>
    <cellStyle name="Normal 2 12 3 9 3" xfId="19754" xr:uid="{88B570EE-96C4-4301-BC02-FB4F6CCC8B4C}"/>
    <cellStyle name="Normál 2 12 3 9 3" xfId="19755" xr:uid="{DF051FFF-0C96-466F-A6A3-8721C108284E}"/>
    <cellStyle name="Normal 2 12 3 9 4" xfId="19756" xr:uid="{514F8EE1-BF17-4749-9527-0803033367C9}"/>
    <cellStyle name="Normal 2 12 4" xfId="19757" xr:uid="{6E6AECA7-4508-41B3-BE3F-7C9CD63049C5}"/>
    <cellStyle name="Normál 2 12 4" xfId="19758" xr:uid="{5DCDB40E-31B8-4475-912F-4F176AB6DCF3}"/>
    <cellStyle name="Normal 2 12 4 10" xfId="19759" xr:uid="{61B13376-79D6-4C7F-8BBC-AF36FB2DEE68}"/>
    <cellStyle name="Normal 2 12 4 11" xfId="19760" xr:uid="{711AC017-EDF8-427D-AA37-89175478EC95}"/>
    <cellStyle name="Normal 2 12 4 12" xfId="19761" xr:uid="{17598ACC-CAE3-406A-85F9-811817796727}"/>
    <cellStyle name="Normal 2 12 4 13" xfId="19762" xr:uid="{6E68CF51-7007-4054-802C-55B8D2B02011}"/>
    <cellStyle name="Normal 2 12 4 14" xfId="19763" xr:uid="{7B67F04A-B456-4479-A1C0-6AC52466D8EF}"/>
    <cellStyle name="Normal 2 12 4 15" xfId="19764" xr:uid="{4F950978-70EB-49B0-A84F-FB5D70F3A6E5}"/>
    <cellStyle name="Normal 2 12 4 16" xfId="19765" xr:uid="{76D20C53-34E6-4943-9035-45F5CCCFDD52}"/>
    <cellStyle name="Normal 2 12 4 17" xfId="19766" xr:uid="{791F7B5C-F554-4FF5-9B28-BE700CA0AFBA}"/>
    <cellStyle name="Normal 2 12 4 18" xfId="19767" xr:uid="{35F69907-2C0A-45E5-A2D1-A8E75707A84F}"/>
    <cellStyle name="Normal 2 12 4 19" xfId="19768" xr:uid="{3010F31E-E683-418F-B349-2692DB570B92}"/>
    <cellStyle name="Normal 2 12 4 2" xfId="19769" xr:uid="{5E84D9D7-5BC0-4E51-824B-0D9AB893330A}"/>
    <cellStyle name="Normál 2 12 4 2" xfId="19770" xr:uid="{26C3D75C-EE6A-402C-9E6F-4EAA8DBA7BEE}"/>
    <cellStyle name="Normal 2 12 4 2 10" xfId="19771" xr:uid="{730F25FB-61E9-4309-BE52-33A6D249A953}"/>
    <cellStyle name="Normal 2 12 4 2 2" xfId="19772" xr:uid="{186BB860-36EA-4704-A71F-C863092B5A24}"/>
    <cellStyle name="Normál 2 12 4 2 2" xfId="19773" xr:uid="{AEAD5F0C-D728-4116-A93D-065D5D4BF5A2}"/>
    <cellStyle name="Normal 2 12 4 2 2 2" xfId="19774" xr:uid="{9ACDCED9-439C-4391-B58B-563AB751E3FF}"/>
    <cellStyle name="Normal 2 12 4 2 3" xfId="19775" xr:uid="{DAF507A5-E1C9-40B3-AB08-C3B25F79B42B}"/>
    <cellStyle name="Normal 2 12 4 2 4" xfId="19776" xr:uid="{14512B81-BB06-4493-9697-3F07814EA494}"/>
    <cellStyle name="Normal 2 12 4 2 5" xfId="19777" xr:uid="{8B75A466-C24F-4AF5-B89A-6AD61278D657}"/>
    <cellStyle name="Normal 2 12 4 2 6" xfId="19778" xr:uid="{835FE0AB-69F9-46AA-A46B-CAD79ADC265C}"/>
    <cellStyle name="Normal 2 12 4 2 7" xfId="19779" xr:uid="{98F2C3A5-05E5-45E6-8F61-E54CD011F35C}"/>
    <cellStyle name="Normal 2 12 4 2 8" xfId="19780" xr:uid="{269DBC8E-25B4-412E-9B41-18B1D1585285}"/>
    <cellStyle name="Normal 2 12 4 2 9" xfId="19781" xr:uid="{39C22604-8806-4CD0-824E-B0B4C8E8432A}"/>
    <cellStyle name="Normal 2 12 4 20" xfId="19782" xr:uid="{EB845016-9076-40FC-81EC-DF76E57717B0}"/>
    <cellStyle name="Normal 2 12 4 21" xfId="19783" xr:uid="{7233D34F-9E86-4F4B-9E73-F7D7540C3297}"/>
    <cellStyle name="Normal 2 12 4 22" xfId="19784" xr:uid="{08F0C913-73B7-404C-965A-EB5468C2596A}"/>
    <cellStyle name="Normal 2 12 4 23" xfId="19785" xr:uid="{8495D507-580D-4D2F-B5A3-B8E0182F35A7}"/>
    <cellStyle name="Normal 2 12 4 24" xfId="19786" xr:uid="{98C5D4CC-4CEB-4210-8A9A-D75E33BE6F0A}"/>
    <cellStyle name="Normal 2 12 4 3" xfId="19787" xr:uid="{CBC1DF18-58BA-44D9-B927-B3D64C6411F7}"/>
    <cellStyle name="Normál 2 12 4 3" xfId="19788" xr:uid="{70C16AA0-3DF7-4937-9625-BAF5FED049DC}"/>
    <cellStyle name="Normal 2 12 4 3 2" xfId="19789" xr:uid="{026AB3D6-741B-4296-8F77-66E42DB1BB38}"/>
    <cellStyle name="Normal 2 12 4 4" xfId="19790" xr:uid="{9D68C363-F764-4A58-A3BC-9702DB41B736}"/>
    <cellStyle name="Normál 2 12 4 4" xfId="19791" xr:uid="{4F5732E4-F757-4840-A36F-75039AE56550}"/>
    <cellStyle name="Normal 2 12 4 4 2" xfId="19792" xr:uid="{EC8BDD25-D134-44B2-9047-EAF35FD9091D}"/>
    <cellStyle name="Normal 2 12 4 5" xfId="19793" xr:uid="{7E2E8BB6-2138-451E-BB92-0F83121E5CA4}"/>
    <cellStyle name="Normal 2 12 4 5 2" xfId="19794" xr:uid="{3834A5F8-FEAE-45A9-878E-71A7A030339F}"/>
    <cellStyle name="Normal 2 12 4 6" xfId="19795" xr:uid="{0694C426-22BB-4ABC-9AAA-971F9644A2DA}"/>
    <cellStyle name="Normal 2 12 4 7" xfId="19796" xr:uid="{DE741203-EEBB-46C2-91A9-40024147EA6A}"/>
    <cellStyle name="Normal 2 12 4 8" xfId="19797" xr:uid="{33FB43C1-14EF-447A-9475-46940E8218AD}"/>
    <cellStyle name="Normal 2 12 4 9" xfId="19798" xr:uid="{63709F3B-A023-43BF-AA77-75185ABCD571}"/>
    <cellStyle name="Normal 2 12 5" xfId="19799" xr:uid="{DF753231-785A-4B2F-9EF7-8252AD20CE37}"/>
    <cellStyle name="Normál 2 12 5" xfId="19800" xr:uid="{9E68BD91-80CA-4F92-876A-9984D055F86B}"/>
    <cellStyle name="Normal 2 12 5 10" xfId="19801" xr:uid="{2E790357-B87D-4E71-BCB9-EC85E531BE1E}"/>
    <cellStyle name="Normal 2 12 5 11" xfId="19802" xr:uid="{0038A98B-9328-4B93-9A82-7C64851A4A76}"/>
    <cellStyle name="Normal 2 12 5 12" xfId="19803" xr:uid="{E3F8BA14-92D4-48C9-BC26-6F22CED8889D}"/>
    <cellStyle name="Normal 2 12 5 13" xfId="19804" xr:uid="{0BD0461F-2EDC-40E6-ADAE-315CAC9FDF40}"/>
    <cellStyle name="Normal 2 12 5 14" xfId="19805" xr:uid="{F5D23BE6-3973-4D9D-B248-83ADC3B5BF8A}"/>
    <cellStyle name="Normal 2 12 5 15" xfId="19806" xr:uid="{88F532BB-AAE3-449C-BAD0-4D3E20A09AA1}"/>
    <cellStyle name="Normal 2 12 5 16" xfId="19807" xr:uid="{97979AA8-A5B2-45F4-890F-1DCCE69494B9}"/>
    <cellStyle name="Normal 2 12 5 17" xfId="19808" xr:uid="{02853961-951E-4996-8357-6A68094EFD69}"/>
    <cellStyle name="Normal 2 12 5 18" xfId="19809" xr:uid="{3A4FAEB1-EF2E-44C5-8AC0-576B23914F98}"/>
    <cellStyle name="Normal 2 12 5 19" xfId="19810" xr:uid="{7DF5563F-5C53-4683-92D5-72A7B15F67F9}"/>
    <cellStyle name="Normal 2 12 5 2" xfId="19811" xr:uid="{35CF44AC-E042-4551-8743-E8C897F27FD9}"/>
    <cellStyle name="Normál 2 12 5 2" xfId="19812" xr:uid="{97D3DC57-DA7A-4CCB-8829-8D6F173DEBED}"/>
    <cellStyle name="Normal 2 12 5 2 2" xfId="19813" xr:uid="{CC1B324F-F2AC-4187-8319-954A43A03453}"/>
    <cellStyle name="Normál 2 12 5 2 2" xfId="19814" xr:uid="{646D0BC9-EBDF-451A-8DEF-AE22E0194AA4}"/>
    <cellStyle name="Normal 2 12 5 2 3" xfId="19815" xr:uid="{AD61E624-77E9-4E31-B4B6-BE3587F1FF24}"/>
    <cellStyle name="Normal 2 12 5 20" xfId="19816" xr:uid="{23297908-B5C5-4C27-B998-C4C00640A294}"/>
    <cellStyle name="Normal 2 12 5 3" xfId="19817" xr:uid="{93FC6C72-7B2C-4577-A665-E225236AFA55}"/>
    <cellStyle name="Normál 2 12 5 3" xfId="19818" xr:uid="{0538EDFB-DEE6-4017-A794-BFF64E2BD735}"/>
    <cellStyle name="Normal 2 12 5 3 2" xfId="19819" xr:uid="{226AE981-C8C9-4E26-82E2-0B0C0C562F5D}"/>
    <cellStyle name="Normál 2 12 5 3 2" xfId="19820" xr:uid="{54BF55AD-8933-4F8B-AA74-AE969DDFCFC4}"/>
    <cellStyle name="Normal 2 12 5 4" xfId="19821" xr:uid="{7E39B42C-5744-4963-A00B-C1F159EFED56}"/>
    <cellStyle name="Normál 2 12 5 4" xfId="19822" xr:uid="{2DABB32B-742E-47AD-AB4B-5ECEA565E98C}"/>
    <cellStyle name="Normal 2 12 5 5" xfId="19823" xr:uid="{47D5DD0B-C0C2-4F91-BE10-B942C0EE4216}"/>
    <cellStyle name="Normál 2 12 5 5" xfId="19824" xr:uid="{21479301-BD8C-42A6-9450-1966A91ADC0A}"/>
    <cellStyle name="Normal 2 12 5 6" xfId="19825" xr:uid="{7BC57DE3-C33C-4DFF-BF37-5B6AC6BE3DEA}"/>
    <cellStyle name="Normál 2 12 5 6" xfId="19826" xr:uid="{FC8E0352-B40E-468D-A641-CAD2167D1782}"/>
    <cellStyle name="Normal 2 12 5 7" xfId="19827" xr:uid="{CF4E28D6-AAF8-4231-83B7-B6E85ED8EA76}"/>
    <cellStyle name="Normal 2 12 5 8" xfId="19828" xr:uid="{C60C36FB-FACD-44A5-9D8D-E820B59A4F17}"/>
    <cellStyle name="Normal 2 12 5 9" xfId="19829" xr:uid="{F8F83E6E-D31B-4A90-A114-F3FF455F9A2E}"/>
    <cellStyle name="Normal 2 12 6" xfId="19830" xr:uid="{7DEAA923-553A-4C78-B405-3B585597D70D}"/>
    <cellStyle name="Normál 2 12 6" xfId="19831" xr:uid="{34EDD6F0-1B08-47F0-A202-96C7BE797E42}"/>
    <cellStyle name="Normal 2 12 6 2" xfId="19832" xr:uid="{0251F0FC-BEE5-4276-8DBB-351D61135880}"/>
    <cellStyle name="Normál 2 12 6 2" xfId="19833" xr:uid="{E1E927AE-5F84-4578-A076-2D00C83D35CD}"/>
    <cellStyle name="Normal 2 12 6 2 2" xfId="19834" xr:uid="{ADE88FD1-ADB0-4CBD-84AC-F1D9DD953407}"/>
    <cellStyle name="Normal 2 12 6 2 3" xfId="19835" xr:uid="{04D1810B-10A3-421E-A8C5-1400CEF84E36}"/>
    <cellStyle name="Normal 2 12 6 3" xfId="19836" xr:uid="{F4B24494-AF97-4991-B9BC-B999597B85EA}"/>
    <cellStyle name="Normál 2 12 6 3" xfId="19837" xr:uid="{936430A0-7476-4558-B81D-0F9619B281D7}"/>
    <cellStyle name="Normal 2 12 6 4" xfId="19838" xr:uid="{E364B8B8-5E9E-4E92-99C7-63B0279F4518}"/>
    <cellStyle name="Normal 2 12 6 5" xfId="19839" xr:uid="{D592AF3F-8926-43EF-83EC-F2644C04F484}"/>
    <cellStyle name="Normal 2 12 6 6" xfId="19840" xr:uid="{3D44CC09-1D5D-4428-BB87-B41E27B5D14A}"/>
    <cellStyle name="Normal 2 12 7" xfId="19841" xr:uid="{969A4877-CCCC-4AA2-9A64-F543CDD78DCC}"/>
    <cellStyle name="Normál 2 12 7" xfId="19842" xr:uid="{3BCE6BF3-3AEA-4D21-B0BB-E4FCF6C878FD}"/>
    <cellStyle name="Normal 2 12 7 2" xfId="19843" xr:uid="{9FB27C6B-878E-4232-A69F-4990D782EEF0}"/>
    <cellStyle name="Normál 2 12 7 2" xfId="19844" xr:uid="{C62821E5-A449-484F-9691-6009BC20555A}"/>
    <cellStyle name="Normal 2 12 7 3" xfId="19845" xr:uid="{4FD1608B-1160-4464-B16B-E2D24291190D}"/>
    <cellStyle name="Normál 2 12 7 3" xfId="19846" xr:uid="{741E295E-2B1E-4340-9D29-64FB8A43D737}"/>
    <cellStyle name="Normal 2 12 7 4" xfId="19847" xr:uid="{DA8584BE-D353-4240-A7DF-390328CA58D5}"/>
    <cellStyle name="Normal 2 12 7 5" xfId="19848" xr:uid="{8CA92597-70A6-4D76-B535-99AEABAA411D}"/>
    <cellStyle name="Normal 2 12 8" xfId="19849" xr:uid="{B65D0810-0CD3-43AF-BD35-C3AD47661460}"/>
    <cellStyle name="Normál 2 12 8" xfId="19850" xr:uid="{C1174C37-A0B3-4BCD-8A90-A2267C2FC5F0}"/>
    <cellStyle name="Normal 2 12 8 2" xfId="19851" xr:uid="{EB04E015-F1DF-4831-A163-A81BED9F3820}"/>
    <cellStyle name="Normál 2 12 8 2" xfId="19852" xr:uid="{16BC9CA2-2BEB-4FB1-AD82-C92CCDE59CFB}"/>
    <cellStyle name="Normal 2 12 8 3" xfId="19853" xr:uid="{7552B89B-77EC-4D79-8CA0-48928621C7C8}"/>
    <cellStyle name="Normál 2 12 8 3" xfId="19854" xr:uid="{144A769B-FEF6-4301-B481-1990A5B90D40}"/>
    <cellStyle name="Normal 2 12 8 4" xfId="19855" xr:uid="{2C6E503B-6124-4634-9AA0-CD5ACC364574}"/>
    <cellStyle name="Normal 2 12 9" xfId="19856" xr:uid="{02011FC7-EAAB-4B25-89C7-5025D83707F5}"/>
    <cellStyle name="Normál 2 12 9" xfId="19857" xr:uid="{856F62DB-4726-4305-87E6-A04C80996244}"/>
    <cellStyle name="Normal 2 12 9 2" xfId="19858" xr:uid="{CBF0D636-DBED-4D25-8101-014CCA0D0CDF}"/>
    <cellStyle name="Normál 2 12 9 2" xfId="19859" xr:uid="{691DFA36-1A58-446A-8E84-8010E35855C7}"/>
    <cellStyle name="Normal 2 12 9 3" xfId="19860" xr:uid="{4E81D329-056A-4D23-93A7-55C6B4C48831}"/>
    <cellStyle name="Normál 2 12 9 3" xfId="19861" xr:uid="{7262E96D-CF18-4E99-9452-AE0593121E12}"/>
    <cellStyle name="Normal 2 12 9 4" xfId="19862" xr:uid="{7902899E-3B7F-4DE1-AADF-624220C3DB64}"/>
    <cellStyle name="Normal 2 13" xfId="4034" xr:uid="{F722739E-694B-4BFD-9C1B-42985B788CDB}"/>
    <cellStyle name="Normal 2 13 2" xfId="19864" xr:uid="{1E6EB2DE-A12D-463B-ADB9-490B584190D3}"/>
    <cellStyle name="Normal 2 13 2 2" xfId="19865" xr:uid="{2FE6E2E2-196D-4CBC-9282-0D40FE4E688E}"/>
    <cellStyle name="Normal 2 13 2 2 2" xfId="19866" xr:uid="{666D069F-517A-4F8F-90F1-4C8246A2612D}"/>
    <cellStyle name="Normal 2 13 2 2 2 2" xfId="19867" xr:uid="{659AB19A-452E-4BDD-A631-C076E5BEFFF0}"/>
    <cellStyle name="Normal 2 13 2 2 2 2 2" xfId="19868" xr:uid="{10D7DD88-A39E-4D13-98BD-EAA5EB0B7B91}"/>
    <cellStyle name="Normal 2 13 2 2 2 3" xfId="19869" xr:uid="{D04EEC8B-72CC-4035-BA3D-320CF9C88647}"/>
    <cellStyle name="Normal 2 13 2 2 2 4" xfId="19870" xr:uid="{476418B2-8339-4895-884F-A910B50A0932}"/>
    <cellStyle name="Normal 2 13 2 2 3" xfId="19871" xr:uid="{81EBF540-6FEA-416B-BA9F-BFFB0903BF41}"/>
    <cellStyle name="Normal 2 13 2 2 3 2" xfId="19872" xr:uid="{80DD3FAF-3B95-4539-8708-689C3265FEC9}"/>
    <cellStyle name="Normal 2 13 2 2 3 3" xfId="19873" xr:uid="{8FE873A1-5DE3-4C5B-9856-FA6673098356}"/>
    <cellStyle name="Normal 2 13 2 2 4" xfId="19874" xr:uid="{C1EC0819-F465-46C7-AA74-D0A0F9AC4899}"/>
    <cellStyle name="Normal 2 13 2 2 4 2" xfId="19875" xr:uid="{F6F8B796-6FCF-47A8-8BC4-E1BABEF020A3}"/>
    <cellStyle name="Normal 2 13 2 2 5" xfId="19876" xr:uid="{E4F91B1B-6283-4DB8-8347-D641DD6DA006}"/>
    <cellStyle name="Normal 2 13 2 3" xfId="19877" xr:uid="{9727E616-D809-4DB6-BD74-FF3A2F248915}"/>
    <cellStyle name="Normal 2 13 3" xfId="19878" xr:uid="{DD42DA4A-449F-4E3E-AC8F-C8423E5C79C0}"/>
    <cellStyle name="Normal 2 13 3 2" xfId="19879" xr:uid="{3AE76598-F2A7-4085-BA7F-32091F65DEEE}"/>
    <cellStyle name="Normal 2 13 3 2 2" xfId="19880" xr:uid="{4D644EDB-0248-4EB3-AEFF-24A1D7873F20}"/>
    <cellStyle name="Normal 2 13 3 2 2 2" xfId="19881" xr:uid="{D60AF390-6A1A-4A8A-8769-EE0483A83C2E}"/>
    <cellStyle name="Normal 2 13 3 2 2 2 2" xfId="19882" xr:uid="{BC2BDFA9-0DC2-4158-8699-EF4BEE1CF24F}"/>
    <cellStyle name="Normal 2 13 3 2 2 3" xfId="19883" xr:uid="{4C74D417-825F-4A7B-A3CF-1D89E416C291}"/>
    <cellStyle name="Normal 2 13 3 2 2 4" xfId="19884" xr:uid="{8D0CD963-7485-44A7-A8E4-1174E52C7A05}"/>
    <cellStyle name="Normal 2 13 3 2 3" xfId="19885" xr:uid="{C4C7EBD7-AFFE-404C-AC73-CF6207F54CE4}"/>
    <cellStyle name="Normal 2 13 3 2 3 2" xfId="19886" xr:uid="{188E618B-FB6C-4E13-B67D-7BA584073A7E}"/>
    <cellStyle name="Normal 2 13 3 2 4" xfId="19887" xr:uid="{432FDAC0-15B3-429C-8B58-206401F4DD68}"/>
    <cellStyle name="Normal 2 13 3 2 5" xfId="19888" xr:uid="{65D04CB3-7B82-4A6E-9C23-30366C7C0AF6}"/>
    <cellStyle name="Normal 2 13 3 3" xfId="19889" xr:uid="{54149256-2CFC-4096-B416-5C42142A6D00}"/>
    <cellStyle name="Normal 2 13 4" xfId="19890" xr:uid="{4D423623-440D-41CB-B6AF-788C4EAE41C9}"/>
    <cellStyle name="Normal 2 13 4 2" xfId="19891" xr:uid="{7764608A-0B50-4175-B5A1-10A7221EE747}"/>
    <cellStyle name="Normal 2 13 4 2 2" xfId="19892" xr:uid="{9E2C376A-7894-4BEE-B087-800504C370D4}"/>
    <cellStyle name="Normal 2 13 4 2 2 2" xfId="19893" xr:uid="{0F263280-810F-476B-A954-AC8CA9E236A6}"/>
    <cellStyle name="Normal 2 13 4 2 3" xfId="19894" xr:uid="{81DDD2CD-1B77-41C8-9E53-18211A9EC019}"/>
    <cellStyle name="Normal 2 13 4 2 4" xfId="19895" xr:uid="{E3CCBFCF-5F1D-4542-8BCB-0E91DB5F3BBF}"/>
    <cellStyle name="Normal 2 13 4 3" xfId="19896" xr:uid="{17E6C17C-F77D-4664-9377-586F9FF7397E}"/>
    <cellStyle name="Normal 2 13 4 3 2" xfId="19897" xr:uid="{E0203424-E4F3-4D5D-9AEC-A50A05BCCC2C}"/>
    <cellStyle name="Normal 2 13 4 3 3" xfId="19898" xr:uid="{70A2C9CB-6368-46EC-8E38-2B4F6F38ECF6}"/>
    <cellStyle name="Normal 2 13 4 4" xfId="19899" xr:uid="{BFC213EA-F78F-48E3-994A-6A9AA741FA00}"/>
    <cellStyle name="Normal 2 13 4 4 2" xfId="19900" xr:uid="{F3DAB562-7E34-4BF5-878F-0C6F482F8DC3}"/>
    <cellStyle name="Normal 2 13 4 5" xfId="19901" xr:uid="{588CF69F-8B62-4655-AD9D-5117E267BF29}"/>
    <cellStyle name="Normal 2 13 4 6" xfId="19902" xr:uid="{86F43710-7109-408C-92ED-3C70AB107C43}"/>
    <cellStyle name="Normal 2 13 5" xfId="19863" xr:uid="{575AD334-77AC-4196-998A-E1E00ACD8736}"/>
    <cellStyle name="Normal 2 14" xfId="19903" xr:uid="{9903366C-45D3-41E8-BBB7-83DE793B19BC}"/>
    <cellStyle name="Normal 2 14 2" xfId="19904" xr:uid="{CE0B2E23-7E32-4CAA-A295-8598DF028D64}"/>
    <cellStyle name="Normal 2 14 2 2" xfId="19905" xr:uid="{E4E83448-9F03-48D4-BA9E-B2D293FE0E9B}"/>
    <cellStyle name="Normal 2 14 2 2 2" xfId="19906" xr:uid="{99283A11-C3E2-49A0-9FFC-84EE7B265A2E}"/>
    <cellStyle name="Normal 2 14 2 2 2 2" xfId="19907" xr:uid="{5F56AE5F-EF24-42E9-9D57-1A3B1D706AF6}"/>
    <cellStyle name="Normal 2 14 2 2 2 2 2" xfId="19908" xr:uid="{8F6C8846-48EA-4815-995B-92DCFBC34906}"/>
    <cellStyle name="Normal 2 14 2 2 2 3" xfId="19909" xr:uid="{6C64C36B-73E6-4A8A-A59E-7650CA184FE3}"/>
    <cellStyle name="Normal 2 14 2 2 2 4" xfId="19910" xr:uid="{96C6BE26-77C8-494E-9FFF-66FFC313E175}"/>
    <cellStyle name="Normal 2 14 2 2 3" xfId="19911" xr:uid="{09C67FAF-71A3-4EDA-B363-B6B4BED03874}"/>
    <cellStyle name="Normal 2 14 2 2 3 2" xfId="19912" xr:uid="{31B4D6E0-0F08-42A0-ABF1-08BEEF5B5D93}"/>
    <cellStyle name="Normal 2 14 2 2 4" xfId="19913" xr:uid="{E20176E0-C6FF-4EA1-8FCA-63EC8945A977}"/>
    <cellStyle name="Normal 2 14 2 2 5" xfId="19914" xr:uid="{A4B632A4-FA7E-4B0B-86AB-7FA4C6E530AA}"/>
    <cellStyle name="Normal 2 14 2 3" xfId="19915" xr:uid="{4017756B-868F-42B8-8CA0-FEBC68B2589C}"/>
    <cellStyle name="Normal 2 14 3" xfId="19916" xr:uid="{B48F532C-6CDB-4839-B66E-AAF4E0809592}"/>
    <cellStyle name="Normal 2 14 3 2" xfId="19917" xr:uid="{21490654-021A-474D-A3B0-4AE45B26CD4F}"/>
    <cellStyle name="Normal 2 14 3 2 2" xfId="19918" xr:uid="{4F475251-9267-4505-9610-9B36613919BC}"/>
    <cellStyle name="Normal 2 14 3 2 2 2" xfId="19919" xr:uid="{9C40F5F5-45B0-45D8-A6FE-7E8C4212A1E2}"/>
    <cellStyle name="Normal 2 14 3 2 2 2 2" xfId="19920" xr:uid="{EA8CC32A-E545-4BCF-8FA9-1AACF76D0F47}"/>
    <cellStyle name="Normal 2 14 3 2 2 3" xfId="19921" xr:uid="{37E15501-8360-4A27-B965-ACA000B54E70}"/>
    <cellStyle name="Normal 2 14 3 2 2 4" xfId="19922" xr:uid="{E271143F-39FC-4418-872D-C052AB2D61D1}"/>
    <cellStyle name="Normal 2 14 3 2 3" xfId="19923" xr:uid="{D6470F86-EC4C-47E9-9284-63F3DCF1F6A9}"/>
    <cellStyle name="Normal 2 14 3 2 3 2" xfId="19924" xr:uid="{1F92AEDF-4927-47D0-8A4B-802DFFE425B2}"/>
    <cellStyle name="Normal 2 14 3 2 4" xfId="19925" xr:uid="{8C6C48CF-1E2A-467E-BAD1-68A1E138D529}"/>
    <cellStyle name="Normal 2 14 3 2 5" xfId="19926" xr:uid="{844C6B5B-711E-4D66-B6B3-16D1D2D1B2EE}"/>
    <cellStyle name="Normal 2 14 4" xfId="19927" xr:uid="{EEA08218-927D-49ED-B34E-7D29F07254E9}"/>
    <cellStyle name="Normal 2 14 4 2" xfId="19928" xr:uid="{20A8E6DF-20AA-4369-84AB-D899A09DD646}"/>
    <cellStyle name="Normal 2 14 4 2 2" xfId="19929" xr:uid="{E875AFDE-E666-4894-8C98-56CF230FAB65}"/>
    <cellStyle name="Normal 2 14 4 2 2 2" xfId="19930" xr:uid="{F6260C68-A99F-42C0-BD44-4F99D53FBB17}"/>
    <cellStyle name="Normal 2 14 4 2 3" xfId="19931" xr:uid="{7AED0909-97A5-4966-9D85-FA8BE9A05F2B}"/>
    <cellStyle name="Normal 2 14 4 2 4" xfId="19932" xr:uid="{E1718E9A-011D-4981-BCA0-D471C20F2A75}"/>
    <cellStyle name="Normal 2 14 4 3" xfId="19933" xr:uid="{019CA77D-00D4-49F7-B24A-EE54D4A2E2F0}"/>
    <cellStyle name="Normal 2 14 4 3 2" xfId="19934" xr:uid="{07718368-E826-4ED4-8D4F-DE3471262DF7}"/>
    <cellStyle name="Normal 2 14 4 4" xfId="19935" xr:uid="{0675BC86-70D1-47D2-B13C-938F24CE5624}"/>
    <cellStyle name="Normal 2 14 4 5" xfId="19936" xr:uid="{9FFD5FA1-5898-4891-8100-DBAC1C4E5781}"/>
    <cellStyle name="Normal 2 15" xfId="19937" xr:uid="{5DAA5474-D5E5-4328-9054-7A17EF6396C5}"/>
    <cellStyle name="Normal 2 15 2" xfId="19938" xr:uid="{F00C6B63-A110-4821-81D9-7B19B7D6F763}"/>
    <cellStyle name="Normal 2 15 2 2" xfId="19939" xr:uid="{24200E5D-0131-4D9A-BDCB-7DFD3B86A2AD}"/>
    <cellStyle name="Normal 2 15 2 2 2" xfId="19940" xr:uid="{EC737418-34B7-451F-B592-25E53207852A}"/>
    <cellStyle name="Normal 2 15 2 2 2 2" xfId="19941" xr:uid="{AE017E80-3CCE-49D7-BFB6-DF12058E2E19}"/>
    <cellStyle name="Normal 2 15 2 2 2 2 2" xfId="19942" xr:uid="{EFCA481E-CEC4-42C4-93A7-6559FF57DA73}"/>
    <cellStyle name="Normal 2 15 2 2 2 3" xfId="19943" xr:uid="{C5F4EC3A-B49D-477A-AA8E-FED07992E8ED}"/>
    <cellStyle name="Normal 2 15 2 2 2 4" xfId="19944" xr:uid="{129E8D6C-2DED-42E5-8160-A0A0BFEB7AA8}"/>
    <cellStyle name="Normal 2 15 2 2 3" xfId="19945" xr:uid="{D5AC4C8A-4414-4D94-9702-0472BC39E12F}"/>
    <cellStyle name="Normal 2 15 2 2 3 2" xfId="19946" xr:uid="{FC902EBD-1865-429E-9A4C-BA7B24BAE5FF}"/>
    <cellStyle name="Normal 2 15 2 2 4" xfId="19947" xr:uid="{1244EAEC-35A9-4695-B441-24E46C1C0021}"/>
    <cellStyle name="Normal 2 15 2 2 5" xfId="19948" xr:uid="{6EBDF0E7-4BBC-4231-A426-CAC8AEA182B9}"/>
    <cellStyle name="Normal 2 15 3" xfId="19949" xr:uid="{A7618D41-55A4-434B-AA17-8235529BC451}"/>
    <cellStyle name="Normal 2 15 3 2" xfId="19950" xr:uid="{8407BBBF-4D83-49DF-8C87-17F471D35119}"/>
    <cellStyle name="Normal 2 15 3 2 2" xfId="19951" xr:uid="{D4BA4E8E-2D78-4266-9E90-D0E8AF3F9C58}"/>
    <cellStyle name="Normal 2 15 3 2 2 2" xfId="19952" xr:uid="{5BE455A1-F975-4A64-8E5C-38677D80B421}"/>
    <cellStyle name="Normal 2 15 3 2 2 2 2" xfId="19953" xr:uid="{ADE6ACEF-F269-409D-A22A-575E1521F8A6}"/>
    <cellStyle name="Normal 2 15 3 2 2 3" xfId="19954" xr:uid="{38F1E40A-6B53-440D-A148-3DCD8590D42B}"/>
    <cellStyle name="Normal 2 15 3 2 2 4" xfId="19955" xr:uid="{1B4ABCEE-427E-40B3-BE63-7C9BE972B9CB}"/>
    <cellStyle name="Normal 2 15 3 2 3" xfId="19956" xr:uid="{128291C1-83A3-4B72-8CFC-CDAEC13670BE}"/>
    <cellStyle name="Normal 2 15 3 2 3 2" xfId="19957" xr:uid="{77C0B6D5-A852-4908-93EE-4E06371AF9A0}"/>
    <cellStyle name="Normal 2 15 3 2 4" xfId="19958" xr:uid="{6B18FAD0-BC33-468F-8D0A-67ACD9877BC1}"/>
    <cellStyle name="Normal 2 15 3 2 5" xfId="19959" xr:uid="{165AA122-EA8B-483B-BF0B-C55DF9A970E0}"/>
    <cellStyle name="Normal 2 15 4" xfId="19960" xr:uid="{3C0768D0-C43E-4ADB-8E17-3CA4BA0FCD94}"/>
    <cellStyle name="Normal 2 15 4 2" xfId="19961" xr:uid="{C097FC17-3A9C-496D-81A0-A4727FCF99C9}"/>
    <cellStyle name="Normal 2 15 4 2 2" xfId="19962" xr:uid="{B06943C7-BA3D-4E4C-A6E3-4677892C8D10}"/>
    <cellStyle name="Normal 2 15 4 2 2 2" xfId="19963" xr:uid="{AE93EB3C-2BE1-4798-AE10-1534B91DB2E2}"/>
    <cellStyle name="Normal 2 15 4 2 2 2 2" xfId="19964" xr:uid="{00726BC9-DA23-464D-8A7A-06E1C2310300}"/>
    <cellStyle name="Normal 2 15 4 2 2 3" xfId="19965" xr:uid="{46C646DD-9BD2-4455-A4A1-8106D74C6C0C}"/>
    <cellStyle name="Normal 2 15 4 2 2 4" xfId="19966" xr:uid="{4C29810F-7024-4249-8EEE-269AA0F43516}"/>
    <cellStyle name="Normal 2 15 4 2 3" xfId="19967" xr:uid="{9A71212A-0B3F-46C8-A14B-1463D277267B}"/>
    <cellStyle name="Normal 2 15 4 2 3 2" xfId="19968" xr:uid="{FC9A9D6C-6E7E-4BA0-9761-3D60909C42B0}"/>
    <cellStyle name="Normal 2 15 4 2 4" xfId="19969" xr:uid="{06D1D904-DB07-4D8E-A254-3B32F77589F4}"/>
    <cellStyle name="Normal 2 15 4 2 5" xfId="19970" xr:uid="{134E2D62-B830-4DFB-9911-CBAEF1A9FFB9}"/>
    <cellStyle name="Normal 2 15 5" xfId="19971" xr:uid="{221DA137-20B5-4805-8D70-0A5D48E6C947}"/>
    <cellStyle name="Normal 2 15 5 2" xfId="19972" xr:uid="{9340CDA7-A175-42AA-897B-9857DA0D26A0}"/>
    <cellStyle name="Normal 2 15 5 2 2" xfId="19973" xr:uid="{6C9ED649-4E9A-445C-8B4A-EBB1C08CC93F}"/>
    <cellStyle name="Normal 2 15 5 2 2 2" xfId="19974" xr:uid="{2F1621AC-25EF-4392-AACB-C40E2B0B16CA}"/>
    <cellStyle name="Normal 2 15 5 2 3" xfId="19975" xr:uid="{ED88CC64-8B9F-4322-8A85-EC1FCDA9A238}"/>
    <cellStyle name="Normal 2 15 5 2 4" xfId="19976" xr:uid="{0F349271-0FD0-4E36-90DF-6EB68534F9E8}"/>
    <cellStyle name="Normal 2 15 5 3" xfId="19977" xr:uid="{657D093B-09BD-43C1-A426-B916D0C88B26}"/>
    <cellStyle name="Normal 2 15 5 3 2" xfId="19978" xr:uid="{BD370BE8-B2FC-4BCF-BDA6-3FC7BA1AF70B}"/>
    <cellStyle name="Normal 2 15 5 4" xfId="19979" xr:uid="{41348C28-6FF6-43A1-96D2-C871124B285A}"/>
    <cellStyle name="Normal 2 15 5 5" xfId="19980" xr:uid="{14ED756F-1E31-4C8A-86A7-2F169F2219C9}"/>
    <cellStyle name="Normal 2 16" xfId="19981" xr:uid="{34B3AEAC-3CAC-47B7-B468-22023DE68733}"/>
    <cellStyle name="Normal 2 16 2" xfId="19982" xr:uid="{8FB5C1A9-E689-48C0-AC74-9609F0823E39}"/>
    <cellStyle name="Normal 2 16 2 2" xfId="19983" xr:uid="{A5D43755-51C9-42EB-BD04-125FB850D0FD}"/>
    <cellStyle name="Normal 2 16 2 2 2" xfId="19984" xr:uid="{FE93E17D-F612-45C2-89FE-5C7EA4B2810E}"/>
    <cellStyle name="Normal 2 16 2 2 2 2" xfId="19985" xr:uid="{9E39EE42-E383-4DCF-883D-3137CEC4E4C2}"/>
    <cellStyle name="Normal 2 16 2 2 2 2 2" xfId="19986" xr:uid="{7E01EA13-F426-471D-8CF9-2A39A1AF0DDF}"/>
    <cellStyle name="Normal 2 16 2 2 2 3" xfId="19987" xr:uid="{09AB6031-F569-43F0-B2FF-F4F23D6D970A}"/>
    <cellStyle name="Normal 2 16 2 2 2 4" xfId="19988" xr:uid="{DC1EEFDE-C50B-417A-BC8A-21997B9CC1A4}"/>
    <cellStyle name="Normal 2 16 2 2 3" xfId="19989" xr:uid="{AD26026D-98C1-44C6-9294-EF4CEFD58490}"/>
    <cellStyle name="Normal 2 16 2 2 3 2" xfId="19990" xr:uid="{0C1A268B-83F8-47CA-879E-FED7A2CB4464}"/>
    <cellStyle name="Normal 2 16 2 2 4" xfId="19991" xr:uid="{58C2F106-F062-46BA-A411-091F35DA641A}"/>
    <cellStyle name="Normal 2 16 2 2 5" xfId="19992" xr:uid="{A75B0A58-2792-49E1-9CC5-0B3B7AC969FE}"/>
    <cellStyle name="Normal 2 16 3" xfId="19993" xr:uid="{D0AC0B67-F8B1-4881-AA58-8ED0C2904EAC}"/>
    <cellStyle name="Normal 2 16 3 2" xfId="19994" xr:uid="{D57928A5-BF58-411C-9465-5E2DD4E9173D}"/>
    <cellStyle name="Normal 2 16 3 2 2" xfId="19995" xr:uid="{C4A7CDC0-DCB8-4278-A35D-D68B9AFBA376}"/>
    <cellStyle name="Normal 2 16 3 2 2 2" xfId="19996" xr:uid="{9055078E-14C4-40D1-BF0F-4A5E34C78D12}"/>
    <cellStyle name="Normal 2 16 3 2 2 2 2" xfId="19997" xr:uid="{D99D4D76-55DA-4358-9BD1-6B9C2240A54C}"/>
    <cellStyle name="Normal 2 16 3 2 2 3" xfId="19998" xr:uid="{32873C9E-0F82-4DF6-A4CB-A77699B864E5}"/>
    <cellStyle name="Normal 2 16 3 2 2 4" xfId="19999" xr:uid="{60348C9D-9250-401F-9617-EE387047645D}"/>
    <cellStyle name="Normal 2 16 3 2 3" xfId="20000" xr:uid="{8D7BD79B-0E4B-49F8-9F29-9F405D501FC7}"/>
    <cellStyle name="Normal 2 16 3 2 3 2" xfId="20001" xr:uid="{CB56613D-DAF8-4E82-AD11-1EB3CC3491E4}"/>
    <cellStyle name="Normal 2 16 3 2 4" xfId="20002" xr:uid="{363FCA8F-F9FC-4233-A1CB-AC797B5B67E3}"/>
    <cellStyle name="Normal 2 16 3 2 5" xfId="20003" xr:uid="{80BA68E2-3390-49CA-8C11-3D9D31C17EDB}"/>
    <cellStyle name="Normal 2 16 4" xfId="20004" xr:uid="{22DD320B-BA60-4C30-B82F-E95B6BE950EA}"/>
    <cellStyle name="Normal 2 16 4 2" xfId="20005" xr:uid="{35E578A4-22FD-4805-9628-3DF9DAF1A4B3}"/>
    <cellStyle name="Normal 2 16 4 2 2" xfId="20006" xr:uid="{76E22576-872B-413E-A859-483F60D090E1}"/>
    <cellStyle name="Normal 2 16 4 2 2 2" xfId="20007" xr:uid="{1035C44D-4AB8-4F6A-800C-657312870AEB}"/>
    <cellStyle name="Normal 2 16 4 2 3" xfId="20008" xr:uid="{0B35FDA9-689A-4A9F-96D4-22CF50514DAD}"/>
    <cellStyle name="Normal 2 16 4 2 4" xfId="20009" xr:uid="{F382D217-C8D2-4136-BF7F-9A9FC461B480}"/>
    <cellStyle name="Normal 2 16 4 3" xfId="20010" xr:uid="{1F3E62E8-6C5A-4F34-A073-2F898D19F626}"/>
    <cellStyle name="Normal 2 16 4 3 2" xfId="20011" xr:uid="{43804924-8547-438B-9277-3A6E23AD7198}"/>
    <cellStyle name="Normal 2 16 4 4" xfId="20012" xr:uid="{71A98B0D-1AC3-40C4-88CC-9B7C898F4CAB}"/>
    <cellStyle name="Normal 2 16 4 5" xfId="20013" xr:uid="{D5C8EE26-2ACE-4DB1-AA1A-893FFFF1E16A}"/>
    <cellStyle name="Normal 2 17" xfId="20014" xr:uid="{5C01A72F-00DB-4877-8127-EDF40ED1ACA6}"/>
    <cellStyle name="Normal 2 17 2" xfId="20015" xr:uid="{0213D2E2-4547-487C-A12B-1C8A96EECEF0}"/>
    <cellStyle name="Normal 2 17 2 2" xfId="20016" xr:uid="{FA7CCB0C-8FE3-4EC4-A58E-296585C6F555}"/>
    <cellStyle name="Normal 2 17 2 2 2" xfId="20017" xr:uid="{F077BE8C-109C-49AB-B62E-2FC03DAF4B7B}"/>
    <cellStyle name="Normal 2 17 2 2 2 2" xfId="20018" xr:uid="{57F7914E-EA53-4FCF-BABF-0FA6ADE837C1}"/>
    <cellStyle name="Normal 2 17 2 2 2 2 2" xfId="20019" xr:uid="{E3830D9E-5B73-4E83-945C-9C2F160C088F}"/>
    <cellStyle name="Normal 2 17 2 2 2 3" xfId="20020" xr:uid="{F5FC32BA-D508-4431-BD4F-A564C558D256}"/>
    <cellStyle name="Normal 2 17 2 2 2 4" xfId="20021" xr:uid="{919DA53B-B7A4-4FCA-A7CA-7F61D6C522E3}"/>
    <cellStyle name="Normal 2 17 2 2 3" xfId="20022" xr:uid="{5E7D19A3-3C8C-4FB9-B963-763FF1ACCBCA}"/>
    <cellStyle name="Normal 2 17 2 2 3 2" xfId="20023" xr:uid="{664F1642-6F63-403B-9AC1-D9FE3D0EC7BE}"/>
    <cellStyle name="Normal 2 17 2 2 4" xfId="20024" xr:uid="{22B35594-4168-42CB-9141-E8A46804F017}"/>
    <cellStyle name="Normal 2 17 2 2 5" xfId="20025" xr:uid="{8DE584A0-B2A7-4C82-BC2B-958AC9892EF4}"/>
    <cellStyle name="Normal 2 17 3" xfId="20026" xr:uid="{3BCF10DA-D8ED-43B3-BFE8-1B0C2D6B5995}"/>
    <cellStyle name="Normal 2 17 3 2" xfId="20027" xr:uid="{2D0D9C5B-494B-4FA2-A144-72CD002ED6A9}"/>
    <cellStyle name="Normal 2 17 3 2 2" xfId="20028" xr:uid="{0365FFC8-D39F-44D9-9053-B35F9236AEE7}"/>
    <cellStyle name="Normal 2 17 3 2 2 2" xfId="20029" xr:uid="{24F694F0-C672-4F66-9AC0-A35123095425}"/>
    <cellStyle name="Normal 2 17 3 2 2 2 2" xfId="20030" xr:uid="{839DDE7D-DA73-48D1-90D9-0A51D3203A2A}"/>
    <cellStyle name="Normal 2 17 3 2 2 3" xfId="20031" xr:uid="{3B3FB515-4376-460A-9A0E-867225C7F2E4}"/>
    <cellStyle name="Normal 2 17 3 2 2 4" xfId="20032" xr:uid="{5B029CCF-3C94-4D47-AB43-88E5C8D78766}"/>
    <cellStyle name="Normal 2 17 3 2 3" xfId="20033" xr:uid="{5F3DED77-CC2D-4F5D-ACF0-B46991677440}"/>
    <cellStyle name="Normal 2 17 3 2 3 2" xfId="20034" xr:uid="{28453638-9C52-4DA7-A929-86B255561CC0}"/>
    <cellStyle name="Normal 2 17 3 2 4" xfId="20035" xr:uid="{B4FAE170-4763-47E6-9773-9060954125A3}"/>
    <cellStyle name="Normal 2 17 3 2 5" xfId="20036" xr:uid="{17D46BD9-1D09-41C8-8339-34AF145478F6}"/>
    <cellStyle name="Normal 2 17 4" xfId="20037" xr:uid="{91A8AF18-A829-4278-A640-0060997737D6}"/>
    <cellStyle name="Normal 2 17 4 2" xfId="20038" xr:uid="{EBA1FE03-6825-4770-A94C-33314BEC6D51}"/>
    <cellStyle name="Normal 2 17 4 2 2" xfId="20039" xr:uid="{844643A3-7B52-4150-BBFA-B08C6A5B8695}"/>
    <cellStyle name="Normal 2 17 4 2 2 2" xfId="20040" xr:uid="{57969F62-ED22-4E4F-9CAF-C9FAB0AAE99C}"/>
    <cellStyle name="Normal 2 17 4 2 3" xfId="20041" xr:uid="{765EB1FC-3332-49A5-9D7B-DC8FFBBC2D88}"/>
    <cellStyle name="Normal 2 17 4 2 4" xfId="20042" xr:uid="{9D6AECD7-E125-44CB-90C9-69355F0A0F9D}"/>
    <cellStyle name="Normal 2 17 4 3" xfId="20043" xr:uid="{6DF7C509-11FF-4D13-8807-09BF7EB0A5FA}"/>
    <cellStyle name="Normal 2 17 4 3 2" xfId="20044" xr:uid="{ECA1E692-CC2B-4F5D-9C39-0E3F5B1EA962}"/>
    <cellStyle name="Normal 2 17 4 4" xfId="20045" xr:uid="{9DDC945F-8F19-4F2B-B698-0D0EA9D56A54}"/>
    <cellStyle name="Normal 2 17 4 5" xfId="20046" xr:uid="{A2CF1B7B-B996-43F6-98DB-94173257F919}"/>
    <cellStyle name="Normal 2 18" xfId="20047" xr:uid="{763608FC-DB2D-455F-851D-47EDC9231723}"/>
    <cellStyle name="Normal 2 18 2" xfId="20048" xr:uid="{84D2A04B-0AA6-4713-8CD7-A90540C5ACBF}"/>
    <cellStyle name="Normal 2 18 2 2" xfId="20049" xr:uid="{F3C3BDBC-5C3B-4BD4-A763-F679E4295B56}"/>
    <cellStyle name="Normal 2 18 2 2 2" xfId="20050" xr:uid="{354A8A3E-43B3-49CC-8B7E-B3112640312B}"/>
    <cellStyle name="Normal 2 18 2 2 2 2" xfId="20051" xr:uid="{99567C2E-9B6F-4572-8BB7-3B10EA0F0DAC}"/>
    <cellStyle name="Normal 2 18 2 2 2 2 2" xfId="20052" xr:uid="{63750D57-5549-410B-B355-6878869C3F32}"/>
    <cellStyle name="Normal 2 18 2 2 2 3" xfId="20053" xr:uid="{36D5789A-BF2A-405C-B660-36510CC6255B}"/>
    <cellStyle name="Normal 2 18 2 2 2 4" xfId="20054" xr:uid="{7026CB65-9CDB-46B7-9E7A-705C4809B793}"/>
    <cellStyle name="Normal 2 18 2 2 3" xfId="20055" xr:uid="{8A2F39A6-DF49-4B4A-B1C7-DEAF94FDC7D8}"/>
    <cellStyle name="Normal 2 18 2 2 3 2" xfId="20056" xr:uid="{438D9F23-02F4-4D2A-BB3F-CB8D25B2F8E5}"/>
    <cellStyle name="Normal 2 18 2 2 4" xfId="20057" xr:uid="{DCEA8E7B-269C-4624-825C-8CC4CE8C2C83}"/>
    <cellStyle name="Normal 2 18 2 2 5" xfId="20058" xr:uid="{F3B85BD2-D2C9-4064-A1AA-6DEF1C0F8AEE}"/>
    <cellStyle name="Normal 2 18 3" xfId="20059" xr:uid="{20AB7F3E-2D57-424D-82DC-68BE4F3C1D2C}"/>
    <cellStyle name="Normal 2 18 3 2" xfId="20060" xr:uid="{9B2141A0-2108-411A-BF1E-8C5AF4E91E65}"/>
    <cellStyle name="Normal 2 18 3 2 2" xfId="20061" xr:uid="{06CA3C6C-2F29-45EB-AAFB-2E221590018D}"/>
    <cellStyle name="Normal 2 18 3 2 2 2" xfId="20062" xr:uid="{1A029EB6-04DD-4E24-BA86-4F0DB60DD2A8}"/>
    <cellStyle name="Normal 2 18 3 2 2 2 2" xfId="20063" xr:uid="{621CD0E3-CCD2-4388-A8E4-FE14DF5F4DCD}"/>
    <cellStyle name="Normal 2 18 3 2 2 3" xfId="20064" xr:uid="{A7FBACAF-9C1B-4A32-9422-41D1C7A94DFC}"/>
    <cellStyle name="Normal 2 18 3 2 2 4" xfId="20065" xr:uid="{AAFA6CAC-AE29-4642-8884-76061C48D76A}"/>
    <cellStyle name="Normal 2 18 3 2 3" xfId="20066" xr:uid="{43CBA6BA-2A67-494A-878D-45A184E7E2D7}"/>
    <cellStyle name="Normal 2 18 3 2 3 2" xfId="20067" xr:uid="{A482AD12-DC01-422A-8313-61FF73C0A31B}"/>
    <cellStyle name="Normal 2 18 3 2 4" xfId="20068" xr:uid="{26BB65A4-B040-4BD2-8100-85130E3B2565}"/>
    <cellStyle name="Normal 2 18 3 2 5" xfId="20069" xr:uid="{97DEA92D-6C19-47A2-BA34-0D95912F435E}"/>
    <cellStyle name="Normal 2 18 4" xfId="20070" xr:uid="{B918C749-99D1-4A09-949A-223E61BC4C96}"/>
    <cellStyle name="Normal 2 18 4 2" xfId="20071" xr:uid="{1BF3F875-0654-44EE-A44D-4D481770C305}"/>
    <cellStyle name="Normal 2 18 4 2 2" xfId="20072" xr:uid="{10516258-65A0-4396-A7D7-9AD66D73D5B4}"/>
    <cellStyle name="Normal 2 18 4 2 2 2" xfId="20073" xr:uid="{23BD5ABD-C65D-4746-92FA-8649FA314EF6}"/>
    <cellStyle name="Normal 2 18 4 2 3" xfId="20074" xr:uid="{064CDFF2-DF4F-4AD5-A2E9-415CEA6D1A4D}"/>
    <cellStyle name="Normal 2 18 4 2 4" xfId="20075" xr:uid="{DA1A79F8-10D2-4CCD-B49A-E6E1AB5DD38E}"/>
    <cellStyle name="Normal 2 18 4 3" xfId="20076" xr:uid="{E3B9FE80-53EB-4DDE-B431-97F039BBCF1D}"/>
    <cellStyle name="Normal 2 18 4 3 2" xfId="20077" xr:uid="{601FFFBF-04AA-4615-A011-33C53B285E64}"/>
    <cellStyle name="Normal 2 18 4 4" xfId="20078" xr:uid="{C1EE2A1E-7E0C-4D8E-90ED-B16CF46EBFF7}"/>
    <cellStyle name="Normal 2 18 4 5" xfId="20079" xr:uid="{1AD9F864-F45A-4C44-AF2C-4FEE36A3223A}"/>
    <cellStyle name="Normal 2 19" xfId="20080" xr:uid="{0692C954-0585-4FB4-8DBD-6ED3BEDFE9E5}"/>
    <cellStyle name="Normal 2 19 2" xfId="20081" xr:uid="{35A4EE86-37CC-4A9C-B598-1A93C0E040A9}"/>
    <cellStyle name="Normal 2 19 2 2" xfId="20082" xr:uid="{DD30223E-7980-40CD-8BCC-DFFA3739A395}"/>
    <cellStyle name="Normal 2 19 2 2 2" xfId="20083" xr:uid="{6E4D9CD5-2826-4D14-883D-C5559229C623}"/>
    <cellStyle name="Normal 2 19 2 2 2 2" xfId="20084" xr:uid="{12D2ADA8-8E70-41CC-8FF4-93129087EEE9}"/>
    <cellStyle name="Normal 2 19 2 2 2 2 2" xfId="20085" xr:uid="{26D436C8-4D27-418E-AF70-9254582ED4F2}"/>
    <cellStyle name="Normal 2 19 2 2 2 3" xfId="20086" xr:uid="{9C65B84A-9DBD-4A92-95F2-C1C16BA7221C}"/>
    <cellStyle name="Normal 2 19 2 2 2 4" xfId="20087" xr:uid="{7A388817-5D9B-4891-87ED-6DBF7CEB5063}"/>
    <cellStyle name="Normal 2 19 2 2 3" xfId="20088" xr:uid="{E7B72836-CC02-4FD1-A52E-781E2388AE4D}"/>
    <cellStyle name="Normal 2 19 2 2 3 2" xfId="20089" xr:uid="{03DE1E55-2E07-4D4F-9395-585D17B5EB55}"/>
    <cellStyle name="Normal 2 19 2 2 4" xfId="20090" xr:uid="{A2A6C36C-C8AA-4EA6-B463-0891B606B9EF}"/>
    <cellStyle name="Normal 2 19 2 2 5" xfId="20091" xr:uid="{291E1B94-0DA1-4F4C-8D71-88227FDBCCE8}"/>
    <cellStyle name="Normal 2 19 3" xfId="20092" xr:uid="{E8D06C76-100A-4665-9C2F-683E0196AA79}"/>
    <cellStyle name="Normal 2 19 3 2" xfId="20093" xr:uid="{A8FB3E07-FBA7-4615-9B67-752C3147FBEA}"/>
    <cellStyle name="Normal 2 19 3 2 2" xfId="20094" xr:uid="{7C9A002D-0905-4412-A272-A46249D15B02}"/>
    <cellStyle name="Normal 2 19 3 2 2 2" xfId="20095" xr:uid="{5DE3C158-988A-49B6-ADC8-A5C3DFDBDED1}"/>
    <cellStyle name="Normal 2 19 3 2 2 2 2" xfId="20096" xr:uid="{D480D9DD-1EE0-4C74-B44E-898AF80F7A20}"/>
    <cellStyle name="Normal 2 19 3 2 2 3" xfId="20097" xr:uid="{836EBE76-8E9B-43A3-A577-25D488E4989D}"/>
    <cellStyle name="Normal 2 19 3 2 2 4" xfId="20098" xr:uid="{38F68EA3-251D-4170-B4B3-F09204E29B07}"/>
    <cellStyle name="Normal 2 19 3 2 3" xfId="20099" xr:uid="{BB561389-AB4C-451B-B33A-FEC9F3EE1356}"/>
    <cellStyle name="Normal 2 19 3 2 3 2" xfId="20100" xr:uid="{8B5AB18F-CC02-492B-B5C7-52C14356136C}"/>
    <cellStyle name="Normal 2 19 3 2 4" xfId="20101" xr:uid="{DC044071-BD4A-497F-82F5-FD1667967C76}"/>
    <cellStyle name="Normal 2 19 3 2 5" xfId="20102" xr:uid="{2F5727D8-E7B4-487C-95F7-C7D6B7A794F9}"/>
    <cellStyle name="Normal 2 19 4" xfId="20103" xr:uid="{EF58078B-5BE4-4EA4-9C17-E2AF72A6E76A}"/>
    <cellStyle name="Normal 2 19 4 2" xfId="20104" xr:uid="{E24C7373-C71E-428A-96A5-63AD3B8620AC}"/>
    <cellStyle name="Normal 2 19 4 2 2" xfId="20105" xr:uid="{BC4BA628-6C7F-43A2-B72E-731EBB6908F1}"/>
    <cellStyle name="Normal 2 19 4 2 2 2" xfId="20106" xr:uid="{05E06374-30ED-4CC8-BBDB-4E89DCBC6A85}"/>
    <cellStyle name="Normal 2 19 4 2 3" xfId="20107" xr:uid="{2C2563EE-C662-4038-AA2E-E7A8F341015D}"/>
    <cellStyle name="Normal 2 19 4 2 4" xfId="20108" xr:uid="{6813F804-1417-442A-BA8C-3185AFBF548A}"/>
    <cellStyle name="Normal 2 19 4 3" xfId="20109" xr:uid="{11C38D14-FFB1-4EC8-9A7E-5C43A54F562F}"/>
    <cellStyle name="Normal 2 19 4 3 2" xfId="20110" xr:uid="{52C3FCAF-D910-40D9-8EE3-4914F2C6EE7A}"/>
    <cellStyle name="Normal 2 19 4 4" xfId="20111" xr:uid="{0BF12BCD-E8C7-45E8-8281-2FC5C6136EFC}"/>
    <cellStyle name="Normal 2 19 4 5" xfId="20112" xr:uid="{0FF8E956-5F71-4B14-AECB-F964005A6961}"/>
    <cellStyle name="Normal 2 2" xfId="1121" xr:uid="{00000000-0005-0000-0000-000067040000}"/>
    <cellStyle name="Normál 2 2" xfId="20113" xr:uid="{8F33E978-D732-4184-88EA-B57A2E76C217}"/>
    <cellStyle name="Normal 2 2 10" xfId="20114" xr:uid="{A38776CF-F763-4820-A865-AB8C102ECFE0}"/>
    <cellStyle name="Normál 2 2 10" xfId="20115" xr:uid="{17FAA778-C4C6-46FA-945C-5E2EB9235337}"/>
    <cellStyle name="Normal 2 2 10 2" xfId="20116" xr:uid="{5C1DAD4B-FCE5-40B6-9E11-5AAE463EDE88}"/>
    <cellStyle name="Normál 2 2 10 2" xfId="20117" xr:uid="{35F87581-2401-433D-850E-79003C22E071}"/>
    <cellStyle name="Normal 2 2 10 2 2" xfId="20118" xr:uid="{9E0CB1ED-F7B1-4B94-845E-F54B836736CB}"/>
    <cellStyle name="Normal 2 2 10 2 2 2" xfId="20119" xr:uid="{5F927442-F3A7-4730-A9C8-CE7E847FAC4C}"/>
    <cellStyle name="Normal 2 2 10 2 2 2 2" xfId="20120" xr:uid="{577A1A5D-EE3B-49FD-B71B-64BC1896C09F}"/>
    <cellStyle name="Normal 2 2 10 2 2 3" xfId="20121" xr:uid="{FBE1C767-A9AA-4C33-8404-870A4FA11385}"/>
    <cellStyle name="Normal 2 2 10 2 2 4" xfId="20122" xr:uid="{3756B384-BB6B-4448-821E-D9B406A1408B}"/>
    <cellStyle name="Normal 2 2 10 2 3" xfId="20123" xr:uid="{261A11D7-B41C-4533-9A8A-C400B10DB2AB}"/>
    <cellStyle name="Normal 2 2 10 2 3 2" xfId="20124" xr:uid="{8C34C7DA-1D7F-4692-8036-69434DEA6816}"/>
    <cellStyle name="Normal 2 2 10 2 4" xfId="20125" xr:uid="{DAC12F4F-D10C-40BA-BF78-782B41876863}"/>
    <cellStyle name="Normal 2 2 10 2 5" xfId="20126" xr:uid="{CA81FAA9-3228-47A2-8475-76B7B62D258A}"/>
    <cellStyle name="Normal 2 2 10 2 6" xfId="20127" xr:uid="{5D992536-FFDB-4F14-B566-57FF6211B3D4}"/>
    <cellStyle name="Normal 2 2 10 2 7" xfId="20128" xr:uid="{168D8A58-431D-449E-95DF-8188396E16DF}"/>
    <cellStyle name="Normál 2 2 10 3" xfId="20129" xr:uid="{5B0CC931-F7C8-420F-AE50-2935271D82F2}"/>
    <cellStyle name="Normal 2 2 11" xfId="20130" xr:uid="{EFB13C54-5C43-478D-BEB7-F91C08A20489}"/>
    <cellStyle name="Normál 2 2 11" xfId="20131" xr:uid="{4DF28136-06F1-46FE-8091-A30201D6CDFC}"/>
    <cellStyle name="Normal 2 2 11 2" xfId="20132" xr:uid="{85D6672E-E4A4-4224-B50D-1E222D90129A}"/>
    <cellStyle name="Normál 2 2 11 2" xfId="20133" xr:uid="{F9364A7B-BD3B-4769-8F2A-261080A088E5}"/>
    <cellStyle name="Normal 2 2 11 2 2" xfId="20134" xr:uid="{D323BA53-5892-49EE-9E12-39E91B0C28A1}"/>
    <cellStyle name="Normal 2 2 11 2 2 2" xfId="20135" xr:uid="{BFBF3163-0FB4-40E4-87BB-6B0B20411F80}"/>
    <cellStyle name="Normal 2 2 11 2 2 2 2" xfId="20136" xr:uid="{4A25D820-F45D-4F62-8467-422D9A6F0867}"/>
    <cellStyle name="Normal 2 2 11 2 2 3" xfId="20137" xr:uid="{087BF8E0-7F57-4E16-B083-EA38F957FECC}"/>
    <cellStyle name="Normal 2 2 11 2 2 4" xfId="20138" xr:uid="{F3E4BAFA-4AD8-4862-BC2A-91EDF0CF01CA}"/>
    <cellStyle name="Normal 2 2 11 2 3" xfId="20139" xr:uid="{B6AE405B-0145-49F2-86A0-B4BE974E4911}"/>
    <cellStyle name="Normal 2 2 11 2 3 2" xfId="20140" xr:uid="{893CAD36-4264-4F6D-A4D2-ECA1D6080786}"/>
    <cellStyle name="Normal 2 2 11 2 4" xfId="20141" xr:uid="{D59F96E1-D096-488A-A0E4-138F7F91F183}"/>
    <cellStyle name="Normal 2 2 11 2 5" xfId="20142" xr:uid="{41146B88-3610-4987-9F41-80F6508B4F08}"/>
    <cellStyle name="Normal 2 2 11 2 6" xfId="20143" xr:uid="{47761AC7-5B43-4D46-B0DC-C1352A0EB10A}"/>
    <cellStyle name="Normal 2 2 11 2 7" xfId="20144" xr:uid="{AB14EDE3-8543-4790-9F85-ECC2D530B493}"/>
    <cellStyle name="Normál 2 2 11 3" xfId="20145" xr:uid="{C86449FA-CD5A-4352-A5F4-31BAC5F99655}"/>
    <cellStyle name="Normal 2 2 12" xfId="20146" xr:uid="{127C70F5-38E0-4C2E-82A6-99E44E7B6741}"/>
    <cellStyle name="Normál 2 2 12" xfId="20147" xr:uid="{9DCAE6BB-2FF8-4438-B59B-4C3ED1201864}"/>
    <cellStyle name="Normal 2 2 12 2" xfId="20148" xr:uid="{C9EA00E4-1CDE-4CB4-AE51-8FC439C78421}"/>
    <cellStyle name="Normál 2 2 12 2" xfId="20149" xr:uid="{FE9B4032-E597-4DFA-8051-0EA4BEB25611}"/>
    <cellStyle name="Normal 2 2 12 2 2" xfId="20150" xr:uid="{10E41969-874E-4C34-9C46-B9192D7FE755}"/>
    <cellStyle name="Normal 2 2 12 2 2 2" xfId="20151" xr:uid="{E778FA06-8324-4614-A016-D3486C8357C8}"/>
    <cellStyle name="Normal 2 2 12 2 2 2 2" xfId="20152" xr:uid="{40F395FC-955D-4CC2-87D7-6513821F3490}"/>
    <cellStyle name="Normal 2 2 12 2 2 3" xfId="20153" xr:uid="{4A508409-46CA-4BCA-B10F-D777966830E7}"/>
    <cellStyle name="Normal 2 2 12 2 2 4" xfId="20154" xr:uid="{5CDDFACF-3E9A-4E02-9D72-3C023A9AA71C}"/>
    <cellStyle name="Normal 2 2 12 2 3" xfId="20155" xr:uid="{7B094A94-0F0E-42D5-B9A3-A2594DD2C8F7}"/>
    <cellStyle name="Normal 2 2 12 2 3 2" xfId="20156" xr:uid="{7E9A4C29-3641-40A7-9F78-81EBED8FCF88}"/>
    <cellStyle name="Normal 2 2 12 2 4" xfId="20157" xr:uid="{255197D4-6A3E-49EE-B52E-26025F6B2B4B}"/>
    <cellStyle name="Normal 2 2 12 2 5" xfId="20158" xr:uid="{EC8A1E16-CF13-4B9E-BF40-6679D2BCAF7A}"/>
    <cellStyle name="Normal 2 2 12 2 6" xfId="20159" xr:uid="{0E664AC9-9F7B-4286-B156-3683455C3DCF}"/>
    <cellStyle name="Normal 2 2 12 2 7" xfId="20160" xr:uid="{798A7EA8-133C-47D3-A550-B31B12E09F29}"/>
    <cellStyle name="Normál 2 2 12 3" xfId="20161" xr:uid="{E2FC567D-EE77-452B-B351-DDBD07CCF08E}"/>
    <cellStyle name="Normal 2 2 13" xfId="20162" xr:uid="{AC1A325A-7E05-4231-86BD-A3E570EFF661}"/>
    <cellStyle name="Normál 2 2 13" xfId="20163" xr:uid="{E15C8433-37EF-4701-AA57-0321C25DFAE8}"/>
    <cellStyle name="Normal 2 2 13 2" xfId="20164" xr:uid="{F9CB7008-1548-4C7A-9E87-62B15CBCFBA2}"/>
    <cellStyle name="Normál 2 2 13 2" xfId="20165" xr:uid="{890A70F5-E373-40CB-BB77-433114123002}"/>
    <cellStyle name="Normal 2 2 13 2 2" xfId="20166" xr:uid="{897176BB-4477-4DC5-9C53-AC3F4EA51DE9}"/>
    <cellStyle name="Normal 2 2 13 2 2 2" xfId="20167" xr:uid="{1B302C3A-002A-415E-9194-01BF646922B5}"/>
    <cellStyle name="Normal 2 2 13 2 2 2 2" xfId="20168" xr:uid="{7AD460A7-6350-411E-87D3-A79B2956CC9C}"/>
    <cellStyle name="Normal 2 2 13 2 2 3" xfId="20169" xr:uid="{E6D403F9-10C5-46CD-8841-ACBC875B8036}"/>
    <cellStyle name="Normal 2 2 13 2 2 4" xfId="20170" xr:uid="{C42F5C7A-2CD8-439A-A770-1968940F9002}"/>
    <cellStyle name="Normal 2 2 13 2 3" xfId="20171" xr:uid="{4FFD8825-62E5-4D2B-B9D7-A760D5673B2D}"/>
    <cellStyle name="Normal 2 2 13 2 3 2" xfId="20172" xr:uid="{74801CD7-899E-45B2-984A-F14E9304CEA6}"/>
    <cellStyle name="Normal 2 2 13 2 4" xfId="20173" xr:uid="{FD2CAC06-1379-49FC-AB38-0DC508E83FCC}"/>
    <cellStyle name="Normal 2 2 13 2 5" xfId="20174" xr:uid="{AB57032E-AEF7-4528-81BB-2BEEA3C612B0}"/>
    <cellStyle name="Normal 2 2 13 2 6" xfId="20175" xr:uid="{D87864CE-90F3-4232-9973-149D99AB1493}"/>
    <cellStyle name="Normal 2 2 13 2 7" xfId="20176" xr:uid="{4BF2D752-3B78-458C-A3D2-B30EAF3B4E19}"/>
    <cellStyle name="Normál 2 2 13 3" xfId="20177" xr:uid="{B2DCD38C-6B92-422F-9EC5-43E4FF00B296}"/>
    <cellStyle name="Normal 2 2 14" xfId="20178" xr:uid="{07FA1494-EA30-4E23-8931-B93D02AD6BBE}"/>
    <cellStyle name="Normál 2 2 14" xfId="20179" xr:uid="{A5E4AEF9-015B-449F-A535-5C1B0BBD621B}"/>
    <cellStyle name="Normal 2 2 14 2" xfId="20180" xr:uid="{E044A402-EC16-4AB5-8284-101A794400AB}"/>
    <cellStyle name="Normál 2 2 14 2" xfId="20181" xr:uid="{7820F86E-D914-4904-B7CF-7A7C33417D31}"/>
    <cellStyle name="Normal 2 2 14 2 2" xfId="20182" xr:uid="{C5CB9713-182F-4A89-9491-E01F51B6B592}"/>
    <cellStyle name="Normal 2 2 14 2 2 2" xfId="20183" xr:uid="{99FCD901-98C7-4BA8-8D2C-D28BA1E08FA3}"/>
    <cellStyle name="Normal 2 2 14 2 2 2 2" xfId="20184" xr:uid="{DE08B29C-E0A1-4DD6-8AA1-35662481078C}"/>
    <cellStyle name="Normal 2 2 14 2 2 3" xfId="20185" xr:uid="{E23265A6-D04B-4DB8-A0BB-E4926065B083}"/>
    <cellStyle name="Normal 2 2 14 2 2 4" xfId="20186" xr:uid="{3759FB37-BC78-4A16-B26B-A464478B8527}"/>
    <cellStyle name="Normal 2 2 14 2 3" xfId="20187" xr:uid="{A203E2A6-4CF9-4383-BD15-7F6E26F5C8D9}"/>
    <cellStyle name="Normal 2 2 14 2 3 2" xfId="20188" xr:uid="{486CD224-CBFB-4D7A-82DF-4F6A58B7135D}"/>
    <cellStyle name="Normal 2 2 14 2 4" xfId="20189" xr:uid="{9CE71A29-86D4-4CF5-9DBB-1194CFBE05E0}"/>
    <cellStyle name="Normal 2 2 14 2 5" xfId="20190" xr:uid="{62FEBA33-A64E-442C-BA01-54020D6B734E}"/>
    <cellStyle name="Normal 2 2 14 2 6" xfId="20191" xr:uid="{B2B742C7-3090-4CE8-99D7-9D2A606D9FF5}"/>
    <cellStyle name="Normal 2 2 14 2 7" xfId="20192" xr:uid="{839518F9-C25F-4906-92CF-8C9413BBC8F0}"/>
    <cellStyle name="Normál 2 2 14 3" xfId="20193" xr:uid="{6456006A-818A-46A2-8B5C-2D6D3F765848}"/>
    <cellStyle name="Normal 2 2 15" xfId="20194" xr:uid="{2397ED59-8E02-44D6-B62B-235A52AE138E}"/>
    <cellStyle name="Normál 2 2 15" xfId="20195" xr:uid="{D9C954AE-ECCF-403B-977D-3DB3BC3CAD16}"/>
    <cellStyle name="Normal 2 2 15 2" xfId="20196" xr:uid="{50CA2B6C-F905-4228-961F-C69FF39C279D}"/>
    <cellStyle name="Normal 2 2 15 2 2" xfId="20197" xr:uid="{38F24651-59BB-4CB9-98CF-56A56FBEB1E5}"/>
    <cellStyle name="Normal 2 2 15 2 2 2" xfId="20198" xr:uid="{E54F9B7A-AD91-4F84-85B9-3891FA18FF8E}"/>
    <cellStyle name="Normal 2 2 15 2 3" xfId="20199" xr:uid="{C5FF6137-8285-4796-A59D-05E1D9CD697D}"/>
    <cellStyle name="Normal 2 2 15 2 4" xfId="20200" xr:uid="{D9ABEECC-9EF1-49AA-B442-10AA008DA47E}"/>
    <cellStyle name="Normal 2 2 15 3" xfId="20201" xr:uid="{9442CB20-EBE1-4E93-8807-2D84B820DE5E}"/>
    <cellStyle name="Normal 2 2 15 3 2" xfId="20202" xr:uid="{84F255CB-B6D1-42A4-BC76-8805D89E6EAE}"/>
    <cellStyle name="Normal 2 2 15 4" xfId="20203" xr:uid="{5C100166-EE56-4DB1-B4B4-4457C0D3E4E9}"/>
    <cellStyle name="Normal 2 2 15 5" xfId="20204" xr:uid="{ED11E76C-7B0D-470F-94E3-9CA61B2E4CB7}"/>
    <cellStyle name="Normal 2 2 15 6" xfId="20205" xr:uid="{60A97084-7BAC-46CF-93D8-C2F9622E879C}"/>
    <cellStyle name="Normal 2 2 15 7" xfId="20206" xr:uid="{C5DB558E-2EEB-43F6-BD70-C181F79B3A8F}"/>
    <cellStyle name="Normal 2 2 16" xfId="20207" xr:uid="{377FE01D-06A7-4E25-90F6-AF7A4D209E96}"/>
    <cellStyle name="Normál 2 2 16" xfId="20208" xr:uid="{3D4CEC99-48A6-441F-95B8-8D3AD63338FE}"/>
    <cellStyle name="Normal 2 2 16 2" xfId="20209" xr:uid="{12A6363B-D204-4D64-91FC-6525A19298D2}"/>
    <cellStyle name="Normal 2 2 16 2 2" xfId="20210" xr:uid="{92C039CA-8D76-41A4-8B3E-C50C85EA8E48}"/>
    <cellStyle name="Normal 2 2 16 2 2 2" xfId="20211" xr:uid="{339A2D1B-56FE-4165-AB61-6435986DC2B9}"/>
    <cellStyle name="Normal 2 2 16 2 3" xfId="20212" xr:uid="{F889BCAE-3BF6-4363-94E5-04BAD86354B6}"/>
    <cellStyle name="Normal 2 2 16 2 4" xfId="20213" xr:uid="{B5522280-4CF3-40DF-83B8-6B0CCE8312E6}"/>
    <cellStyle name="Normal 2 2 16 3" xfId="20214" xr:uid="{69D1D62A-4892-4835-B985-BA141810EFAF}"/>
    <cellStyle name="Normal 2 2 16 3 2" xfId="20215" xr:uid="{D78BBD6A-D58E-4703-BAE1-778C24EC10C7}"/>
    <cellStyle name="Normal 2 2 16 4" xfId="20216" xr:uid="{1D75A3C5-A09E-4CA1-AA37-513341A36769}"/>
    <cellStyle name="Normal 2 2 16 5" xfId="20217" xr:uid="{697A00B4-9FA1-47C0-8D28-9022E64CA22B}"/>
    <cellStyle name="Normal 2 2 17" xfId="20218" xr:uid="{1103DEBF-449C-40CE-AB6D-353ECF3E839C}"/>
    <cellStyle name="Normál 2 2 17" xfId="20219" xr:uid="{07C37F7A-994E-4D47-A0EB-94E29116BC5D}"/>
    <cellStyle name="Normal 2 2 17 2" xfId="20220" xr:uid="{8846019C-5D3F-4329-A3EA-99F4A977E7B7}"/>
    <cellStyle name="Normal 2 2 17 2 2" xfId="20221" xr:uid="{EBF9EA88-44A8-4300-9A7C-79F3330F2A7A}"/>
    <cellStyle name="Normal 2 2 17 2 2 2" xfId="20222" xr:uid="{A7625599-3E98-44F8-AE0F-98083A093499}"/>
    <cellStyle name="Normal 2 2 17 2 3" xfId="20223" xr:uid="{EF142714-B2D9-4F9A-A894-3A8F61EE2338}"/>
    <cellStyle name="Normal 2 2 17 2 4" xfId="20224" xr:uid="{0F6D794D-943A-40D7-B268-500570FA7FE1}"/>
    <cellStyle name="Normal 2 2 17 3" xfId="20225" xr:uid="{8F1EA4F8-BCDD-41D8-8CDC-F3C52387C3BE}"/>
    <cellStyle name="Normal 2 2 17 3 2" xfId="20226" xr:uid="{A6718767-BFE6-4AD7-9392-24E316CDAF3A}"/>
    <cellStyle name="Normal 2 2 17 4" xfId="20227" xr:uid="{C27CF143-5D0F-4DD2-A9BB-9685DB022015}"/>
    <cellStyle name="Normal 2 2 17 5" xfId="20228" xr:uid="{8A32A8BA-11D4-49D6-9E4F-A466957D432F}"/>
    <cellStyle name="Normal 2 2 18" xfId="20229" xr:uid="{971565E6-BC0E-4984-BB12-71B2D9A1C153}"/>
    <cellStyle name="Normal 2 2 18 2" xfId="20230" xr:uid="{F71BD208-59E5-4581-9EB6-E47E8DE5EBF6}"/>
    <cellStyle name="Normal 2 2 18 2 2" xfId="20231" xr:uid="{F60E5C66-D438-4960-A145-4290FD4EF6CA}"/>
    <cellStyle name="Normal 2 2 18 2 2 2" xfId="20232" xr:uid="{37EB3D92-1CFD-4C9A-8CAF-9F31F7470D71}"/>
    <cellStyle name="Normal 2 2 18 2 3" xfId="20233" xr:uid="{C07A9A27-5B04-49EF-9ED0-1219CE32A0E9}"/>
    <cellStyle name="Normal 2 2 18 2 4" xfId="20234" xr:uid="{F49B8CAF-C0EF-48E6-87F6-8ED17DEDEADA}"/>
    <cellStyle name="Normal 2 2 18 3" xfId="20235" xr:uid="{844DF151-CEB6-4E37-8DFD-5D9387C9712B}"/>
    <cellStyle name="Normal 2 2 18 3 2" xfId="20236" xr:uid="{092CC02D-4438-4A2B-8E4D-2B09559BBF4B}"/>
    <cellStyle name="Normal 2 2 18 4" xfId="20237" xr:uid="{0DA977BD-1C40-47A4-8920-42229BED1DC0}"/>
    <cellStyle name="Normal 2 2 18 5" xfId="20238" xr:uid="{76151B74-4AF1-45DE-8E77-3A7594405AE6}"/>
    <cellStyle name="Normal 2 2 19" xfId="20239" xr:uid="{F4184767-2809-402D-983F-195821BD9D64}"/>
    <cellStyle name="Normal 2 2 19 2" xfId="20240" xr:uid="{F782A202-E6B2-40C0-A82F-85492FE2DFEE}"/>
    <cellStyle name="Normal 2 2 19 2 2" xfId="20241" xr:uid="{365C0CEF-23A1-4B0A-A109-C2B3383C22F3}"/>
    <cellStyle name="Normal 2 2 19 2 2 2" xfId="20242" xr:uid="{ED430A66-51B9-4F5C-AB45-72014A366978}"/>
    <cellStyle name="Normal 2 2 19 2 3" xfId="20243" xr:uid="{0292338D-4BBD-422D-A4B8-1E63B84A98C0}"/>
    <cellStyle name="Normal 2 2 19 2 4" xfId="20244" xr:uid="{F05C4F01-DFFC-41DE-B36E-101BC5678507}"/>
    <cellStyle name="Normal 2 2 19 3" xfId="20245" xr:uid="{4062AD47-5A8E-4EDA-A850-032EE0C92C9E}"/>
    <cellStyle name="Normal 2 2 19 3 2" xfId="20246" xr:uid="{E0F04E30-6541-4DE9-93E1-85CB87B8A0AD}"/>
    <cellStyle name="Normal 2 2 19 4" xfId="20247" xr:uid="{DBA48F9F-0C3B-422C-B7D2-2F0B97A91358}"/>
    <cellStyle name="Normal 2 2 19 5" xfId="20248" xr:uid="{A755F7E7-E4D1-4CEA-8FCF-336822C5FD50}"/>
    <cellStyle name="Normal 2 2 2" xfId="1122" xr:uid="{00000000-0005-0000-0000-000068040000}"/>
    <cellStyle name="Normál 2 2 2" xfId="20249" xr:uid="{6FE4A22A-BD2D-4AC0-9811-AA313DC78C2F}"/>
    <cellStyle name="Normal 2 2 2 10" xfId="20250" xr:uid="{C74BF09C-7D5A-4A51-954C-39CF6D2FA4B9}"/>
    <cellStyle name="Normál 2 2 2 10" xfId="20251" xr:uid="{A804BABE-1E70-4752-8FC5-372E22765F53}"/>
    <cellStyle name="Normál 2 2 2 10 2" xfId="20252" xr:uid="{63AC774E-6CFB-44C2-B5A7-309006845369}"/>
    <cellStyle name="Normal 2 2 2 11" xfId="20253" xr:uid="{622BE2E6-F8B7-4A37-AB4E-14A3ECD0EED4}"/>
    <cellStyle name="Normál 2 2 2 11" xfId="20254" xr:uid="{1AA6657E-E1EA-45B2-A79C-FBD7F762D91F}"/>
    <cellStyle name="Normal 2 2 2 12" xfId="20255" xr:uid="{607A60A5-B1CF-44A8-9EB6-8C1884CCF63E}"/>
    <cellStyle name="Normál 2 2 2 12" xfId="20256" xr:uid="{31004EF7-C86E-45D1-9E94-0169F1D846F2}"/>
    <cellStyle name="Normal 2 2 2 13" xfId="20257" xr:uid="{6EAB02BD-B200-45EF-AABD-9B717C7CAECA}"/>
    <cellStyle name="Normal 2 2 2 14" xfId="20258" xr:uid="{5DDB0B87-F27C-492A-981B-3719F7451130}"/>
    <cellStyle name="Normal 2 2 2 15" xfId="20259" xr:uid="{687BE607-B904-43CE-96D4-0C7A18627E67}"/>
    <cellStyle name="Normal 2 2 2 16" xfId="20260" xr:uid="{C75596AB-FC42-461D-89B0-CD40DF70E062}"/>
    <cellStyle name="Normal 2 2 2 17" xfId="20261" xr:uid="{7F7704E6-B36E-4985-BFD7-45F6433FB94F}"/>
    <cellStyle name="Normal 2 2 2 18" xfId="20262" xr:uid="{845F6CE3-FE7F-4C6D-8EF1-2E5AD5FF6B91}"/>
    <cellStyle name="Normal 2 2 2 19" xfId="20263" xr:uid="{5BB211B3-CA49-45FC-AB77-F3FFAB5C1A3A}"/>
    <cellStyle name="Normal 2 2 2 2" xfId="1123" xr:uid="{00000000-0005-0000-0000-000069040000}"/>
    <cellStyle name="Normál 2 2 2 2" xfId="20264" xr:uid="{5DE86308-1F80-4BDB-8812-DF64C8FA3F7F}"/>
    <cellStyle name="Normal 2 2 2 2 2" xfId="20265" xr:uid="{320F4EF0-4698-4748-BB81-A726C6EEC30D}"/>
    <cellStyle name="Normál 2 2 2 2 2" xfId="20266" xr:uid="{90FC25B3-EE29-475E-8310-FED28AD56FB6}"/>
    <cellStyle name="Normal 2 2 2 2 2 2" xfId="20267" xr:uid="{44E5C648-979C-4FC6-8722-5E65AA38CF68}"/>
    <cellStyle name="Normal 2 2 2 2 2 2 2" xfId="20268" xr:uid="{8789A382-849C-4B6F-AD76-1B5F26377853}"/>
    <cellStyle name="Normal 2 2 2 2 2 2 2 2" xfId="20269" xr:uid="{753E56D1-2C70-4B25-ABEE-E109AA7E5FC1}"/>
    <cellStyle name="Normal 2 2 2 2 2 2 2 2 2" xfId="20270" xr:uid="{11F5A330-51FA-460C-A9B8-862928C896E9}"/>
    <cellStyle name="Normal 2 2 2 2 2 2 2 3" xfId="20271" xr:uid="{957A5028-46FA-46B6-96A0-14E468103DBA}"/>
    <cellStyle name="Normal 2 2 2 2 2 2 2 4" xfId="20272" xr:uid="{87C55583-1234-4AAD-ABB9-4D198DB8BE6C}"/>
    <cellStyle name="Normal 2 2 2 2 2 2 3" xfId="20273" xr:uid="{B51E3497-8F90-4F95-9A12-EE2D657BEBF2}"/>
    <cellStyle name="Normal 2 2 2 2 2 2 3 2" xfId="20274" xr:uid="{55E82B80-02D6-4711-ABCB-793C143DF161}"/>
    <cellStyle name="Normal 2 2 2 2 2 2 4" xfId="20275" xr:uid="{E216170F-3768-4E84-AB4E-4DB6F3900965}"/>
    <cellStyle name="Normal 2 2 2 2 2 2 5" xfId="20276" xr:uid="{34638B0A-1B66-403B-ABD9-6F5F96EC4F86}"/>
    <cellStyle name="Normal 2 2 2 2 2 2 6" xfId="20277" xr:uid="{95DB32B9-07B6-46DE-88A1-47004D66789D}"/>
    <cellStyle name="Normal 2 2 2 2 3" xfId="20278" xr:uid="{B1BB8935-233F-468D-998C-E5D61406CDD4}"/>
    <cellStyle name="Normál 2 2 2 2 3" xfId="20279" xr:uid="{96571106-6DD9-48D8-B11C-45CA3AB3FD27}"/>
    <cellStyle name="Normal 2 2 2 2 3 2" xfId="20280" xr:uid="{33A16DE4-9C59-4069-97AE-0BD9A605E2B6}"/>
    <cellStyle name="Normal 2 2 2 2 3 2 2" xfId="20281" xr:uid="{F882A554-CF6B-43DF-8F81-05F4CB2D5CFC}"/>
    <cellStyle name="Normal 2 2 2 2 3 2 2 2" xfId="20282" xr:uid="{2D8ACAEA-C10E-407A-A06B-DBB259EE1954}"/>
    <cellStyle name="Normal 2 2 2 2 3 2 3" xfId="20283" xr:uid="{356EAE45-7BC5-442D-AD66-59A37C0644C2}"/>
    <cellStyle name="Normal 2 2 2 2 3 2 4" xfId="20284" xr:uid="{0001926D-7375-4B5C-BC4B-56120EB03259}"/>
    <cellStyle name="Normal 2 2 2 2 3 3" xfId="20285" xr:uid="{2E4A7B69-E7F7-4600-BC68-9C6156DF3E79}"/>
    <cellStyle name="Normal 2 2 2 2 3 3 2" xfId="20286" xr:uid="{EE05CB91-2D9B-48F7-A709-73A90F814CA0}"/>
    <cellStyle name="Normal 2 2 2 2 3 4" xfId="20287" xr:uid="{2CB43612-9BB7-4043-902C-F023E01A45A0}"/>
    <cellStyle name="Normal 2 2 2 2 3 5" xfId="20288" xr:uid="{DB42243E-CF9E-45CB-9270-CCBF1464EAC2}"/>
    <cellStyle name="Normal 2 2 2 2 3 6" xfId="20289" xr:uid="{12EF6B1C-D799-4E06-9A82-9EFB59D3735A}"/>
    <cellStyle name="Normal 2 2 2 2 4" xfId="4135" xr:uid="{AF8EDCFF-8B97-4BF2-8084-13D4273B024F}"/>
    <cellStyle name="Normal 2 2 2 20" xfId="20290" xr:uid="{EDBFDB18-26A8-4EEB-BF19-4C0D53854C1E}"/>
    <cellStyle name="Normal 2 2 2 21" xfId="20291" xr:uid="{F22AA4D4-2293-4076-AB7F-B6A32EE08FFA}"/>
    <cellStyle name="Normal 2 2 2 22" xfId="20292" xr:uid="{98243463-624E-4827-A223-2A5F1A9C7016}"/>
    <cellStyle name="Normal 2 2 2 23" xfId="20293" xr:uid="{A0DE33D3-62A2-49B9-A8DF-3AF477FF8EED}"/>
    <cellStyle name="Normal 2 2 2 24" xfId="20294" xr:uid="{9353F65D-17E6-4344-A223-E91F3309009C}"/>
    <cellStyle name="Normal 2 2 2 25" xfId="20295" xr:uid="{40DF179B-4E4C-406E-B5F8-BB406E70A00A}"/>
    <cellStyle name="Normal 2 2 2 26" xfId="20296" xr:uid="{BCD1FB5E-3C13-46FF-AA2A-4D6EDCF06EA4}"/>
    <cellStyle name="Normal 2 2 2 27" xfId="20297" xr:uid="{EE2C89DB-0E40-45F9-944F-F6FE95FF4E1B}"/>
    <cellStyle name="Normal 2 2 2 28" xfId="20298" xr:uid="{98B0F17F-5898-4481-9543-055B56CC17E9}"/>
    <cellStyle name="Normal 2 2 2 29" xfId="20299" xr:uid="{31533BD5-D652-425D-859E-DEFF97C322C2}"/>
    <cellStyle name="Normal 2 2 2 3" xfId="20300" xr:uid="{85F1B4FA-5975-4701-96F6-779540B96F3B}"/>
    <cellStyle name="Normál 2 2 2 3" xfId="20301" xr:uid="{B521EE2B-8052-4E6F-A6C7-C2CB958ACDD4}"/>
    <cellStyle name="Normal 2 2 2 3 2" xfId="20302" xr:uid="{EAA81530-65B0-4404-B64F-D3CB7B481866}"/>
    <cellStyle name="Normál 2 2 2 3 2" xfId="20303" xr:uid="{552D0C3B-698C-4371-B9CA-FD95F4E7F89E}"/>
    <cellStyle name="Normal 2 2 2 3 2 2" xfId="20304" xr:uid="{28CEE277-231C-463F-83FC-D7E50FA1B6E6}"/>
    <cellStyle name="Normal 2 2 2 3 2 2 2" xfId="20305" xr:uid="{F6110816-F72F-4DED-98EA-D56624CA2270}"/>
    <cellStyle name="Normal 2 2 2 3 2 2 2 2" xfId="20306" xr:uid="{77239D97-465E-4921-B6C8-DB57241D06A4}"/>
    <cellStyle name="Normal 2 2 2 3 2 2 3" xfId="20307" xr:uid="{EB1B57F0-FA2C-4DB4-A332-DE95323731E3}"/>
    <cellStyle name="Normal 2 2 2 3 2 2 4" xfId="20308" xr:uid="{0FD85230-6463-4DB2-883E-BACF6D295A9E}"/>
    <cellStyle name="Normal 2 2 2 3 2 3" xfId="20309" xr:uid="{05815191-99D0-4D1F-8C7E-D3B50BF82E38}"/>
    <cellStyle name="Normal 2 2 2 3 2 3 2" xfId="20310" xr:uid="{73E71E06-C6CA-449B-9E54-844F17EAA6A0}"/>
    <cellStyle name="Normal 2 2 2 3 2 4" xfId="20311" xr:uid="{F48E771C-614F-43BC-99D7-7B6EE57D4EEF}"/>
    <cellStyle name="Normal 2 2 2 3 2 5" xfId="20312" xr:uid="{EF895FF6-F4FC-4435-9FF1-E643ACD9DCA5}"/>
    <cellStyle name="Normal 2 2 2 3 2 6" xfId="20313" xr:uid="{B637297A-1018-4EE3-9A7E-106FD7114CC0}"/>
    <cellStyle name="Normal 2 2 2 3 2 7" xfId="20314" xr:uid="{21127F14-E593-4B76-965A-E385D63A1BF8}"/>
    <cellStyle name="Normál 2 2 2 3 3" xfId="20315" xr:uid="{9983037D-063E-4DBF-9E28-AB76A1FD08BA}"/>
    <cellStyle name="Normal 2 2 2 30" xfId="20316" xr:uid="{F41C013F-BA3C-41C7-9B39-9C22836C38CA}"/>
    <cellStyle name="Normal 2 2 2 31" xfId="20317" xr:uid="{83015578-7CD2-4E9B-9523-5B8810FEDCC4}"/>
    <cellStyle name="Normal 2 2 2 32" xfId="20318" xr:uid="{C1AF31F4-2DED-4069-986E-CBA2F2DA15FE}"/>
    <cellStyle name="Normal 2 2 2 33" xfId="20319" xr:uid="{E50E25FE-2369-44A8-9932-85D68BF8685B}"/>
    <cellStyle name="Normal 2 2 2 34" xfId="4039" xr:uid="{7B325FCC-4875-4D5F-BE8F-6541DCF9DC76}"/>
    <cellStyle name="Normal 2 2 2 35" xfId="3182" xr:uid="{AB2E7E62-5594-4BA9-976D-5C6110F4B4C5}"/>
    <cellStyle name="Normal 2 2 2 4" xfId="20320" xr:uid="{42E1A503-E31F-4DFA-B028-745DC17BD7DA}"/>
    <cellStyle name="Normál 2 2 2 4" xfId="20321" xr:uid="{87610978-E816-4B02-96D2-2A66C3B98B3F}"/>
    <cellStyle name="Normal 2 2 2 4 10" xfId="20322" xr:uid="{6BC8097B-E89B-40B9-A084-A26438B037E7}"/>
    <cellStyle name="Normal 2 2 2 4 11" xfId="20323" xr:uid="{FBA9B6B0-647F-44E9-8944-1DA9C1BAD848}"/>
    <cellStyle name="Normal 2 2 2 4 12" xfId="20324" xr:uid="{C50CB712-1701-4AF2-818E-BC06F80951F9}"/>
    <cellStyle name="Normal 2 2 2 4 2" xfId="20325" xr:uid="{845BB9C9-9AC4-4ECF-8492-AAD5D443F5BA}"/>
    <cellStyle name="Normál 2 2 2 4 2" xfId="20326" xr:uid="{A4760BDC-C8D7-464B-9E4B-DC1B62BFF783}"/>
    <cellStyle name="Normal 2 2 2 4 2 2" xfId="20327" xr:uid="{BDBCE68A-B9ED-4868-BAC5-F60BA5C8B279}"/>
    <cellStyle name="Normal 2 2 2 4 2 2 2" xfId="20328" xr:uid="{ECFD4E7B-8B65-41DF-AF14-DC7106A80D20}"/>
    <cellStyle name="Normal 2 2 2 4 2 3" xfId="20329" xr:uid="{C0E82591-29E9-4C05-8FEF-313E58EDAB60}"/>
    <cellStyle name="Normal 2 2 2 4 2 4" xfId="20330" xr:uid="{CF459B88-6E87-4932-93C2-22B4609BBA31}"/>
    <cellStyle name="Normal 2 2 2 4 2 5" xfId="20331" xr:uid="{3E37431F-C7E8-4819-9C40-963BC2296195}"/>
    <cellStyle name="Normal 2 2 2 4 3" xfId="20332" xr:uid="{EB463F1C-8A17-417A-9B07-368202492160}"/>
    <cellStyle name="Normál 2 2 2 4 3" xfId="20333" xr:uid="{E1AB9790-CF3B-4F7B-8A34-36E6C1B00182}"/>
    <cellStyle name="Normal 2 2 2 4 3 2" xfId="20334" xr:uid="{2BD7B633-0385-4F80-B3E5-086B0BDC395E}"/>
    <cellStyle name="Normal 2 2 2 4 3 3" xfId="20335" xr:uid="{D75E0CD4-CBC7-44E0-93FC-48F3E93E7287}"/>
    <cellStyle name="Normal 2 2 2 4 4" xfId="20336" xr:uid="{4678DE3D-6C68-4E53-8FD2-FFD048E38805}"/>
    <cellStyle name="Normal 2 2 2 4 4 2" xfId="20337" xr:uid="{CF1FFEA0-CF0A-47FA-93F1-C24EF23025D4}"/>
    <cellStyle name="Normal 2 2 2 4 4 3" xfId="20338" xr:uid="{3D3322DF-8263-4F8F-99A9-A59B9E6C4ABD}"/>
    <cellStyle name="Normal 2 2 2 4 5" xfId="20339" xr:uid="{32505527-9C5E-45DA-A0A3-00DCE6848A1E}"/>
    <cellStyle name="Normal 2 2 2 4 5 2" xfId="20340" xr:uid="{DD125577-0083-40B7-BB06-599FE472C7AD}"/>
    <cellStyle name="Normal 2 2 2 4 6" xfId="20341" xr:uid="{F2098445-9DE9-4B40-8FF8-ECC29EF0B95D}"/>
    <cellStyle name="Normal 2 2 2 4 6 2" xfId="20342" xr:uid="{53AD7F7D-5FC4-4532-8C86-D2A912BFD0C1}"/>
    <cellStyle name="Normal 2 2 2 4 7" xfId="20343" xr:uid="{EBD78B55-E509-4595-8A47-23900D23AFC3}"/>
    <cellStyle name="Normal 2 2 2 4 7 2" xfId="20344" xr:uid="{BE6A5F38-A35B-4898-AE4D-4570CC1C345E}"/>
    <cellStyle name="Normal 2 2 2 4 8" xfId="20345" xr:uid="{2EFACFDB-D760-41AF-A0C9-AC8DAE4508B8}"/>
    <cellStyle name="Normal 2 2 2 4 8 2" xfId="20346" xr:uid="{33CB1D23-2D66-4B36-AD4E-BD3E9BA2CB11}"/>
    <cellStyle name="Normal 2 2 2 4 9" xfId="20347" xr:uid="{BE21DD53-FEDD-46AF-8118-F3A0CD875014}"/>
    <cellStyle name="Normal 2 2 2 4 9 2" xfId="20348" xr:uid="{1B1B389B-A35A-4D33-B319-5DFED9144B78}"/>
    <cellStyle name="Normal 2 2 2 5" xfId="20349" xr:uid="{5FA5C63D-A9EA-4763-A546-DD161527C006}"/>
    <cellStyle name="Normál 2 2 2 5" xfId="20350" xr:uid="{0C567AD2-8852-4FA5-9875-2E65383879A8}"/>
    <cellStyle name="Normál 2 2 2 5 2" xfId="20351" xr:uid="{25C0CBB5-16E1-4D7E-966D-88332F414BBC}"/>
    <cellStyle name="Normal 2 2 2 6" xfId="20352" xr:uid="{233432A6-D9F3-4639-BC7A-0E0EC71108D5}"/>
    <cellStyle name="Normál 2 2 2 6" xfId="20353" xr:uid="{2245B6A5-44F8-4AED-B4E2-E7F080B0A556}"/>
    <cellStyle name="Normál 2 2 2 6 2" xfId="20354" xr:uid="{ECFB80F6-E60A-4A0A-9408-946BD9D51C1E}"/>
    <cellStyle name="Normal 2 2 2 7" xfId="20355" xr:uid="{4586EB9E-0968-4FB1-B6BA-B629B37CAD37}"/>
    <cellStyle name="Normál 2 2 2 7" xfId="20356" xr:uid="{7CDD7B31-498F-47C5-B111-B34B6ED69992}"/>
    <cellStyle name="Normál 2 2 2 7 2" xfId="20357" xr:uid="{C978D907-2DBF-4EAC-9A04-C83B2DE9DEEA}"/>
    <cellStyle name="Normal 2 2 2 8" xfId="20358" xr:uid="{52736C68-BDBE-4629-8252-B27FA164348A}"/>
    <cellStyle name="Normál 2 2 2 8" xfId="20359" xr:uid="{C73F538B-2869-48B9-A5A4-1D750D83D202}"/>
    <cellStyle name="Normál 2 2 2 8 2" xfId="20360" xr:uid="{FD997DA7-7D16-41D7-B2A7-A36771926D70}"/>
    <cellStyle name="Normal 2 2 2 9" xfId="20361" xr:uid="{BC9008A0-59AC-48DC-A296-12C4019F2934}"/>
    <cellStyle name="Normál 2 2 2 9" xfId="20362" xr:uid="{8B693835-8E3A-47B3-B035-485B454DDC8D}"/>
    <cellStyle name="Normál 2 2 2 9 2" xfId="20363" xr:uid="{DC06B5B9-A6BF-4FB0-9EF5-F4488D9FEAB9}"/>
    <cellStyle name="Normal 2 2 20" xfId="20364" xr:uid="{63F9F206-E87C-49E5-9823-5F9CFD0A8E22}"/>
    <cellStyle name="Normal 2 2 20 2" xfId="20365" xr:uid="{52B13461-72F4-4AB4-83E6-BBDFF59CEDF1}"/>
    <cellStyle name="Normal 2 2 20 2 2" xfId="20366" xr:uid="{4BEE6AA2-E64D-4478-843C-2CD1470C0E47}"/>
    <cellStyle name="Normal 2 2 20 2 2 2" xfId="20367" xr:uid="{C6CF5C40-8645-48D1-9123-E14F7D3AD95D}"/>
    <cellStyle name="Normal 2 2 20 2 3" xfId="20368" xr:uid="{D4CDB21B-FFB0-4463-BC6D-8FF91C1718BA}"/>
    <cellStyle name="Normal 2 2 20 2 4" xfId="20369" xr:uid="{69123616-0F72-4C92-95ED-B0F8428DD5E6}"/>
    <cellStyle name="Normal 2 2 20 3" xfId="20370" xr:uid="{35C0CD26-5D84-46D3-AC37-AE828A49BB0F}"/>
    <cellStyle name="Normal 2 2 20 3 2" xfId="20371" xr:uid="{D17688D6-1AFA-4E05-800B-D010E5AC90D6}"/>
    <cellStyle name="Normal 2 2 20 4" xfId="20372" xr:uid="{5C8238FC-53DC-4E79-B0BC-B140C076EE15}"/>
    <cellStyle name="Normal 2 2 20 5" xfId="20373" xr:uid="{947628C2-00B8-46A2-8820-CA5615088AF2}"/>
    <cellStyle name="Normal 2 2 21" xfId="20374" xr:uid="{A2C0FF66-2739-47EF-AD35-FD629544203A}"/>
    <cellStyle name="Normal 2 2 21 2" xfId="20375" xr:uid="{12397412-E4E0-4406-B782-79DD72072356}"/>
    <cellStyle name="Normal 2 2 21 2 2" xfId="20376" xr:uid="{68B06C83-E4E1-4C59-A3BA-E402113E090A}"/>
    <cellStyle name="Normal 2 2 21 2 2 2" xfId="20377" xr:uid="{C7E47117-EE0F-4F92-B30D-4BBBD0D75E52}"/>
    <cellStyle name="Normal 2 2 21 2 3" xfId="20378" xr:uid="{ECF71E81-DBBE-42D0-891D-37368C3B03A8}"/>
    <cellStyle name="Normal 2 2 21 2 4" xfId="20379" xr:uid="{F9ED6113-7BE8-44E9-A62F-D28CC3F10AE6}"/>
    <cellStyle name="Normal 2 2 21 3" xfId="20380" xr:uid="{85093790-03AA-476E-9020-91A7A7069A6C}"/>
    <cellStyle name="Normal 2 2 21 3 2" xfId="20381" xr:uid="{4F0F5474-87B9-42CE-B866-29A3E4E45018}"/>
    <cellStyle name="Normal 2 2 21 4" xfId="20382" xr:uid="{BEE4DB47-77EA-4BE5-B45E-E4C89EB1FB01}"/>
    <cellStyle name="Normal 2 2 21 5" xfId="20383" xr:uid="{CDFA5237-4E6E-4E23-8014-88D9F51566D5}"/>
    <cellStyle name="Normal 2 2 22" xfId="20384" xr:uid="{2ABFD094-9CF2-4D28-A1B2-A8E8D5DA5EA8}"/>
    <cellStyle name="Normal 2 2 22 2" xfId="20385" xr:uid="{D9A2C49F-7A65-4ACB-A696-61A7328EF66C}"/>
    <cellStyle name="Normal 2 2 22 2 2" xfId="20386" xr:uid="{217E4E2F-808D-44DE-B8E9-D018AC15B337}"/>
    <cellStyle name="Normal 2 2 22 2 2 2" xfId="20387" xr:uid="{A0433346-A8E4-4C7F-89EA-DDE007EA9AC6}"/>
    <cellStyle name="Normal 2 2 22 2 3" xfId="20388" xr:uid="{5A48D7BE-39F6-41ED-89A2-D43770D8D4C4}"/>
    <cellStyle name="Normal 2 2 22 2 4" xfId="20389" xr:uid="{E6CB51F5-70A3-4EE9-B0F8-B15129AA6C54}"/>
    <cellStyle name="Normal 2 2 22 3" xfId="20390" xr:uid="{AAE1450B-57F4-46ED-8617-D3FAE6E7F745}"/>
    <cellStyle name="Normal 2 2 22 3 2" xfId="20391" xr:uid="{899EA99A-9BA5-45E0-A1D6-4E3D3282B00B}"/>
    <cellStyle name="Normal 2 2 22 4" xfId="20392" xr:uid="{5A25AB38-DCEF-4830-97F5-36C75D8D2836}"/>
    <cellStyle name="Normal 2 2 22 5" xfId="20393" xr:uid="{F25CA60E-58CB-441D-8E97-10A73663061F}"/>
    <cellStyle name="Normal 2 2 23" xfId="20394" xr:uid="{6A50120B-7AC4-42E5-8578-C9C36BC1BBB0}"/>
    <cellStyle name="Normal 2 2 23 2" xfId="20395" xr:uid="{C8E2F593-6335-443D-9448-30A4B2220343}"/>
    <cellStyle name="Normal 2 2 23 2 2" xfId="20396" xr:uid="{A36A0F9E-1D06-4DCF-9B27-D402B55FEA91}"/>
    <cellStyle name="Normal 2 2 23 2 2 2" xfId="20397" xr:uid="{672E8977-3173-4CFC-B853-7E8374A0EA01}"/>
    <cellStyle name="Normal 2 2 23 2 3" xfId="20398" xr:uid="{3D3E9F1A-431E-4872-8405-7EDF9945F413}"/>
    <cellStyle name="Normal 2 2 23 2 4" xfId="20399" xr:uid="{0235BB2C-9C81-4B2A-899C-B5EC19F9BB06}"/>
    <cellStyle name="Normal 2 2 23 3" xfId="20400" xr:uid="{8FFDE20A-C521-4DD1-9604-B0980EA3DAC0}"/>
    <cellStyle name="Normal 2 2 23 3 2" xfId="20401" xr:uid="{6EBDA6DF-BC47-4CA8-97EB-5F967EC1B981}"/>
    <cellStyle name="Normal 2 2 23 4" xfId="20402" xr:uid="{EC97AFC6-8453-4F79-9B90-40499754023D}"/>
    <cellStyle name="Normal 2 2 23 5" xfId="20403" xr:uid="{79BFECA6-1912-47EA-9ABD-681B5F7EB26D}"/>
    <cellStyle name="Normal 2 2 24" xfId="20404" xr:uid="{C73A7783-DC54-43CC-9A6B-AF07B6141DC0}"/>
    <cellStyle name="Normal 2 2 24 2" xfId="20405" xr:uid="{08E5791C-855C-4CCA-AD19-B9BC7606812A}"/>
    <cellStyle name="Normal 2 2 24 2 2" xfId="20406" xr:uid="{4AD21210-4DD4-4F63-A200-60E2ECB8E683}"/>
    <cellStyle name="Normal 2 2 24 2 2 2" xfId="20407" xr:uid="{A66A3006-39FE-4DD1-8E86-70722652F45B}"/>
    <cellStyle name="Normal 2 2 24 2 3" xfId="20408" xr:uid="{F365E523-BBB6-44AE-8CE1-754393050086}"/>
    <cellStyle name="Normal 2 2 24 2 4" xfId="20409" xr:uid="{604CD52A-CBCC-427E-A7D3-253D352710BE}"/>
    <cellStyle name="Normal 2 2 24 3" xfId="20410" xr:uid="{6CE2E42F-D2D4-47D7-957F-434158F3D553}"/>
    <cellStyle name="Normal 2 2 24 3 2" xfId="20411" xr:uid="{62444CA6-5420-4DFD-AE0F-664F6BEEE0A9}"/>
    <cellStyle name="Normal 2 2 24 4" xfId="20412" xr:uid="{416EEFEA-BDC9-446D-B844-E7F6687FB3D9}"/>
    <cellStyle name="Normal 2 2 24 5" xfId="20413" xr:uid="{C391DAE8-3B02-4AF5-AD00-43BEFF0B3AD4}"/>
    <cellStyle name="Normal 2 2 25" xfId="20414" xr:uid="{6A54EDE4-8121-4B46-ABF2-2B686C606E8A}"/>
    <cellStyle name="Normal 2 2 25 2" xfId="20415" xr:uid="{BEA34FF2-7A99-4CAF-8CF1-0737B6F24A9B}"/>
    <cellStyle name="Normal 2 2 25 2 2" xfId="20416" xr:uid="{31997C0E-79E9-442D-900E-E40A411FCBE0}"/>
    <cellStyle name="Normal 2 2 25 2 2 2" xfId="20417" xr:uid="{8C540DA6-6A9D-4742-B1BE-34C01A5537E4}"/>
    <cellStyle name="Normal 2 2 25 2 3" xfId="20418" xr:uid="{846CB7D2-0E65-489E-A6F2-57574192A0B3}"/>
    <cellStyle name="Normal 2 2 25 2 4" xfId="20419" xr:uid="{BA53B198-9744-4217-9337-DA80C03E7F9F}"/>
    <cellStyle name="Normal 2 2 25 3" xfId="20420" xr:uid="{1E16EFB7-0B6B-4178-BA73-11C4CFF4C62E}"/>
    <cellStyle name="Normal 2 2 25 3 2" xfId="20421" xr:uid="{F77E680D-62FE-4CAE-9960-23806C80F2E6}"/>
    <cellStyle name="Normal 2 2 25 4" xfId="20422" xr:uid="{EDF95422-6244-4FC3-AD00-328571A237FC}"/>
    <cellStyle name="Normal 2 2 25 5" xfId="20423" xr:uid="{33B84EE0-9704-49CF-88F7-356105BA7B9E}"/>
    <cellStyle name="Normal 2 2 26" xfId="20424" xr:uid="{7C7E95FC-71AF-45C0-AC9F-D8AF47F071BE}"/>
    <cellStyle name="Normal 2 2 27" xfId="20425" xr:uid="{EDF53E6C-BF86-4431-A91B-A4766A1998C0}"/>
    <cellStyle name="Normal 2 2 28" xfId="20426" xr:uid="{52A974C5-F59F-4D2D-A309-72B3810472ED}"/>
    <cellStyle name="Normal 2 2 29" xfId="20427" xr:uid="{415BF256-CEA6-4E97-9DD6-99991FDFC118}"/>
    <cellStyle name="Normal 2 2 3" xfId="1124" xr:uid="{00000000-0005-0000-0000-00006A040000}"/>
    <cellStyle name="Normál 2 2 3" xfId="20428" xr:uid="{2D97F51A-F03E-46E7-A817-8BA00B2A4AC9}"/>
    <cellStyle name="Normál 2 2 3 10" xfId="20429" xr:uid="{EB63E397-9C21-4341-AD8D-AA208B0C2DED}"/>
    <cellStyle name="Normál 2 2 3 10 2" xfId="20430" xr:uid="{3D90C418-E2A4-4C50-9669-D0F4CC036295}"/>
    <cellStyle name="Normál 2 2 3 11" xfId="20431" xr:uid="{898DDFA3-2485-4C06-840E-76C09D8732B4}"/>
    <cellStyle name="Normál 2 2 3 12" xfId="20432" xr:uid="{C3BDED16-EDBC-4357-AFBC-9B7931597A7E}"/>
    <cellStyle name="Normal 2 2 3 2" xfId="20433" xr:uid="{F4FD3F76-4748-401C-9BC5-44D26B33DC79}"/>
    <cellStyle name="Normál 2 2 3 2" xfId="20434" xr:uid="{5DADCF12-000B-4778-A757-EEB329F8B08A}"/>
    <cellStyle name="Normal 2 2 3 2 2" xfId="20435" xr:uid="{B20834EC-D772-4B97-B652-DD0F16F83CA8}"/>
    <cellStyle name="Normál 2 2 3 2 2" xfId="20436" xr:uid="{98386A64-2C74-49D8-82C0-E9ECA54BD39F}"/>
    <cellStyle name="Normal 2 2 3 2 2 2" xfId="20437" xr:uid="{CFE8D7B1-4EDC-46F5-9EE3-B223B7C93422}"/>
    <cellStyle name="Normal 2 2 3 2 2 2 2" xfId="20438" xr:uid="{051B2848-6E1B-4A0E-B992-6C021B3BC990}"/>
    <cellStyle name="Normal 2 2 3 2 2 2 2 2" xfId="20439" xr:uid="{3CEE2039-9B9F-4BE2-BBA8-6FDF7F0FC424}"/>
    <cellStyle name="Normal 2 2 3 2 2 2 3" xfId="20440" xr:uid="{B1B357A2-9035-4074-9357-07D151CFDCEB}"/>
    <cellStyle name="Normal 2 2 3 2 2 2 4" xfId="20441" xr:uid="{150DB1C2-3AAF-48A9-B63C-4D88901F29E1}"/>
    <cellStyle name="Normal 2 2 3 2 2 3" xfId="20442" xr:uid="{E3A4413D-CA71-4601-BCE1-02CB14B67F72}"/>
    <cellStyle name="Normal 2 2 3 2 2 3 2" xfId="20443" xr:uid="{D4813653-D1EE-4032-A5BB-4E8F2318CB30}"/>
    <cellStyle name="Normal 2 2 3 2 2 4" xfId="20444" xr:uid="{78CD514F-3A5B-4FE0-8A8A-6BA0128FAED0}"/>
    <cellStyle name="Normal 2 2 3 2 2 5" xfId="20445" xr:uid="{D0B7BEEE-1222-43DF-8BF6-0DCC3C2B9DFB}"/>
    <cellStyle name="Normal 2 2 3 2 2 6" xfId="20446" xr:uid="{5073C0E5-BEA7-49D9-A5A1-7C50FF918B30}"/>
    <cellStyle name="Normal 2 2 3 2 2 7" xfId="20447" xr:uid="{36357CF8-7C03-4F14-A662-DE0DF47A14AE}"/>
    <cellStyle name="Normál 2 2 3 2 3" xfId="20448" xr:uid="{46582150-BC0F-4B89-A4FD-1095F7817297}"/>
    <cellStyle name="Normal 2 2 3 3" xfId="20449" xr:uid="{0D514846-6F19-48DE-A7EA-09031E31611F}"/>
    <cellStyle name="Normál 2 2 3 3" xfId="20450" xr:uid="{28DD5B02-A6E3-4CC8-9D4A-C3EFC3DDFC1B}"/>
    <cellStyle name="Normal 2 2 3 3 10" xfId="20451" xr:uid="{47105904-097A-4330-BBA5-6EACC4D99DD8}"/>
    <cellStyle name="Normal 2 2 3 3 10 2" xfId="20452" xr:uid="{A12718F4-2F2B-4AFB-8F1F-624A919468E2}"/>
    <cellStyle name="Normal 2 2 3 3 11" xfId="20453" xr:uid="{BA3C2A5B-EC1A-427C-86F7-49F595A7E1C6}"/>
    <cellStyle name="Normal 2 2 3 3 12" xfId="20454" xr:uid="{1902E8D4-8E5D-472D-90E8-0B649762CC8A}"/>
    <cellStyle name="Normal 2 2 3 3 13" xfId="20455" xr:uid="{3235E95D-5B1F-456D-BD35-569DB40D5FAF}"/>
    <cellStyle name="Normal 2 2 3 3 14" xfId="20456" xr:uid="{C85CD105-F204-4BA8-9400-5197BF21252F}"/>
    <cellStyle name="Normal 2 2 3 3 2" xfId="20457" xr:uid="{78810A11-9EAE-490D-9853-46EC9A545DC3}"/>
    <cellStyle name="Normál 2 2 3 3 2" xfId="20458" xr:uid="{240B7DA0-EB9F-499C-B1CF-095AC90DEDB8}"/>
    <cellStyle name="Normal 2 2 3 3 2 2" xfId="20459" xr:uid="{B19782CC-7C0F-4A19-98F2-63F9B1495E39}"/>
    <cellStyle name="Normal 2 2 3 3 2 2 2" xfId="20460" xr:uid="{2B603428-340F-44FB-87EC-0E143581F3A3}"/>
    <cellStyle name="Normal 2 2 3 3 2 3" xfId="20461" xr:uid="{AC572D9D-06D9-4C01-9B48-808E59C5C3C9}"/>
    <cellStyle name="Normal 2 2 3 3 2 4" xfId="20462" xr:uid="{66A8F558-ABD2-47F5-BA1A-77D3FA5A2CFC}"/>
    <cellStyle name="Normal 2 2 3 3 2 5" xfId="20463" xr:uid="{74346E7C-E480-4E4B-8A91-122E02F5C388}"/>
    <cellStyle name="Normal 2 2 3 3 3" xfId="20464" xr:uid="{1DC0F618-39AB-4956-9026-09AB779F4F11}"/>
    <cellStyle name="Normál 2 2 3 3 3" xfId="20465" xr:uid="{03864F0C-DC5A-4127-BA80-73CDD9C8E09F}"/>
    <cellStyle name="Normal 2 2 3 3 3 2" xfId="20466" xr:uid="{184A9962-C56A-4F99-A0C1-D5C20316741A}"/>
    <cellStyle name="Normal 2 2 3 3 4" xfId="20467" xr:uid="{350671D7-39D7-4BAC-B80D-34C94D435BE2}"/>
    <cellStyle name="Normal 2 2 3 3 4 2" xfId="20468" xr:uid="{7C80723B-43B8-4837-9CD8-56730ED45793}"/>
    <cellStyle name="Normal 2 2 3 3 5" xfId="20469" xr:uid="{3B356D23-87FD-4156-9008-200ACFD4A364}"/>
    <cellStyle name="Normal 2 2 3 3 5 2" xfId="20470" xr:uid="{CE03D468-AED9-4542-891E-E9DEA123ABFC}"/>
    <cellStyle name="Normal 2 2 3 3 6" xfId="20471" xr:uid="{D5838CEF-8E1E-466E-B527-528D0A07C770}"/>
    <cellStyle name="Normal 2 2 3 3 6 2" xfId="20472" xr:uid="{0C343F70-F90D-478A-A3E1-0289AE47B681}"/>
    <cellStyle name="Normal 2 2 3 3 7" xfId="20473" xr:uid="{8B9AE4B8-2E21-40EC-9BF8-513C08932421}"/>
    <cellStyle name="Normal 2 2 3 3 7 2" xfId="20474" xr:uid="{A366B2DF-BD79-41A9-B911-5572480B5BEA}"/>
    <cellStyle name="Normal 2 2 3 3 8" xfId="20475" xr:uid="{A402DFEF-F7FE-4A3D-880A-A6739A7E34CF}"/>
    <cellStyle name="Normal 2 2 3 3 8 2" xfId="20476" xr:uid="{855A1C23-C65E-4ED0-BC5E-619F36D1F733}"/>
    <cellStyle name="Normal 2 2 3 3 9" xfId="20477" xr:uid="{FE1E45A9-A17A-4B90-AA17-C6B687B0B220}"/>
    <cellStyle name="Normal 2 2 3 3 9 2" xfId="20478" xr:uid="{F64A977A-35AF-4639-9C46-13BECD247A55}"/>
    <cellStyle name="Normal 2 2 3 4" xfId="4136" xr:uid="{05110DFB-A5E9-4A43-A5E3-248467DB7DEE}"/>
    <cellStyle name="Normál 2 2 3 4" xfId="20479" xr:uid="{88625CE5-8C56-44CC-BAD9-00D9015DE2E4}"/>
    <cellStyle name="Normál 2 2 3 4 2" xfId="20480" xr:uid="{50DE624C-369F-4D6C-90AE-23B18969FD4C}"/>
    <cellStyle name="Normal 2 2 3 5" xfId="3875" xr:uid="{1C86B937-A219-4021-93F4-5FB9FE28F6C5}"/>
    <cellStyle name="Normál 2 2 3 5" xfId="20481" xr:uid="{2853974F-7547-44C2-A09B-3292F78CAF3D}"/>
    <cellStyle name="Normál 2 2 3 5 2" xfId="20482" xr:uid="{B304A800-B403-4D7A-980A-D31D2FE885D5}"/>
    <cellStyle name="Normál 2 2 3 6" xfId="20483" xr:uid="{989B5506-6686-471F-9EA1-388C8FB7B4A9}"/>
    <cellStyle name="Normál 2 2 3 6 2" xfId="20484" xr:uid="{6DFFC784-ADF1-4E82-AEE0-C8C272FB1CCC}"/>
    <cellStyle name="Normál 2 2 3 7" xfId="20485" xr:uid="{220CF2DB-2ED8-4EBB-81C9-EAE84BFC63C9}"/>
    <cellStyle name="Normál 2 2 3 7 2" xfId="20486" xr:uid="{F1828DF1-17E0-4D93-BE24-44483F16AED1}"/>
    <cellStyle name="Normál 2 2 3 8" xfId="20487" xr:uid="{2292CB04-16AE-485C-9CE1-6A259309730A}"/>
    <cellStyle name="Normál 2 2 3 8 2" xfId="20488" xr:uid="{650EE514-CEF1-4890-857A-3E66497A5948}"/>
    <cellStyle name="Normál 2 2 3 9" xfId="20489" xr:uid="{15CD192C-4610-4B99-9F14-C432A5C25DE0}"/>
    <cellStyle name="Normál 2 2 3 9 2" xfId="20490" xr:uid="{19823783-181A-44D2-9559-F543C94B15C4}"/>
    <cellStyle name="Normal 2 2 30" xfId="20491" xr:uid="{D7EAB0F9-EB08-4486-86F6-E683B24CDC3A}"/>
    <cellStyle name="Normal 2 2 31" xfId="20492" xr:uid="{7948C73C-552F-445B-8B0B-77939E4F002D}"/>
    <cellStyle name="Normal 2 2 32" xfId="20493" xr:uid="{982AB8DD-CC56-4581-9A8B-8AF3C265D7BE}"/>
    <cellStyle name="Normal 2 2 33" xfId="20494" xr:uid="{9C1BA174-2CDB-467A-989A-8848CCC9D53A}"/>
    <cellStyle name="Normal 2 2 34" xfId="20495" xr:uid="{53D2B71B-F882-42B4-917B-BD7B79135CE4}"/>
    <cellStyle name="Normal 2 2 35" xfId="20496" xr:uid="{CA32FAF4-9E3C-4BBA-9E71-42B2F476C832}"/>
    <cellStyle name="Normal 2 2 36" xfId="20497" xr:uid="{F254859D-AD37-4A14-AACE-0F5B1F6A63A7}"/>
    <cellStyle name="Normal 2 2 37" xfId="20498" xr:uid="{25F321FC-AB40-4D41-9634-9807C24BE2D9}"/>
    <cellStyle name="Normal 2 2 38" xfId="20499" xr:uid="{E55C4748-D310-4742-94B7-87DA11E1B726}"/>
    <cellStyle name="Normal 2 2 39" xfId="20500" xr:uid="{D2CABEF3-8694-48BA-9B6E-1E7C0CA9BB68}"/>
    <cellStyle name="Normal 2 2 4" xfId="20501" xr:uid="{AC69396B-0E0F-4A4F-BFA4-C5D7EF954FF9}"/>
    <cellStyle name="Normál 2 2 4" xfId="20502" xr:uid="{C1B2BE3B-D63E-4074-8FE6-508DA8FFF4DE}"/>
    <cellStyle name="Normál 2 2 4 10" xfId="20503" xr:uid="{C3DF255A-F8E1-4131-B3FF-25F9E1EE87D5}"/>
    <cellStyle name="Normál 2 2 4 10 2" xfId="20504" xr:uid="{5F88E3B6-2779-47A2-802A-6DE9779A288F}"/>
    <cellStyle name="Normál 2 2 4 11" xfId="20505" xr:uid="{8679764F-2825-4B0B-BD84-A73C1C9EE7C1}"/>
    <cellStyle name="Normál 2 2 4 12" xfId="20506" xr:uid="{C855A23E-D160-4878-A8CB-16DE4091ECF0}"/>
    <cellStyle name="Normal 2 2 4 2" xfId="20507" xr:uid="{6CD1E866-30BD-4393-9F52-D2CEAA21D3E9}"/>
    <cellStyle name="Normál 2 2 4 2" xfId="20508" xr:uid="{77860AE6-C7CF-4EA0-AD34-111ECD5CE3E0}"/>
    <cellStyle name="Normal 2 2 4 2 2" xfId="20509" xr:uid="{F2CDB5D3-2FFC-498D-B5BD-B1D530BC4D6A}"/>
    <cellStyle name="Normál 2 2 4 2 2" xfId="20510" xr:uid="{FC0E67FF-AED6-43C7-8F7E-8F29C3EBD2E1}"/>
    <cellStyle name="Normal 2 2 4 2 2 2" xfId="20511" xr:uid="{4344D86F-88B3-46F4-B744-05DF19027879}"/>
    <cellStyle name="Normal 2 2 4 2 2 2 2" xfId="20512" xr:uid="{26BA2AD3-6BC7-4F07-9AA3-8A409782F208}"/>
    <cellStyle name="Normal 2 2 4 2 2 2 2 2" xfId="20513" xr:uid="{1C38FA9F-D387-4F11-B985-5308A40DC872}"/>
    <cellStyle name="Normal 2 2 4 2 2 2 3" xfId="20514" xr:uid="{D378B234-FA70-4EED-8F6B-3C53ACCFAC41}"/>
    <cellStyle name="Normal 2 2 4 2 2 2 4" xfId="20515" xr:uid="{A5091B4B-CA24-431B-A31F-DB435DE486E4}"/>
    <cellStyle name="Normal 2 2 4 2 2 3" xfId="20516" xr:uid="{151166A1-CA4E-424E-B2A1-B7E2B5FA31DA}"/>
    <cellStyle name="Normal 2 2 4 2 2 3 2" xfId="20517" xr:uid="{C760DEAC-96D4-4167-ADA9-D9406A139E8D}"/>
    <cellStyle name="Normal 2 2 4 2 2 4" xfId="20518" xr:uid="{A535B821-00E4-42AD-86CD-A48AA4442C32}"/>
    <cellStyle name="Normal 2 2 4 2 2 5" xfId="20519" xr:uid="{AAC797D9-452F-496D-9E9D-17446D82C1B2}"/>
    <cellStyle name="Normal 2 2 4 2 2 6" xfId="20520" xr:uid="{CEB95D21-8A5C-461A-A08D-190ADEE29783}"/>
    <cellStyle name="Normál 2 2 4 2 3" xfId="20521" xr:uid="{B27ECC1F-F0A1-4EAC-97CC-7762E0C873EC}"/>
    <cellStyle name="Normal 2 2 4 3" xfId="20522" xr:uid="{C47FF7AF-5731-4361-A898-EA47CC8BF541}"/>
    <cellStyle name="Normál 2 2 4 3" xfId="20523" xr:uid="{A4C7D70E-1B8B-468C-96D7-534276C6DA55}"/>
    <cellStyle name="Normal 2 2 4 3 10" xfId="20524" xr:uid="{C3ECF169-E57D-4DC8-9618-AF6474348CA3}"/>
    <cellStyle name="Normal 2 2 4 3 10 2" xfId="20525" xr:uid="{941ED7E7-724E-42D0-9A65-1B79F3D3C72E}"/>
    <cellStyle name="Normal 2 2 4 3 11" xfId="20526" xr:uid="{E8957919-2060-4DED-B944-A86C94747B46}"/>
    <cellStyle name="Normal 2 2 4 3 12" xfId="20527" xr:uid="{EAC708B1-D4C1-40F9-98FA-299A8CFFDBAD}"/>
    <cellStyle name="Normal 2 2 4 3 13" xfId="20528" xr:uid="{20A6AE89-59CB-4CFE-B52F-9FCB6A3BC822}"/>
    <cellStyle name="Normal 2 2 4 3 2" xfId="20529" xr:uid="{BE9BED9A-8224-4848-B2A3-E9CC53C865F8}"/>
    <cellStyle name="Normál 2 2 4 3 2" xfId="20530" xr:uid="{E34CA495-2C62-46A1-8517-9DE7870D5E7D}"/>
    <cellStyle name="Normal 2 2 4 3 2 2" xfId="20531" xr:uid="{D3C89BAC-2436-4F14-B37F-72126B78EC6C}"/>
    <cellStyle name="Normal 2 2 4 3 2 2 2" xfId="20532" xr:uid="{74C3BB7F-2FBE-422E-B6C4-366A61F13B88}"/>
    <cellStyle name="Normal 2 2 4 3 2 3" xfId="20533" xr:uid="{B1E4E08C-3D7A-473E-AE1E-9746CE5400D7}"/>
    <cellStyle name="Normal 2 2 4 3 2 4" xfId="20534" xr:uid="{EF8E89AF-B055-4BD4-BABE-65F7EFE2BDED}"/>
    <cellStyle name="Normal 2 2 4 3 2 5" xfId="20535" xr:uid="{78E90044-B4AB-4A71-A49F-1BEBDBF4CB3A}"/>
    <cellStyle name="Normal 2 2 4 3 3" xfId="20536" xr:uid="{0E5E834B-0073-41C5-8C0B-2AA6106299AC}"/>
    <cellStyle name="Normál 2 2 4 3 3" xfId="20537" xr:uid="{FD5B3817-E9D6-49C8-A6BA-F22C0F308064}"/>
    <cellStyle name="Normal 2 2 4 3 3 2" xfId="20538" xr:uid="{B43D4677-70C5-43CA-9665-22F5DA9BE25D}"/>
    <cellStyle name="Normal 2 2 4 3 4" xfId="20539" xr:uid="{1488B190-658B-42FA-905E-9AADF073FC40}"/>
    <cellStyle name="Normal 2 2 4 3 4 2" xfId="20540" xr:uid="{F979D230-3FD7-4B61-A1AC-9C7DE53DFC05}"/>
    <cellStyle name="Normal 2 2 4 3 5" xfId="20541" xr:uid="{3580E1A0-242A-428D-8591-75D01349ECA7}"/>
    <cellStyle name="Normal 2 2 4 3 5 2" xfId="20542" xr:uid="{03482584-152C-429F-BF02-C3EC0275ADCC}"/>
    <cellStyle name="Normal 2 2 4 3 6" xfId="20543" xr:uid="{A3A6978E-0DD5-4A27-B3E2-A308B41B2656}"/>
    <cellStyle name="Normal 2 2 4 3 6 2" xfId="20544" xr:uid="{F0B33E11-0043-44E8-9BAA-F559819F6D73}"/>
    <cellStyle name="Normal 2 2 4 3 7" xfId="20545" xr:uid="{02AC5A7D-85E6-4D8A-B6F4-06245CDBC74E}"/>
    <cellStyle name="Normal 2 2 4 3 7 2" xfId="20546" xr:uid="{4C0A2C2F-5F77-4C5F-BB31-12F135F42919}"/>
    <cellStyle name="Normal 2 2 4 3 8" xfId="20547" xr:uid="{F29D786A-4302-4B7A-BF8A-760B38EC33B2}"/>
    <cellStyle name="Normal 2 2 4 3 8 2" xfId="20548" xr:uid="{DE3F8145-017E-4CE4-B638-F1C2CD79BB79}"/>
    <cellStyle name="Normal 2 2 4 3 9" xfId="20549" xr:uid="{ECE541B7-D88D-4E13-8DA9-6DFBC450052A}"/>
    <cellStyle name="Normal 2 2 4 3 9 2" xfId="20550" xr:uid="{5207D201-06A4-4407-97C8-EA8734E61EC9}"/>
    <cellStyle name="Normál 2 2 4 4" xfId="20551" xr:uid="{DE4C1F72-08CB-43BF-9078-2CE29A6EF66E}"/>
    <cellStyle name="Normál 2 2 4 4 2" xfId="20552" xr:uid="{AC30F0FF-D059-45A5-8534-DD8FE4CD9677}"/>
    <cellStyle name="Normál 2 2 4 5" xfId="20553" xr:uid="{6C4ABB4E-CACA-41B9-9DED-186113646512}"/>
    <cellStyle name="Normál 2 2 4 5 2" xfId="20554" xr:uid="{30A71C55-5108-4F24-8A09-291C6D6CE89A}"/>
    <cellStyle name="Normál 2 2 4 6" xfId="20555" xr:uid="{FEE16806-5EE3-47AA-AAEE-C3F63E2C1F2A}"/>
    <cellStyle name="Normál 2 2 4 6 2" xfId="20556" xr:uid="{DCCABCA5-E147-492A-8FCE-20A5E5AFBF9A}"/>
    <cellStyle name="Normál 2 2 4 7" xfId="20557" xr:uid="{2072120A-92AC-426A-803B-28B2BF7C5C24}"/>
    <cellStyle name="Normál 2 2 4 7 2" xfId="20558" xr:uid="{3D268056-0F92-48FF-8EA5-ADEED26BC184}"/>
    <cellStyle name="Normál 2 2 4 8" xfId="20559" xr:uid="{E85508B8-BA62-43E2-AAB4-0F301EB68950}"/>
    <cellStyle name="Normál 2 2 4 8 2" xfId="20560" xr:uid="{18928D9A-8205-4F0A-9039-E0B6A7C8B0B6}"/>
    <cellStyle name="Normál 2 2 4 9" xfId="20561" xr:uid="{8BBF9B33-B025-490A-B901-2D9D46E608A4}"/>
    <cellStyle name="Normál 2 2 4 9 2" xfId="20562" xr:uid="{86405973-F1BC-4076-B919-7BE76DA52B58}"/>
    <cellStyle name="Normal 2 2 40" xfId="20563" xr:uid="{D45447F6-F755-4CA2-8E77-F2158EDE993A}"/>
    <cellStyle name="Normal 2 2 41" xfId="20564" xr:uid="{7298FA26-0FD4-45BA-A585-42F9251BD9E8}"/>
    <cellStyle name="Normal 2 2 42" xfId="20565" xr:uid="{9D57DC66-C5A7-4F0B-8C0C-47473F0F40CA}"/>
    <cellStyle name="Normal 2 2 43" xfId="20566" xr:uid="{A1FA58C1-8C81-4BA1-8B4D-F81F971ADBC7}"/>
    <cellStyle name="Normal 2 2 44" xfId="20567" xr:uid="{723A8687-15D9-4E9E-A9B2-FBA0EB0FA54C}"/>
    <cellStyle name="Normal 2 2 45" xfId="20568" xr:uid="{FE8BD056-8D90-4F8B-81A2-16C84D73F0DF}"/>
    <cellStyle name="Normal 2 2 46" xfId="20569" xr:uid="{D15F1118-0947-44AD-A19B-6EFE61D3E744}"/>
    <cellStyle name="Normal 2 2 47" xfId="20570" xr:uid="{9EAC64BF-4D7E-4336-AE82-45E37A28C361}"/>
    <cellStyle name="Normal 2 2 48" xfId="20571" xr:uid="{9E102B63-AC15-4724-9411-A857F58F45B8}"/>
    <cellStyle name="Normal 2 2 49" xfId="20572" xr:uid="{E4BFBFFA-9711-4689-A951-9744FBF9AE6C}"/>
    <cellStyle name="Normal 2 2 5" xfId="20573" xr:uid="{01D1A13F-EECC-4209-A24B-FFC91F249239}"/>
    <cellStyle name="Normál 2 2 5" xfId="20574" xr:uid="{748A63D2-17F0-4796-B1D2-B02CDBD32F22}"/>
    <cellStyle name="Normál 2 2 5 10" xfId="20575" xr:uid="{6CAA7464-742E-4352-85CC-829792D45C9B}"/>
    <cellStyle name="Normál 2 2 5 10 2" xfId="20576" xr:uid="{4808B4F4-05E7-449B-B36B-D598EFFC6724}"/>
    <cellStyle name="Normál 2 2 5 11" xfId="20577" xr:uid="{755F4F55-2D52-416C-841F-745C72550B6F}"/>
    <cellStyle name="Normál 2 2 5 12" xfId="20578" xr:uid="{0EE89E2F-7C4A-4213-BE9C-08CEB9874E1D}"/>
    <cellStyle name="Normal 2 2 5 2" xfId="20579" xr:uid="{5F956BA3-832B-45C5-85CF-524CCEE3521C}"/>
    <cellStyle name="Normál 2 2 5 2" xfId="20580" xr:uid="{DCB368DC-C5E9-4FB6-A666-CC9B1C1A6428}"/>
    <cellStyle name="Normal 2 2 5 2 2" xfId="20581" xr:uid="{D3940CB7-061E-4989-81A1-68C666338EEE}"/>
    <cellStyle name="Normál 2 2 5 2 2" xfId="20582" xr:uid="{5895B3C8-28B9-4AD5-B06E-79E441F919B4}"/>
    <cellStyle name="Normal 2 2 5 2 2 2" xfId="20583" xr:uid="{87CB2F48-867E-4417-9AEB-41D48D63D299}"/>
    <cellStyle name="Normal 2 2 5 2 2 2 2" xfId="20584" xr:uid="{508B2026-E016-4892-9087-C5426EA91913}"/>
    <cellStyle name="Normal 2 2 5 2 2 2 2 2" xfId="20585" xr:uid="{4E09452C-3449-4616-8C31-A1098E758D9A}"/>
    <cellStyle name="Normal 2 2 5 2 2 2 3" xfId="20586" xr:uid="{82B9F110-BEF4-4943-978A-FB9C048D0613}"/>
    <cellStyle name="Normal 2 2 5 2 2 2 4" xfId="20587" xr:uid="{0EED489F-C350-42B2-8F12-E328055A7B22}"/>
    <cellStyle name="Normal 2 2 5 2 2 3" xfId="20588" xr:uid="{A4C49E91-DFB4-4C84-B532-5D740DCFA7C3}"/>
    <cellStyle name="Normal 2 2 5 2 2 3 2" xfId="20589" xr:uid="{158A4EC7-DD08-42BA-A565-6EDBA2A2A0B4}"/>
    <cellStyle name="Normal 2 2 5 2 2 4" xfId="20590" xr:uid="{EABF2A87-40F1-45AD-95F0-25BC455BFC74}"/>
    <cellStyle name="Normal 2 2 5 2 2 5" xfId="20591" xr:uid="{E497C3D0-1805-4828-B118-A3B65ECE7955}"/>
    <cellStyle name="Normal 2 2 5 2 2 6" xfId="20592" xr:uid="{32D0B0E1-4B18-42BC-B4FA-9FC83E7F51A2}"/>
    <cellStyle name="Normál 2 2 5 2 3" xfId="20593" xr:uid="{713EFDD8-8F18-4D51-96BB-C9FF1E36BB11}"/>
    <cellStyle name="Normal 2 2 5 3" xfId="20594" xr:uid="{04C34DB1-71BC-463F-8ECE-5896DA614048}"/>
    <cellStyle name="Normál 2 2 5 3" xfId="20595" xr:uid="{3C928A69-FC98-48FE-9928-76364C69071A}"/>
    <cellStyle name="Normal 2 2 5 3 10" xfId="20596" xr:uid="{6C9FD59B-E90B-41D8-BEEE-ACADC9C0DC02}"/>
    <cellStyle name="Normal 2 2 5 3 10 2" xfId="20597" xr:uid="{D94DF871-DEDC-40F9-93A5-8EE986025083}"/>
    <cellStyle name="Normal 2 2 5 3 11" xfId="20598" xr:uid="{B9B07975-1519-451C-81AD-F67444E30BFC}"/>
    <cellStyle name="Normal 2 2 5 3 12" xfId="20599" xr:uid="{CA5B4F86-2C22-4504-82B9-0F71610B13BA}"/>
    <cellStyle name="Normal 2 2 5 3 13" xfId="20600" xr:uid="{2F1F1EC1-C6C1-43CB-8E07-90BD1CBBAA2E}"/>
    <cellStyle name="Normal 2 2 5 3 2" xfId="20601" xr:uid="{2BC335B9-33CC-4867-B476-6BFC7D26282B}"/>
    <cellStyle name="Normál 2 2 5 3 2" xfId="20602" xr:uid="{9C6CADDE-5C57-4B70-91CC-A5EEDE0430DD}"/>
    <cellStyle name="Normal 2 2 5 3 2 2" xfId="20603" xr:uid="{4ECC9423-2379-47C0-825E-02CA3417C1D6}"/>
    <cellStyle name="Normal 2 2 5 3 2 2 2" xfId="20604" xr:uid="{0F697833-CF65-4F09-8301-58B667B7E847}"/>
    <cellStyle name="Normal 2 2 5 3 2 3" xfId="20605" xr:uid="{0158A225-221B-4333-BE4A-CC2A715FEE8F}"/>
    <cellStyle name="Normal 2 2 5 3 2 4" xfId="20606" xr:uid="{FCF1078E-5BEB-4F3E-805E-81AE3F0190E0}"/>
    <cellStyle name="Normal 2 2 5 3 2 5" xfId="20607" xr:uid="{6F9781B9-440C-474E-A3D7-3917D426D3AD}"/>
    <cellStyle name="Normal 2 2 5 3 3" xfId="20608" xr:uid="{021AEF64-A8DD-4D8C-8EAF-0238712DE26C}"/>
    <cellStyle name="Normál 2 2 5 3 3" xfId="20609" xr:uid="{11CB11B9-8DF1-4974-BC99-CB98977A2F85}"/>
    <cellStyle name="Normal 2 2 5 3 3 2" xfId="20610" xr:uid="{CE866CBF-56AF-4190-9107-0FBC2E79BFDF}"/>
    <cellStyle name="Normal 2 2 5 3 4" xfId="20611" xr:uid="{5FF4D74F-5D51-49B7-82AA-2880549AC983}"/>
    <cellStyle name="Normal 2 2 5 3 4 2" xfId="20612" xr:uid="{02BB172E-DEAD-4682-BA50-E2BFA9C2B71F}"/>
    <cellStyle name="Normal 2 2 5 3 5" xfId="20613" xr:uid="{7C8B061E-BFBD-40B9-BA10-0F142FF067B4}"/>
    <cellStyle name="Normal 2 2 5 3 5 2" xfId="20614" xr:uid="{C5BE26B4-DCF6-4C4B-96FE-EA4A27FD76A5}"/>
    <cellStyle name="Normal 2 2 5 3 6" xfId="20615" xr:uid="{47BA5548-3DFD-4822-B770-8084877F863C}"/>
    <cellStyle name="Normal 2 2 5 3 6 2" xfId="20616" xr:uid="{0432AF2E-845C-4286-B2CE-A41C9D0B579D}"/>
    <cellStyle name="Normal 2 2 5 3 7" xfId="20617" xr:uid="{4057B5D0-1C0F-4728-8335-DC2B92F9EA9E}"/>
    <cellStyle name="Normal 2 2 5 3 7 2" xfId="20618" xr:uid="{769F5126-1BC9-438F-872D-657DE0A6EDD3}"/>
    <cellStyle name="Normal 2 2 5 3 8" xfId="20619" xr:uid="{52CD843E-8B46-46F9-8C77-661ED6DD6CB4}"/>
    <cellStyle name="Normal 2 2 5 3 8 2" xfId="20620" xr:uid="{6B307256-521F-49D4-AD87-9016681467C9}"/>
    <cellStyle name="Normal 2 2 5 3 9" xfId="20621" xr:uid="{91574B7A-6AFD-4604-B432-6701D22AAD63}"/>
    <cellStyle name="Normal 2 2 5 3 9 2" xfId="20622" xr:uid="{2C5B6890-6C38-4632-A6F8-FB51BCEF2554}"/>
    <cellStyle name="Normál 2 2 5 4" xfId="20623" xr:uid="{CE65FAC1-EE55-492E-8BFA-B49ABD2C3C08}"/>
    <cellStyle name="Normál 2 2 5 4 2" xfId="20624" xr:uid="{10DA0715-089F-4B45-B0E9-AFF09F090193}"/>
    <cellStyle name="Normál 2 2 5 5" xfId="20625" xr:uid="{2079501F-3256-45A1-BA4D-8D2B58C1E0BF}"/>
    <cellStyle name="Normál 2 2 5 5 2" xfId="20626" xr:uid="{B5B1B5FA-780F-4ABB-B00B-9707FFA2D42D}"/>
    <cellStyle name="Normál 2 2 5 6" xfId="20627" xr:uid="{6AC82727-FD7D-480E-A8B9-DD9E286D42F9}"/>
    <cellStyle name="Normál 2 2 5 6 2" xfId="20628" xr:uid="{8D494577-4864-457F-B172-BB49BC255213}"/>
    <cellStyle name="Normál 2 2 5 7" xfId="20629" xr:uid="{D597EE2B-B334-4628-A1C2-3A8ABB07BD24}"/>
    <cellStyle name="Normál 2 2 5 7 2" xfId="20630" xr:uid="{DB3987DF-ED0A-4250-B2E1-4D3876893116}"/>
    <cellStyle name="Normál 2 2 5 8" xfId="20631" xr:uid="{67AD5EE5-78A2-4222-A9DE-3A51B10B3F9D}"/>
    <cellStyle name="Normál 2 2 5 8 2" xfId="20632" xr:uid="{E2B5DBA9-24A9-4BD6-8E09-E8E83B7D2630}"/>
    <cellStyle name="Normál 2 2 5 9" xfId="20633" xr:uid="{D45090EA-19A1-4783-A374-E303CCE4D213}"/>
    <cellStyle name="Normál 2 2 5 9 2" xfId="20634" xr:uid="{AFD77AE1-D65F-465D-8120-E83E78731D49}"/>
    <cellStyle name="Normal 2 2 50" xfId="20635" xr:uid="{29B3E867-E200-470E-93D7-86BFD506BEDD}"/>
    <cellStyle name="Normal 2 2 51" xfId="20636" xr:uid="{8034F2D2-9B12-447C-9CC5-029989F82873}"/>
    <cellStyle name="Normal 2 2 52" xfId="20637" xr:uid="{858E6DF1-C0D8-48D6-B906-79664DABB09D}"/>
    <cellStyle name="Normal 2 2 53" xfId="4038" xr:uid="{4016E643-ED7D-480A-8862-C4AB3C429D7C}"/>
    <cellStyle name="Normal 2 2 54" xfId="2194" xr:uid="{4156BC0E-9E22-41BD-ABF0-715EB9E6AF4B}"/>
    <cellStyle name="Normal 2 2 6" xfId="20638" xr:uid="{CC6AAC29-4636-4A38-A8FE-927BA62D051A}"/>
    <cellStyle name="Normál 2 2 6" xfId="20639" xr:uid="{CD8177F5-C693-454D-BFF9-E013E420BAC9}"/>
    <cellStyle name="Normal 2 2 6 2" xfId="20640" xr:uid="{BF81ADF2-51FD-4D97-86A8-65D4488B7D44}"/>
    <cellStyle name="Normál 2 2 6 2" xfId="20641" xr:uid="{845649BD-6196-4182-A11D-A495FD216658}"/>
    <cellStyle name="Normal 2 2 6 2 2" xfId="20642" xr:uid="{C8C8EF40-7211-4DDF-8D52-4CCA9AC52972}"/>
    <cellStyle name="Normal 2 2 6 2 2 2" xfId="20643" xr:uid="{098A5C53-76D1-40BE-BD65-8E4930260346}"/>
    <cellStyle name="Normal 2 2 6 2 2 2 2" xfId="20644" xr:uid="{FB5707D6-5A67-4B3C-B26B-776E3D892963}"/>
    <cellStyle name="Normal 2 2 6 2 2 3" xfId="20645" xr:uid="{22A73D73-0A6F-4716-9E59-8D1BF9519285}"/>
    <cellStyle name="Normal 2 2 6 2 2 4" xfId="20646" xr:uid="{D8E9DF66-E49D-4C85-A90E-4564EF42A486}"/>
    <cellStyle name="Normal 2 2 6 2 3" xfId="20647" xr:uid="{FFE84C83-E314-478D-A06B-105914CCFA3A}"/>
    <cellStyle name="Normal 2 2 6 2 3 2" xfId="20648" xr:uid="{98D95848-A5F4-4CEF-BA26-4E7D934E805E}"/>
    <cellStyle name="Normal 2 2 6 2 4" xfId="20649" xr:uid="{F5CC9EF2-C34B-4FD3-A5C3-C912BDA80026}"/>
    <cellStyle name="Normal 2 2 6 2 5" xfId="20650" xr:uid="{C5BEEF75-727D-49FE-996A-E36CDCC35850}"/>
    <cellStyle name="Normal 2 2 6 2 6" xfId="20651" xr:uid="{93FA1246-8046-40B9-BF4A-9A94E82A38BF}"/>
    <cellStyle name="Normal 2 2 6 2 7" xfId="20652" xr:uid="{1C661372-7452-44C4-A037-4E377D1A5DBD}"/>
    <cellStyle name="Normál 2 2 6 3" xfId="20653" xr:uid="{FB8525B1-C3F1-498A-8D43-C75D6C2B9B12}"/>
    <cellStyle name="Normal 2 2 7" xfId="20654" xr:uid="{2203A17F-CA92-4BA5-8BE4-EA27DD3451CA}"/>
    <cellStyle name="Normál 2 2 7" xfId="20655" xr:uid="{D7E8D3A5-CD23-4B80-977B-3374EE4B41F1}"/>
    <cellStyle name="Normal 2 2 7 2" xfId="20656" xr:uid="{0741777B-35F6-4D65-B5AE-0B9138DF3A78}"/>
    <cellStyle name="Normál 2 2 7 2" xfId="20657" xr:uid="{39F6DD49-1AA1-4ED3-9B1C-051CF36B618C}"/>
    <cellStyle name="Normal 2 2 7 2 2" xfId="20658" xr:uid="{ECE06979-AEB4-48BD-A0D4-9A591A6A4FA8}"/>
    <cellStyle name="Normal 2 2 7 2 2 2" xfId="20659" xr:uid="{465F4760-E9D7-46FD-A937-C7C2DAC83F1A}"/>
    <cellStyle name="Normal 2 2 7 2 2 2 2" xfId="20660" xr:uid="{5B447D8B-DBCD-4153-893B-D09B86D725BA}"/>
    <cellStyle name="Normal 2 2 7 2 2 3" xfId="20661" xr:uid="{9EBA3EA4-1A43-441E-95C7-DCFFCAAF216E}"/>
    <cellStyle name="Normal 2 2 7 2 2 4" xfId="20662" xr:uid="{F264A0B4-3F20-4AE8-93E1-CF60C6E0260E}"/>
    <cellStyle name="Normal 2 2 7 2 3" xfId="20663" xr:uid="{222C5C29-B28A-4681-9661-1A33B5AFF394}"/>
    <cellStyle name="Normal 2 2 7 2 3 2" xfId="20664" xr:uid="{868AC4C3-4087-4C1E-A75C-C118F6E2F44E}"/>
    <cellStyle name="Normal 2 2 7 2 4" xfId="20665" xr:uid="{8EFA5876-F3E6-45EC-BC83-5D94A0D63CEE}"/>
    <cellStyle name="Normal 2 2 7 2 5" xfId="20666" xr:uid="{C447582C-81E3-4DD9-94CF-584240D03547}"/>
    <cellStyle name="Normal 2 2 7 2 6" xfId="20667" xr:uid="{B8550CE6-5DCF-4410-9A68-FFA4C901595D}"/>
    <cellStyle name="Normal 2 2 7 2 7" xfId="20668" xr:uid="{E6D626A7-6D55-45E7-9059-158C20DB09E0}"/>
    <cellStyle name="Normál 2 2 7 3" xfId="20669" xr:uid="{4C161474-5863-4504-B019-65C5DAF2ACF0}"/>
    <cellStyle name="Normal 2 2 8" xfId="20670" xr:uid="{23C88EB0-F247-450B-B241-00953FFB393A}"/>
    <cellStyle name="Normál 2 2 8" xfId="20671" xr:uid="{FED4DEF1-0F25-4858-AFE1-60FEC02FA3E3}"/>
    <cellStyle name="Normal 2 2 8 2" xfId="20672" xr:uid="{C20E3901-50C6-488B-94B2-4ECB9BA2BB20}"/>
    <cellStyle name="Normál 2 2 8 2" xfId="20673" xr:uid="{28562B86-EF82-40CC-B91D-6EB97FB17360}"/>
    <cellStyle name="Normal 2 2 8 2 2" xfId="20674" xr:uid="{6C0F9E1E-2083-488F-9CC8-5C02B7F3E5D1}"/>
    <cellStyle name="Normal 2 2 8 2 2 2" xfId="20675" xr:uid="{E3F77AF9-B6C4-4C2F-8B7A-0FD670BB28D2}"/>
    <cellStyle name="Normal 2 2 8 2 2 2 2" xfId="20676" xr:uid="{E7933D1B-01D2-4953-AF24-DAAA77EC21A5}"/>
    <cellStyle name="Normal 2 2 8 2 2 3" xfId="20677" xr:uid="{3FC3CF8D-9B49-4EC6-ACA9-D0E195A6C51A}"/>
    <cellStyle name="Normal 2 2 8 2 2 4" xfId="20678" xr:uid="{118E786C-A30C-48F6-9044-C117BA20CB2D}"/>
    <cellStyle name="Normal 2 2 8 2 3" xfId="20679" xr:uid="{2BF24D82-30FD-4C0D-B6CA-26B6D022C879}"/>
    <cellStyle name="Normal 2 2 8 2 3 2" xfId="20680" xr:uid="{48EEA682-979C-42F1-A7B0-72E27DFBBE94}"/>
    <cellStyle name="Normal 2 2 8 2 4" xfId="20681" xr:uid="{9BA3EA64-AEEB-47D0-8837-2282E0363031}"/>
    <cellStyle name="Normal 2 2 8 2 5" xfId="20682" xr:uid="{2A2CEA2B-8745-4BDD-A3B1-C345730BB252}"/>
    <cellStyle name="Normal 2 2 8 2 6" xfId="20683" xr:uid="{FBB584C4-7448-4DAD-B18C-351B865417F6}"/>
    <cellStyle name="Normal 2 2 8 2 7" xfId="20684" xr:uid="{BF1F5DD1-34D4-4BBF-AE39-F18A55042A7E}"/>
    <cellStyle name="Normál 2 2 8 3" xfId="20685" xr:uid="{80B19F61-3A9B-4D1E-AB4D-C78323342044}"/>
    <cellStyle name="Normal 2 2 9" xfId="20686" xr:uid="{9FBFCB83-4619-4A6C-8028-25E3FC244981}"/>
    <cellStyle name="Normál 2 2 9" xfId="20687" xr:uid="{263FFF04-F7AB-4E15-BE65-B482FFA7297E}"/>
    <cellStyle name="Normal 2 2 9 2" xfId="20688" xr:uid="{FEFBE5EA-CA45-4499-A0FE-CE58528CD0F1}"/>
    <cellStyle name="Normál 2 2 9 2" xfId="20689" xr:uid="{DA49C05E-4399-4886-B3F3-475AA884E929}"/>
    <cellStyle name="Normal 2 2 9 2 2" xfId="20690" xr:uid="{D4E41CA5-E502-4AC6-AAA0-DC0B76B8782E}"/>
    <cellStyle name="Normal 2 2 9 2 2 2" xfId="20691" xr:uid="{F0CC883F-3628-4C2E-B5A9-1F026CC10C06}"/>
    <cellStyle name="Normal 2 2 9 2 2 2 2" xfId="20692" xr:uid="{EE909AEE-92D8-45B6-BE48-5654A6668415}"/>
    <cellStyle name="Normal 2 2 9 2 2 3" xfId="20693" xr:uid="{1843AA71-0BB0-4AAE-A8C9-AD4AB4B66376}"/>
    <cellStyle name="Normal 2 2 9 2 2 4" xfId="20694" xr:uid="{B7FE9793-81FA-42D5-8A7A-331FCAC32D2C}"/>
    <cellStyle name="Normal 2 2 9 2 3" xfId="20695" xr:uid="{D466DFD7-81AC-419B-8785-2DD05F30299E}"/>
    <cellStyle name="Normal 2 2 9 2 3 2" xfId="20696" xr:uid="{AC4840E8-28E4-4804-A1E5-76C510C4CE61}"/>
    <cellStyle name="Normal 2 2 9 2 4" xfId="20697" xr:uid="{6E014B48-EA58-45D1-AB8F-F53356436F76}"/>
    <cellStyle name="Normal 2 2 9 2 5" xfId="20698" xr:uid="{061500B2-4D07-4526-B7AB-B7E357B43D6D}"/>
    <cellStyle name="Normal 2 2 9 2 6" xfId="20699" xr:uid="{36C04ED5-62DB-4248-84BF-2B7FDC143181}"/>
    <cellStyle name="Normal 2 2 9 2 7" xfId="20700" xr:uid="{BF3D9A35-3F48-4105-85AD-881C4335B171}"/>
    <cellStyle name="Normál 2 2 9 3" xfId="20701" xr:uid="{CBC4416F-4E52-43BD-AC26-FE3915E44340}"/>
    <cellStyle name="Normal 2 2_inv-en-1.5.0-02 trame_fiche-emissions" xfId="20702" xr:uid="{420412CE-888E-4A99-8780-DE39219825B6}"/>
    <cellStyle name="Normal 2 20" xfId="20703" xr:uid="{5D3E1E5D-BB87-4C0B-875B-425FACC257EE}"/>
    <cellStyle name="Normal 2 20 2" xfId="20704" xr:uid="{F4D98FC9-B869-47AF-9FE5-617EE18E9A94}"/>
    <cellStyle name="Normal 2 20 2 2" xfId="20705" xr:uid="{75DF7777-77A4-4DF6-BCAE-CC6C64AD66C2}"/>
    <cellStyle name="Normal 2 20 2 2 2" xfId="20706" xr:uid="{C796FDC3-71BF-4B03-9C04-7BB3D66A7387}"/>
    <cellStyle name="Normal 2 20 2 2 2 2" xfId="20707" xr:uid="{75544162-AD2D-46D7-BDA0-3A203CB7D73E}"/>
    <cellStyle name="Normal 2 20 2 2 2 2 2" xfId="20708" xr:uid="{BA8875A6-084F-497F-ADDF-17852DB32C1D}"/>
    <cellStyle name="Normal 2 20 2 2 2 3" xfId="20709" xr:uid="{8B1E1A1E-124C-418E-8F5D-453DF984DBAF}"/>
    <cellStyle name="Normal 2 20 2 2 2 4" xfId="20710" xr:uid="{0499D8B8-1C17-41A3-9D1C-7AFB83093990}"/>
    <cellStyle name="Normal 2 20 2 2 3" xfId="20711" xr:uid="{A2F9F0BA-18FF-494A-BC15-7DEBF3D7FB0C}"/>
    <cellStyle name="Normal 2 20 2 2 3 2" xfId="20712" xr:uid="{4DA4080A-25C7-4BA9-80EF-5AC6EA6B1CD2}"/>
    <cellStyle name="Normal 2 20 2 2 4" xfId="20713" xr:uid="{99B5C595-6CB4-4001-814C-C85D5AD9EC2C}"/>
    <cellStyle name="Normal 2 20 2 2 5" xfId="20714" xr:uid="{C9279637-4664-40DB-8C13-AFB6D017433C}"/>
    <cellStyle name="Normal 2 20 3" xfId="20715" xr:uid="{3BD53BFF-F384-43E8-B560-27A98535EE9B}"/>
    <cellStyle name="Normal 2 20 3 2" xfId="20716" xr:uid="{31D4FBF4-BEE9-4CB2-B20D-6FF0C9A6CB76}"/>
    <cellStyle name="Normal 2 20 3 2 2" xfId="20717" xr:uid="{4A0A5B6D-2986-4F53-813D-1F3524B7A8FB}"/>
    <cellStyle name="Normal 2 20 3 2 2 2" xfId="20718" xr:uid="{81E38536-0866-441C-995A-23A38F77E93F}"/>
    <cellStyle name="Normal 2 20 3 2 2 2 2" xfId="20719" xr:uid="{F107BA07-1772-4163-B20A-A382765D9D54}"/>
    <cellStyle name="Normal 2 20 3 2 2 3" xfId="20720" xr:uid="{78A0AE3B-368D-46D5-A3B6-742D40BE70A3}"/>
    <cellStyle name="Normal 2 20 3 2 2 4" xfId="20721" xr:uid="{D9D534FD-9943-40EC-A76F-0F9B8E3F7643}"/>
    <cellStyle name="Normal 2 20 3 2 3" xfId="20722" xr:uid="{81383919-8E3D-4E24-A6AE-E0A0AE6945B2}"/>
    <cellStyle name="Normal 2 20 3 2 3 2" xfId="20723" xr:uid="{F3C8E77F-76A8-494B-88B2-C047473822D8}"/>
    <cellStyle name="Normal 2 20 3 2 4" xfId="20724" xr:uid="{7757DB23-419B-4894-98D4-8F98E6AA2A8A}"/>
    <cellStyle name="Normal 2 20 3 2 5" xfId="20725" xr:uid="{3888B015-C1D8-453A-9F1F-E0D3A16946E4}"/>
    <cellStyle name="Normal 2 20 4" xfId="20726" xr:uid="{3970079D-44F3-44FD-84FB-8A57397A9AB3}"/>
    <cellStyle name="Normal 2 20 4 2" xfId="20727" xr:uid="{714AF8C5-C998-4EB1-AC26-454CC55C5298}"/>
    <cellStyle name="Normal 2 20 4 2 2" xfId="20728" xr:uid="{1E9223E7-BB66-4CE8-963A-577672C62066}"/>
    <cellStyle name="Normal 2 20 4 2 2 2" xfId="20729" xr:uid="{9F93B5AD-63D6-4161-8E48-451F8C95D409}"/>
    <cellStyle name="Normal 2 20 4 2 3" xfId="20730" xr:uid="{09CDEED1-BB6C-4BC8-A0A2-9DF0E5038F6D}"/>
    <cellStyle name="Normal 2 20 4 2 4" xfId="20731" xr:uid="{D68B3652-9073-4676-9BAB-7A9FFDAD41A1}"/>
    <cellStyle name="Normal 2 20 4 3" xfId="20732" xr:uid="{6F987AA3-F6FF-4D82-B14D-567CCD399B07}"/>
    <cellStyle name="Normal 2 20 4 3 2" xfId="20733" xr:uid="{46ECFAFD-C89C-4A54-B4B8-F3EBCF714BA4}"/>
    <cellStyle name="Normal 2 20 4 4" xfId="20734" xr:uid="{A331BA7A-A5F9-4378-A5F9-BF7C0F2F320B}"/>
    <cellStyle name="Normal 2 20 4 5" xfId="20735" xr:uid="{E91BAABA-61AC-44DC-959A-C067520E4530}"/>
    <cellStyle name="Normal 2 21" xfId="20736" xr:uid="{AA1FE050-80EA-4F68-A9AE-6DC6F51976BA}"/>
    <cellStyle name="Normal 2 21 2" xfId="20737" xr:uid="{71F89382-91B5-45AA-860A-87CD93381456}"/>
    <cellStyle name="Normal 2 21 2 2" xfId="20738" xr:uid="{F87F7FDE-1E34-4FF0-99D5-F493D8309110}"/>
    <cellStyle name="Normal 2 21 2 2 2" xfId="20739" xr:uid="{E019EE23-E160-42B6-8B03-DF621E07F582}"/>
    <cellStyle name="Normal 2 21 2 2 2 2" xfId="20740" xr:uid="{C165A737-69A8-44CF-A32A-294A3B49BFBC}"/>
    <cellStyle name="Normal 2 21 2 2 2 2 2" xfId="20741" xr:uid="{2826B51C-F701-444E-B098-3BD3BD409EFB}"/>
    <cellStyle name="Normal 2 21 2 2 2 3" xfId="20742" xr:uid="{E05D2D8F-EAFA-4768-8FDB-FDC19C45DC7F}"/>
    <cellStyle name="Normal 2 21 2 2 2 4" xfId="20743" xr:uid="{CB28D5CF-40C9-4BD7-B2E4-B6BE11D7AB8C}"/>
    <cellStyle name="Normal 2 21 2 2 3" xfId="20744" xr:uid="{C3C05873-F200-4217-AD66-EF551621EBC9}"/>
    <cellStyle name="Normal 2 21 2 2 3 2" xfId="20745" xr:uid="{6043D7F8-8356-4524-867C-5BEF4B0C836C}"/>
    <cellStyle name="Normal 2 21 2 2 4" xfId="20746" xr:uid="{5CAEFE48-30FD-4611-A34F-29FDA38EBF4A}"/>
    <cellStyle name="Normal 2 21 2 2 5" xfId="20747" xr:uid="{3194DAAD-98DD-4191-8C10-53D7F11FB5D3}"/>
    <cellStyle name="Normal 2 21 3" xfId="20748" xr:uid="{B9121170-D077-4A7C-96BE-EE5CD76EBFCB}"/>
    <cellStyle name="Normal 2 21 3 2" xfId="20749" xr:uid="{7BA9E25B-9A5C-47D7-BA96-36776F1BCFFA}"/>
    <cellStyle name="Normal 2 21 3 2 2" xfId="20750" xr:uid="{0F276D1B-0A2B-4F16-95A4-18B67D861004}"/>
    <cellStyle name="Normal 2 21 3 2 2 2" xfId="20751" xr:uid="{46F69C5B-5220-4472-9C8B-5097AB79EC18}"/>
    <cellStyle name="Normal 2 21 3 2 2 2 2" xfId="20752" xr:uid="{3C6F2AFB-9F7B-4EAE-9C5F-4B2CFD8DCC6B}"/>
    <cellStyle name="Normal 2 21 3 2 2 3" xfId="20753" xr:uid="{E316FDC9-0E92-4C99-9CC2-3972D095BACB}"/>
    <cellStyle name="Normal 2 21 3 2 2 4" xfId="20754" xr:uid="{C1963C1C-395A-436A-88CC-B3A1E28A4301}"/>
    <cellStyle name="Normal 2 21 3 2 3" xfId="20755" xr:uid="{6BD0FA58-92CC-41BD-86DD-7FE1943C16A1}"/>
    <cellStyle name="Normal 2 21 3 2 3 2" xfId="20756" xr:uid="{99AF14D1-F852-4259-94A2-D00D551AA56A}"/>
    <cellStyle name="Normal 2 21 3 2 4" xfId="20757" xr:uid="{B4A828E9-3CB6-40E3-9B8F-29734A1D097D}"/>
    <cellStyle name="Normal 2 21 3 2 5" xfId="20758" xr:uid="{CA869853-555E-4A35-9829-D5B91F51AEDB}"/>
    <cellStyle name="Normal 2 21 4" xfId="20759" xr:uid="{A6E6D428-28A9-45F1-8983-7A619E92ED8B}"/>
    <cellStyle name="Normal 2 21 4 2" xfId="20760" xr:uid="{72AF299C-B3B8-4BEC-BE47-CB8E64A4C7A7}"/>
    <cellStyle name="Normal 2 21 4 2 2" xfId="20761" xr:uid="{5F99B492-4A02-438C-A076-76B426CC6671}"/>
    <cellStyle name="Normal 2 21 4 2 2 2" xfId="20762" xr:uid="{E2D23ECC-E47F-462C-BC00-782445660D5E}"/>
    <cellStyle name="Normal 2 21 4 2 3" xfId="20763" xr:uid="{8D73B267-FC89-4DA0-A093-946B696A703E}"/>
    <cellStyle name="Normal 2 21 4 2 4" xfId="20764" xr:uid="{4581C9FC-2755-40AD-874B-6D76C071D32C}"/>
    <cellStyle name="Normal 2 21 4 3" xfId="20765" xr:uid="{35488CF6-07B0-4592-8DBE-B01A8A629600}"/>
    <cellStyle name="Normal 2 21 4 3 2" xfId="20766" xr:uid="{74E883F0-608C-454B-8AC5-3F39DCF67286}"/>
    <cellStyle name="Normal 2 21 4 4" xfId="20767" xr:uid="{01D8EA09-B835-40BE-BEEB-C1E61E72F29A}"/>
    <cellStyle name="Normal 2 21 4 5" xfId="20768" xr:uid="{85A7AECD-99A7-45BF-8581-6525F559B1EA}"/>
    <cellStyle name="Normal 2 22" xfId="20769" xr:uid="{C8B2B7C5-A438-4B35-9896-91CF92909DFC}"/>
    <cellStyle name="Normal 2 22 2" xfId="20770" xr:uid="{FD07578A-F66D-4F8F-9828-F1D971AA2336}"/>
    <cellStyle name="Normal 2 22 2 2" xfId="20771" xr:uid="{36A75319-2734-4535-9A63-50A1BC400109}"/>
    <cellStyle name="Normal 2 22 2 2 2" xfId="20772" xr:uid="{6E46D1EE-9D30-456B-B61F-5C19B9F3E195}"/>
    <cellStyle name="Normal 2 22 2 2 2 2" xfId="20773" xr:uid="{9880F872-84FA-4553-B5AF-B6221756BF7B}"/>
    <cellStyle name="Normal 2 22 2 2 2 2 2" xfId="20774" xr:uid="{CE8B585E-0368-4A97-855A-A5185174995C}"/>
    <cellStyle name="Normal 2 22 2 2 2 3" xfId="20775" xr:uid="{79A2129B-FA87-4485-A240-F41A165635FC}"/>
    <cellStyle name="Normal 2 22 2 2 2 4" xfId="20776" xr:uid="{B3ED272C-8517-43D6-B7F2-E75E7F544C31}"/>
    <cellStyle name="Normal 2 22 2 2 3" xfId="20777" xr:uid="{F18334EC-1F2E-4055-96D2-FA607E78E621}"/>
    <cellStyle name="Normal 2 22 2 2 3 2" xfId="20778" xr:uid="{68925A8C-78B7-4FFD-9D42-94805C6576C4}"/>
    <cellStyle name="Normal 2 22 2 2 4" xfId="20779" xr:uid="{D03443B2-21D3-44F2-95ED-8314FC4184C4}"/>
    <cellStyle name="Normal 2 22 2 2 5" xfId="20780" xr:uid="{917AD95C-146E-458C-A843-1C6C6C692C34}"/>
    <cellStyle name="Normal 2 22 3" xfId="20781" xr:uid="{4E9159C6-5112-4050-9439-BD54A3584FAE}"/>
    <cellStyle name="Normal 2 22 3 2" xfId="20782" xr:uid="{D2E338F2-969D-4C3A-AB5B-9B656E314743}"/>
    <cellStyle name="Normal 2 22 3 2 2" xfId="20783" xr:uid="{C3CE95D1-B83D-4CA6-BE01-AC060492C7BA}"/>
    <cellStyle name="Normal 2 22 3 2 2 2" xfId="20784" xr:uid="{2322A88F-CBBC-4A65-AACD-1000E5453F03}"/>
    <cellStyle name="Normal 2 22 3 2 2 2 2" xfId="20785" xr:uid="{1B1CD71C-D2C4-47C8-802F-0406DEFBCF1A}"/>
    <cellStyle name="Normal 2 22 3 2 2 3" xfId="20786" xr:uid="{A0C56B01-22C2-4C8F-8102-A5BD5BC73208}"/>
    <cellStyle name="Normal 2 22 3 2 2 4" xfId="20787" xr:uid="{2E998B33-154F-4CDE-A6FF-ADF43AF237A3}"/>
    <cellStyle name="Normal 2 22 3 2 3" xfId="20788" xr:uid="{18499F65-C996-47B9-95AE-7BA8D2A40583}"/>
    <cellStyle name="Normal 2 22 3 2 3 2" xfId="20789" xr:uid="{175E60E9-DC00-4F70-B417-6AB5392109BB}"/>
    <cellStyle name="Normal 2 22 3 2 4" xfId="20790" xr:uid="{7E3A5FCE-0591-4426-A160-3F77A4F734BD}"/>
    <cellStyle name="Normal 2 22 3 2 5" xfId="20791" xr:uid="{64D52AAE-574E-46FC-A6C4-7823DB1EE03B}"/>
    <cellStyle name="Normal 2 22 4" xfId="20792" xr:uid="{D434B090-6136-47D7-8B52-A918A295E4B4}"/>
    <cellStyle name="Normal 2 22 4 2" xfId="20793" xr:uid="{9BCC4317-F036-4280-BDE0-C14208820367}"/>
    <cellStyle name="Normal 2 22 4 2 2" xfId="20794" xr:uid="{9684EE08-B123-4FC1-BC74-27705971E819}"/>
    <cellStyle name="Normal 2 22 4 2 2 2" xfId="20795" xr:uid="{84CB8471-4D5E-4EF7-AA2C-FB9E320FEDAF}"/>
    <cellStyle name="Normal 2 22 4 2 3" xfId="20796" xr:uid="{860FE3B4-E7C2-4943-AEC7-2D1FEE4FBA96}"/>
    <cellStyle name="Normal 2 22 4 2 4" xfId="20797" xr:uid="{FD5956B2-948D-4B1E-BA44-4E547407022F}"/>
    <cellStyle name="Normal 2 22 4 3" xfId="20798" xr:uid="{AEC01B4D-A28B-43B5-B903-D8BEA6A3A125}"/>
    <cellStyle name="Normal 2 22 4 3 2" xfId="20799" xr:uid="{6EB999AF-E35A-4D00-B741-BCEDF5C7AC2D}"/>
    <cellStyle name="Normal 2 22 4 4" xfId="20800" xr:uid="{2B74BED5-8AA2-4E1C-91A2-90E55CC726E2}"/>
    <cellStyle name="Normal 2 22 4 5" xfId="20801" xr:uid="{51B3085A-5CA4-429A-AFE5-8F5EA0897CDD}"/>
    <cellStyle name="Normal 2 22 5" xfId="20802" xr:uid="{9D4FDB3F-FC90-4C14-B0F8-15780BD8E6A2}"/>
    <cellStyle name="Normal 2 23" xfId="20803" xr:uid="{58E227A6-8D89-4ADB-AF35-EF3F3A461456}"/>
    <cellStyle name="Normal 2 23 2" xfId="20804" xr:uid="{68F85ED4-7B64-420F-AE27-C452C44067A9}"/>
    <cellStyle name="Normal 2 23 2 2" xfId="20805" xr:uid="{C35AC161-2220-40FB-92CE-3B7D5E47D2A1}"/>
    <cellStyle name="Normal 2 23 2 2 2" xfId="20806" xr:uid="{2554A7E6-C019-4E01-B877-6A414B0DD60F}"/>
    <cellStyle name="Normal 2 23 2 2 2 2" xfId="20807" xr:uid="{C278CDA7-57C6-4B4D-8BA7-8F4C12FCB8C3}"/>
    <cellStyle name="Normal 2 23 2 2 2 2 2" xfId="20808" xr:uid="{373DCB99-C7C8-46B2-A4FD-A3156B9D0D06}"/>
    <cellStyle name="Normal 2 23 2 2 2 3" xfId="20809" xr:uid="{1D7E53F0-70AE-4944-BADF-C245998F02A9}"/>
    <cellStyle name="Normal 2 23 2 2 2 4" xfId="20810" xr:uid="{F59606FC-F669-4BFE-8375-0067FED1B825}"/>
    <cellStyle name="Normal 2 23 2 2 3" xfId="20811" xr:uid="{58687947-9548-45D8-9C88-A368053B87C1}"/>
    <cellStyle name="Normal 2 23 2 2 3 2" xfId="20812" xr:uid="{B2D25DDF-492B-40BF-A30E-ED1EA265DB9C}"/>
    <cellStyle name="Normal 2 23 2 2 4" xfId="20813" xr:uid="{3FB29828-DFFB-4F35-9D10-FE60BE068CC6}"/>
    <cellStyle name="Normal 2 23 2 2 5" xfId="20814" xr:uid="{A88C0580-6BDC-4BE8-B0F7-2C72F1A9B541}"/>
    <cellStyle name="Normal 2 23 3" xfId="20815" xr:uid="{F3AA1AAB-B2CB-409F-87F4-DF0E9BF77534}"/>
    <cellStyle name="Normal 2 23 3 2" xfId="20816" xr:uid="{7C9E022F-8119-4D1E-911D-C7FEBE23EDFE}"/>
    <cellStyle name="Normal 2 23 3 2 2" xfId="20817" xr:uid="{60A75750-BD5B-4C47-9CCD-F9D5B338BB4A}"/>
    <cellStyle name="Normal 2 23 3 2 2 2" xfId="20818" xr:uid="{DC11EABB-1C8E-4813-AA4F-921C9D1D61A7}"/>
    <cellStyle name="Normal 2 23 3 2 2 2 2" xfId="20819" xr:uid="{F4E3CAE6-A804-4BBF-85B1-529080888F28}"/>
    <cellStyle name="Normal 2 23 3 2 2 3" xfId="20820" xr:uid="{0709EA95-16EC-4747-9295-59971EB97FCB}"/>
    <cellStyle name="Normal 2 23 3 2 2 4" xfId="20821" xr:uid="{81BF2743-C3E5-4534-B56C-ABAF4AA95E96}"/>
    <cellStyle name="Normal 2 23 3 2 3" xfId="20822" xr:uid="{756AE99F-0891-4990-AAB3-B486F06EDEDD}"/>
    <cellStyle name="Normal 2 23 3 2 3 2" xfId="20823" xr:uid="{9CE22BFA-C8B3-4AEC-AFF7-FDAAB340225A}"/>
    <cellStyle name="Normal 2 23 3 2 4" xfId="20824" xr:uid="{813E6E15-4DE7-4161-B7BD-9BDEE8EDED52}"/>
    <cellStyle name="Normal 2 23 3 2 5" xfId="20825" xr:uid="{F09F18CE-D502-4FF0-AA6E-7D08B6881D51}"/>
    <cellStyle name="Normal 2 23 4" xfId="20826" xr:uid="{56BA5C9F-E832-4FF4-A34C-FCC55ED64340}"/>
    <cellStyle name="Normal 2 23 4 2" xfId="20827" xr:uid="{5CBF4BC1-833F-475F-94E2-5BE131A4B06E}"/>
    <cellStyle name="Normal 2 23 4 2 2" xfId="20828" xr:uid="{6825AD96-D0D7-4D22-A073-E295967C4F12}"/>
    <cellStyle name="Normal 2 23 4 2 2 2" xfId="20829" xr:uid="{036FB64C-8A39-4ACC-8268-3FF36439C918}"/>
    <cellStyle name="Normal 2 23 4 2 3" xfId="20830" xr:uid="{C708B3B5-63C3-4C15-859D-F9A3B23CF4F6}"/>
    <cellStyle name="Normal 2 23 4 2 4" xfId="20831" xr:uid="{582C64E2-5A90-4C7E-BC15-26F516689464}"/>
    <cellStyle name="Normal 2 23 4 3" xfId="20832" xr:uid="{41953852-3151-454B-8195-7DF442AA0C63}"/>
    <cellStyle name="Normal 2 23 4 3 2" xfId="20833" xr:uid="{9655262C-694D-4D89-9D53-B8451DAA0A29}"/>
    <cellStyle name="Normal 2 23 4 4" xfId="20834" xr:uid="{9192C656-CA69-4FB1-825B-302DC61CC428}"/>
    <cellStyle name="Normal 2 23 4 5" xfId="20835" xr:uid="{50520BE3-213D-47FF-8D86-9294704811F8}"/>
    <cellStyle name="Normal 2 23 5" xfId="20836" xr:uid="{6602B627-9DDC-4E4D-9168-DF0C10A175D3}"/>
    <cellStyle name="Normal 2 24" xfId="20837" xr:uid="{F466A243-B9DB-4D39-AECD-E3E682893FC2}"/>
    <cellStyle name="Normal 2 24 2" xfId="20838" xr:uid="{5FFA16C1-30D3-421B-9346-47E0332D35A1}"/>
    <cellStyle name="Normal 2 24 2 2" xfId="20839" xr:uid="{2F94E423-DB2F-4B1C-AD4A-D6D32936C764}"/>
    <cellStyle name="Normal 2 24 2 2 2" xfId="20840" xr:uid="{C7EF57BF-AD4D-44E8-8533-170B2AE83B2A}"/>
    <cellStyle name="Normal 2 24 2 2 2 2" xfId="20841" xr:uid="{0E0895FE-95F1-44FF-8972-77F7122D7C77}"/>
    <cellStyle name="Normal 2 24 2 2 2 2 2" xfId="20842" xr:uid="{4AB46855-BF62-4940-AFC8-2189BE7A7F87}"/>
    <cellStyle name="Normal 2 24 2 2 2 3" xfId="20843" xr:uid="{834578C2-6E40-4EDD-83A1-4F12CBD26B7A}"/>
    <cellStyle name="Normal 2 24 2 2 2 4" xfId="20844" xr:uid="{D6DAD003-FB05-4A60-9B16-9BD164BE5F39}"/>
    <cellStyle name="Normal 2 24 2 2 3" xfId="20845" xr:uid="{5B491D09-6888-4B60-A300-E6AED4531376}"/>
    <cellStyle name="Normal 2 24 2 2 3 2" xfId="20846" xr:uid="{ABAA4A40-1986-4210-A026-C1E8B0873508}"/>
    <cellStyle name="Normal 2 24 2 2 4" xfId="20847" xr:uid="{2AA60402-D71B-40BE-9ECD-A47AD9549B1B}"/>
    <cellStyle name="Normal 2 24 2 2 5" xfId="20848" xr:uid="{8D742F2D-3DE9-4253-AB0D-760E634B6306}"/>
    <cellStyle name="Normal 2 24 3" xfId="20849" xr:uid="{0B29CAA9-006F-4231-B4D5-35EDD0BB672F}"/>
    <cellStyle name="Normal 2 24 3 2" xfId="20850" xr:uid="{5F4042CC-9377-4B96-AC3F-430EB375D1C1}"/>
    <cellStyle name="Normal 2 24 3 2 2" xfId="20851" xr:uid="{9842C710-92F0-4746-BBE6-74D106BE25AB}"/>
    <cellStyle name="Normal 2 24 3 2 2 2" xfId="20852" xr:uid="{5AB3943E-D46F-4CE0-B2E2-0F740107E61D}"/>
    <cellStyle name="Normal 2 24 3 2 2 2 2" xfId="20853" xr:uid="{D4DBA9B2-796D-4971-AD8B-8DFF631BBB06}"/>
    <cellStyle name="Normal 2 24 3 2 2 3" xfId="20854" xr:uid="{22A741F9-1380-474C-A74C-453D03471FBE}"/>
    <cellStyle name="Normal 2 24 3 2 2 4" xfId="20855" xr:uid="{125EE914-0E49-4381-A357-C2CD7604EF2A}"/>
    <cellStyle name="Normal 2 24 3 2 3" xfId="20856" xr:uid="{A6F77D92-C216-4E02-8981-36D13D676608}"/>
    <cellStyle name="Normal 2 24 3 2 3 2" xfId="20857" xr:uid="{9A263664-374F-4767-AE7D-BD41160240D1}"/>
    <cellStyle name="Normal 2 24 3 2 4" xfId="20858" xr:uid="{12CD13F8-90A0-46A0-9C7E-8065D51906CA}"/>
    <cellStyle name="Normal 2 24 3 2 5" xfId="20859" xr:uid="{A268C842-DA83-4FE4-A8AB-3C7D96DC99AB}"/>
    <cellStyle name="Normal 2 24 4" xfId="20860" xr:uid="{0493E120-84A6-4404-A87E-96E09233D37F}"/>
    <cellStyle name="Normal 2 24 4 2" xfId="20861" xr:uid="{8F3059B9-1462-47DD-94F0-DDBDF3BA427A}"/>
    <cellStyle name="Normal 2 24 4 2 2" xfId="20862" xr:uid="{90498A4C-53D3-4874-8509-BF79381A9804}"/>
    <cellStyle name="Normal 2 24 4 2 2 2" xfId="20863" xr:uid="{703CE4E7-56E2-4E4D-9767-9AB1D0E277CA}"/>
    <cellStyle name="Normal 2 24 4 2 3" xfId="20864" xr:uid="{EE864CF5-C4E7-4C31-AFE2-9F763E582BD3}"/>
    <cellStyle name="Normal 2 24 4 2 4" xfId="20865" xr:uid="{64298456-64E3-4002-91E5-9665DD9F747B}"/>
    <cellStyle name="Normal 2 24 4 3" xfId="20866" xr:uid="{4DE9DAC5-B96D-46D7-8D1A-B7DED894E0F1}"/>
    <cellStyle name="Normal 2 24 4 3 2" xfId="20867" xr:uid="{B98704BD-DA2C-4E5B-A632-E5A673C15313}"/>
    <cellStyle name="Normal 2 24 4 4" xfId="20868" xr:uid="{0AED87FF-633D-4395-A852-ACF022663E37}"/>
    <cellStyle name="Normal 2 24 4 5" xfId="20869" xr:uid="{D4737859-6B1D-4F9B-8D26-60855600DBA8}"/>
    <cellStyle name="Normal 2 24 5" xfId="20870" xr:uid="{8BAEE32A-8A24-40AC-A4B8-6A20780F2B11}"/>
    <cellStyle name="Normal 2 25" xfId="20871" xr:uid="{8C8EDEA6-EEC7-4E49-8D35-82DCB4B6C4EF}"/>
    <cellStyle name="Normal 2 25 2" xfId="20872" xr:uid="{657A57EC-3559-4C31-BE0F-62135D5EFD93}"/>
    <cellStyle name="Normal 2 25 2 2" xfId="20873" xr:uid="{60FEF537-71FA-4EF7-9B4B-A2AB3BDD8BF6}"/>
    <cellStyle name="Normal 2 25 2 2 2" xfId="20874" xr:uid="{745402CF-EEE2-4C43-8996-1A7AC5116458}"/>
    <cellStyle name="Normal 2 25 2 2 2 2" xfId="20875" xr:uid="{8E5DE15A-0DC0-425A-9694-C4925895BEFD}"/>
    <cellStyle name="Normal 2 25 2 2 2 2 2" xfId="20876" xr:uid="{8D3BD698-8674-47D1-BBD7-AEED0A225A9D}"/>
    <cellStyle name="Normal 2 25 2 2 2 3" xfId="20877" xr:uid="{9BDF70FF-E52F-46AD-B452-FB07CB09AC22}"/>
    <cellStyle name="Normal 2 25 2 2 2 4" xfId="20878" xr:uid="{2046E864-4BA1-42FC-A94B-5A2E718162F0}"/>
    <cellStyle name="Normal 2 25 2 2 3" xfId="20879" xr:uid="{2D961EB9-91EB-4046-A4B0-7EAD8F1E5ACB}"/>
    <cellStyle name="Normal 2 25 2 2 3 2" xfId="20880" xr:uid="{0013D3D5-C38A-4D3A-9D37-7A17ABEAE431}"/>
    <cellStyle name="Normal 2 25 2 2 4" xfId="20881" xr:uid="{CA5F7589-ACBA-4E5E-8E30-BCCC243669D2}"/>
    <cellStyle name="Normal 2 25 2 2 5" xfId="20882" xr:uid="{7A3608EF-8C32-4E5A-B1F4-CFC7453A249A}"/>
    <cellStyle name="Normal 2 25 3" xfId="20883" xr:uid="{C3266EA6-9864-40D7-91E5-62E25077D993}"/>
    <cellStyle name="Normal 2 25 3 2" xfId="20884" xr:uid="{A83A37F0-796E-4783-A47D-9FD115A389A6}"/>
    <cellStyle name="Normal 2 25 3 2 2" xfId="20885" xr:uid="{33A49C1E-45FF-4CF3-AAF9-C332A3CFF790}"/>
    <cellStyle name="Normal 2 25 3 2 2 2" xfId="20886" xr:uid="{CEA64BD8-6222-4977-B603-36659F41D3D5}"/>
    <cellStyle name="Normal 2 25 3 2 2 2 2" xfId="20887" xr:uid="{4D610565-BD26-4CD2-915D-3FD8C956A87A}"/>
    <cellStyle name="Normal 2 25 3 2 2 3" xfId="20888" xr:uid="{E12AD68B-93BD-4767-BC99-812081178EA7}"/>
    <cellStyle name="Normal 2 25 3 2 2 4" xfId="20889" xr:uid="{25F742D6-A6B2-426F-8F80-B2BDB3762375}"/>
    <cellStyle name="Normal 2 25 3 2 3" xfId="20890" xr:uid="{76D37B9A-0FCE-455D-ABD7-E8B18A59A3B2}"/>
    <cellStyle name="Normal 2 25 3 2 3 2" xfId="20891" xr:uid="{8F1CE28B-D9F0-4E4D-92C9-29E288488A96}"/>
    <cellStyle name="Normal 2 25 3 2 4" xfId="20892" xr:uid="{BF548A85-BB31-4D15-8B13-F91F3190AC9C}"/>
    <cellStyle name="Normal 2 25 3 2 5" xfId="20893" xr:uid="{7B79E33D-2497-4933-877D-0A47D8D070F0}"/>
    <cellStyle name="Normal 2 25 4" xfId="20894" xr:uid="{F0AE9E55-6BA2-4687-8A4A-96BAB39F7F02}"/>
    <cellStyle name="Normal 2 25 4 2" xfId="20895" xr:uid="{F3602BAD-2F70-41B5-AFE9-A39781B4B787}"/>
    <cellStyle name="Normal 2 25 4 2 2" xfId="20896" xr:uid="{7451B85D-C3DE-420C-AE00-BA360693ADE0}"/>
    <cellStyle name="Normal 2 25 4 2 2 2" xfId="20897" xr:uid="{5CBCAE03-8D8E-4C0C-BB86-BF53865E0091}"/>
    <cellStyle name="Normal 2 25 4 2 3" xfId="20898" xr:uid="{97C5B1A4-332B-4CA4-B985-8C5E02DF2EEF}"/>
    <cellStyle name="Normal 2 25 4 2 4" xfId="20899" xr:uid="{D6E36D1D-DB68-4D5F-82DE-C34D46AE0166}"/>
    <cellStyle name="Normal 2 25 4 3" xfId="20900" xr:uid="{392E3DB4-B6D9-4E4D-A5C6-60120A6EFB1E}"/>
    <cellStyle name="Normal 2 25 4 3 2" xfId="20901" xr:uid="{DF8A2CDC-3D82-4D1C-A7B1-9E26C06B1D17}"/>
    <cellStyle name="Normal 2 25 4 4" xfId="20902" xr:uid="{7F2C7CB3-87A7-445D-B294-64733B8F3993}"/>
    <cellStyle name="Normal 2 25 4 5" xfId="20903" xr:uid="{E5619604-C851-4E89-A2D3-7FC682514C8C}"/>
    <cellStyle name="Normal 2 25 5" xfId="20904" xr:uid="{2831D1F5-CB27-4D0E-82DE-642319001B4C}"/>
    <cellStyle name="Normal 2 26" xfId="20905" xr:uid="{F756A871-E2E2-47CC-A7B4-5A04D9E61CFC}"/>
    <cellStyle name="Normal 2 26 2" xfId="20906" xr:uid="{46E08437-273F-4FC4-A89A-1DE7D9C73F0E}"/>
    <cellStyle name="Normal 2 26 2 2" xfId="20907" xr:uid="{4554EB32-8A7C-4C69-AB6E-CACB0D56A771}"/>
    <cellStyle name="Normal 2 26 2 2 2" xfId="20908" xr:uid="{5057FE55-3501-49E2-8FC5-4F0245EA287D}"/>
    <cellStyle name="Normal 2 26 2 2 2 2" xfId="20909" xr:uid="{3C8D80C8-8BF3-4E67-98A3-1A830A40FDAB}"/>
    <cellStyle name="Normal 2 26 2 2 2 2 2" xfId="20910" xr:uid="{825C488D-897D-498C-83B8-0C33993B99B6}"/>
    <cellStyle name="Normal 2 26 2 2 2 3" xfId="20911" xr:uid="{E46E1E3A-E3CC-4E0A-9F30-0D0BF4076E8B}"/>
    <cellStyle name="Normal 2 26 2 2 2 4" xfId="20912" xr:uid="{66F58343-59A7-4AD9-B599-70881E2D61C5}"/>
    <cellStyle name="Normal 2 26 2 2 3" xfId="20913" xr:uid="{FB731B89-7138-4111-95B5-16A2C04E50C9}"/>
    <cellStyle name="Normal 2 26 2 2 3 2" xfId="20914" xr:uid="{274C5B56-BC6C-4A22-8F68-3A092EE14666}"/>
    <cellStyle name="Normal 2 26 2 2 4" xfId="20915" xr:uid="{296DF92B-FD1B-4FB0-B50D-DC90A9262EE0}"/>
    <cellStyle name="Normal 2 26 2 2 5" xfId="20916" xr:uid="{1530B5D5-2C74-4D53-8063-CB8AE2775B6E}"/>
    <cellStyle name="Normal 2 26 3" xfId="20917" xr:uid="{7080F4BD-E043-42A2-94BB-5FD6BAE75C1A}"/>
    <cellStyle name="Normal 2 26 3 2" xfId="20918" xr:uid="{8402DE3B-3D11-4B98-985C-62AD7E613B77}"/>
    <cellStyle name="Normal 2 26 3 2 2" xfId="20919" xr:uid="{9C09793A-BC5E-407B-9692-410F0B3E2350}"/>
    <cellStyle name="Normal 2 26 3 2 2 2" xfId="20920" xr:uid="{0AB36749-4D9E-4F1F-A87F-AA78AB712588}"/>
    <cellStyle name="Normal 2 26 3 2 2 2 2" xfId="20921" xr:uid="{C6BC1CF9-A14A-4722-B5DC-F0DD91FADB78}"/>
    <cellStyle name="Normal 2 26 3 2 2 3" xfId="20922" xr:uid="{D85F2C94-E206-4764-95A4-9EE117014655}"/>
    <cellStyle name="Normal 2 26 3 2 2 4" xfId="20923" xr:uid="{A49DA5BA-A2CA-402D-A629-94060F353FBE}"/>
    <cellStyle name="Normal 2 26 3 2 3" xfId="20924" xr:uid="{4A7CEEBB-0FC4-47E5-AF9B-3F7060233153}"/>
    <cellStyle name="Normal 2 26 3 2 3 2" xfId="20925" xr:uid="{27C4A77E-0B8E-446B-B3C8-E8107965759E}"/>
    <cellStyle name="Normal 2 26 3 2 4" xfId="20926" xr:uid="{25818386-C7DF-4C9E-8E07-F46DB8B01E24}"/>
    <cellStyle name="Normal 2 26 3 2 5" xfId="20927" xr:uid="{902D9459-3DF4-48CE-A68A-996B66E167D8}"/>
    <cellStyle name="Normal 2 26 4" xfId="20928" xr:uid="{E2881F22-AC45-46FD-BF66-320371353278}"/>
    <cellStyle name="Normal 2 26 4 2" xfId="20929" xr:uid="{8B12A096-D44C-42F7-8547-FAC5393670E9}"/>
    <cellStyle name="Normal 2 26 4 2 2" xfId="20930" xr:uid="{A89E5231-4041-4118-A950-869FFCBA7885}"/>
    <cellStyle name="Normal 2 26 4 2 2 2" xfId="20931" xr:uid="{300FEAC4-C15E-4C3C-A602-696A2847E6E5}"/>
    <cellStyle name="Normal 2 26 4 2 3" xfId="20932" xr:uid="{F09B4B67-8684-46EF-AF14-2F25C9C5680F}"/>
    <cellStyle name="Normal 2 26 4 2 4" xfId="20933" xr:uid="{0558A9BA-7A8B-456A-9340-81FE047A7A25}"/>
    <cellStyle name="Normal 2 26 4 3" xfId="20934" xr:uid="{8C60CC53-1636-4F2A-8601-DF2E15E51FA9}"/>
    <cellStyle name="Normal 2 26 4 3 2" xfId="20935" xr:uid="{952FC0A6-344A-4B1D-852C-7A482FDBDE85}"/>
    <cellStyle name="Normal 2 26 4 4" xfId="20936" xr:uid="{BB37D742-3583-468C-A755-7D19C8848838}"/>
    <cellStyle name="Normal 2 26 4 5" xfId="20937" xr:uid="{723B4A9E-8CC2-4D22-8621-EBF81582017D}"/>
    <cellStyle name="Normal 2 26 5" xfId="20938" xr:uid="{2B3E54B7-9AC1-403D-BCD3-1F9AF63E1557}"/>
    <cellStyle name="Normal 2 27" xfId="20939" xr:uid="{FA54D61C-744C-4340-BA92-2DCBECAA1B8E}"/>
    <cellStyle name="Normal 2 27 2" xfId="20940" xr:uid="{70B44DDC-9951-46B3-A85E-07BDB9E470E8}"/>
    <cellStyle name="Normal 2 27 2 2" xfId="20941" xr:uid="{59487987-3AB5-4FA7-A205-03E77DCF5EDB}"/>
    <cellStyle name="Normal 2 27 2 2 2" xfId="20942" xr:uid="{601BDA60-F28F-41E0-94AF-51446F78D804}"/>
    <cellStyle name="Normal 2 27 2 2 2 2" xfId="20943" xr:uid="{12346D00-F693-424D-ADDC-BA4E775D1918}"/>
    <cellStyle name="Normal 2 27 2 2 2 2 2" xfId="20944" xr:uid="{8059ABEA-DA89-4882-B1B1-26D695D91410}"/>
    <cellStyle name="Normal 2 27 2 2 2 3" xfId="20945" xr:uid="{3E3B457E-0F84-4CF1-9DDD-905ECB2C5D06}"/>
    <cellStyle name="Normal 2 27 2 2 2 4" xfId="20946" xr:uid="{886C13EA-BE51-4FF9-91C5-C5942EA3EE5B}"/>
    <cellStyle name="Normal 2 27 2 2 3" xfId="20947" xr:uid="{5532AE1D-BE47-483C-AF85-B699F19BB854}"/>
    <cellStyle name="Normal 2 27 2 2 3 2" xfId="20948" xr:uid="{F4FDDF02-C093-4D5B-AB60-C741BF747915}"/>
    <cellStyle name="Normal 2 27 2 2 4" xfId="20949" xr:uid="{42BAD424-724C-4DD5-943B-0F8BFE3A3FC7}"/>
    <cellStyle name="Normal 2 27 2 2 5" xfId="20950" xr:uid="{604E86EC-030B-40E1-9331-C914D005EDEE}"/>
    <cellStyle name="Normal 2 27 3" xfId="20951" xr:uid="{7FBD2DAE-0267-47F4-9D4C-9C871968A3CA}"/>
    <cellStyle name="Normal 2 27 3 2" xfId="20952" xr:uid="{297DEA29-60D0-48AA-A1E0-C559E3EEFC53}"/>
    <cellStyle name="Normal 2 27 3 2 2" xfId="20953" xr:uid="{6D6267C8-C0ED-4C9D-9AC0-AAF8EFA2632F}"/>
    <cellStyle name="Normal 2 27 3 2 2 2" xfId="20954" xr:uid="{2356BC6F-17D9-4955-9741-1762B8E43A46}"/>
    <cellStyle name="Normal 2 27 3 2 2 2 2" xfId="20955" xr:uid="{1FAA8719-A3C4-4D22-B9E6-440F134B774C}"/>
    <cellStyle name="Normal 2 27 3 2 2 3" xfId="20956" xr:uid="{0E4EDE92-9114-49E4-BE1E-2B035542A11F}"/>
    <cellStyle name="Normal 2 27 3 2 2 4" xfId="20957" xr:uid="{1BCD7238-463B-43C9-B245-64CD78FE7F40}"/>
    <cellStyle name="Normal 2 27 3 2 3" xfId="20958" xr:uid="{691DE48A-96DA-41AF-8B46-61AAE09A40B0}"/>
    <cellStyle name="Normal 2 27 3 2 3 2" xfId="20959" xr:uid="{04541588-E033-4FD0-8706-F95DA6DB3380}"/>
    <cellStyle name="Normal 2 27 3 2 4" xfId="20960" xr:uid="{FE816DC2-2DA9-400C-8B53-749A22F94D53}"/>
    <cellStyle name="Normal 2 27 3 2 5" xfId="20961" xr:uid="{77769881-B36A-4C26-9E4B-E2E0739C60F9}"/>
    <cellStyle name="Normal 2 27 4" xfId="20962" xr:uid="{77D1B21D-19C2-4E14-B0BA-7D7958ECA04C}"/>
    <cellStyle name="Normal 2 27 4 2" xfId="20963" xr:uid="{45C46AC6-EC37-4335-955D-BB50BB588401}"/>
    <cellStyle name="Normal 2 27 4 2 2" xfId="20964" xr:uid="{A26ABFCA-893D-422E-ABFB-C9E25BA8A1D1}"/>
    <cellStyle name="Normal 2 27 4 2 2 2" xfId="20965" xr:uid="{EC2E2DBF-71BA-4450-97A7-95F573F87549}"/>
    <cellStyle name="Normal 2 27 4 2 3" xfId="20966" xr:uid="{F1464754-F8E9-463A-B547-D81A734FFF9E}"/>
    <cellStyle name="Normal 2 27 4 2 4" xfId="20967" xr:uid="{7BE4652A-1567-42CB-B18F-C5D47B009784}"/>
    <cellStyle name="Normal 2 27 4 3" xfId="20968" xr:uid="{5B4266AE-AB8F-4E90-805A-76ECA3451946}"/>
    <cellStyle name="Normal 2 27 4 3 2" xfId="20969" xr:uid="{7BE0AE15-633F-4D08-91BA-4CE4B4F16B6C}"/>
    <cellStyle name="Normal 2 27 4 4" xfId="20970" xr:uid="{2D00F714-878B-48D2-98AF-F71D111B2CC9}"/>
    <cellStyle name="Normal 2 27 4 5" xfId="20971" xr:uid="{C05A4703-0B06-40A4-A4AF-F6ADF00AA6DD}"/>
    <cellStyle name="Normal 2 27 5" xfId="20972" xr:uid="{70DA1270-9803-4851-A23D-9C4D7AB81D7F}"/>
    <cellStyle name="Normal 2 28" xfId="20973" xr:uid="{96C87414-2010-48C4-B3FD-74601B5F8F51}"/>
    <cellStyle name="Normal 2 28 2" xfId="20974" xr:uid="{F1B2E0AF-6040-4C58-9B75-537C8D769F1A}"/>
    <cellStyle name="Normal 2 28 2 2" xfId="20975" xr:uid="{CEB3EF7F-461A-4D43-A5BA-1F9634E4835B}"/>
    <cellStyle name="Normal 2 28 2 2 2" xfId="20976" xr:uid="{83EE8F3B-DCBE-46E1-B3B3-ECCF856BC767}"/>
    <cellStyle name="Normal 2 28 2 2 2 2" xfId="20977" xr:uid="{9811037F-F0E5-41B3-B9E6-D87280DA79F9}"/>
    <cellStyle name="Normal 2 28 2 2 2 2 2" xfId="20978" xr:uid="{ECDF04CE-E901-4665-B515-6FDD1BA40EC8}"/>
    <cellStyle name="Normal 2 28 2 2 2 3" xfId="20979" xr:uid="{ACC5AD15-0D61-4AE0-A005-AA86D7B4888B}"/>
    <cellStyle name="Normal 2 28 2 2 2 4" xfId="20980" xr:uid="{06BB0A85-7AC0-4F2D-BE58-B93CEEE5D9C1}"/>
    <cellStyle name="Normal 2 28 2 2 3" xfId="20981" xr:uid="{15FD2905-AFBA-4910-A252-9A45C0895C12}"/>
    <cellStyle name="Normal 2 28 2 2 3 2" xfId="20982" xr:uid="{9A70464C-49C1-4E9C-AB5A-C1DF45EB70B1}"/>
    <cellStyle name="Normal 2 28 2 2 4" xfId="20983" xr:uid="{70A51246-6861-46AB-B1C3-16056A02BDFF}"/>
    <cellStyle name="Normal 2 28 2 2 5" xfId="20984" xr:uid="{8DED6776-8030-4658-ACF1-B48171570607}"/>
    <cellStyle name="Normal 2 28 3" xfId="20985" xr:uid="{9B63B6FD-70DC-4D82-832A-9D78631347A2}"/>
    <cellStyle name="Normal 2 28 3 2" xfId="20986" xr:uid="{8AA80989-0B36-4A60-9954-BD9DD0AD13A2}"/>
    <cellStyle name="Normal 2 28 3 2 2" xfId="20987" xr:uid="{CE664BF6-2454-4B33-8156-699F49B820D5}"/>
    <cellStyle name="Normal 2 28 3 2 2 2" xfId="20988" xr:uid="{460DCAC7-6304-4036-A827-3E2E3DA370FA}"/>
    <cellStyle name="Normal 2 28 3 2 2 2 2" xfId="20989" xr:uid="{4D954709-3AE4-4F7D-9A96-66EE60D2F253}"/>
    <cellStyle name="Normal 2 28 3 2 2 3" xfId="20990" xr:uid="{3A654594-B824-49DA-AFB8-DCD388D2F70D}"/>
    <cellStyle name="Normal 2 28 3 2 2 4" xfId="20991" xr:uid="{85310EBA-5DFF-4C43-85E0-EED816EB8A2E}"/>
    <cellStyle name="Normal 2 28 3 2 3" xfId="20992" xr:uid="{B041D85C-3B4A-40ED-9CE3-35CD62F08D00}"/>
    <cellStyle name="Normal 2 28 3 2 3 2" xfId="20993" xr:uid="{8A912950-997B-41A4-B2D0-AFF5667BF75C}"/>
    <cellStyle name="Normal 2 28 3 2 4" xfId="20994" xr:uid="{88A32745-1D1E-4862-9771-9B3528BE75EA}"/>
    <cellStyle name="Normal 2 28 3 2 5" xfId="20995" xr:uid="{0C2C4F9C-BD90-4F13-85C3-57FCA962DA64}"/>
    <cellStyle name="Normal 2 28 4" xfId="20996" xr:uid="{B51FE53F-1AF7-4A98-9B7C-7BAFAA28F259}"/>
    <cellStyle name="Normal 2 28 4 2" xfId="20997" xr:uid="{0B8143AA-16E2-4586-B1BD-083B73211DC0}"/>
    <cellStyle name="Normal 2 28 4 2 2" xfId="20998" xr:uid="{624E50A8-F990-461F-820A-D558FCF4600D}"/>
    <cellStyle name="Normal 2 28 4 2 2 2" xfId="20999" xr:uid="{496CC841-2274-4373-BB9F-4DB688977833}"/>
    <cellStyle name="Normal 2 28 4 2 3" xfId="21000" xr:uid="{DAEF4CEC-7F14-4D88-A7CD-52C38B1D9F8B}"/>
    <cellStyle name="Normal 2 28 4 2 4" xfId="21001" xr:uid="{E523CF88-8FDA-4904-B53F-972E495870AA}"/>
    <cellStyle name="Normal 2 28 4 3" xfId="21002" xr:uid="{335A8989-5219-443C-BC99-41787D800D1B}"/>
    <cellStyle name="Normal 2 28 4 3 2" xfId="21003" xr:uid="{9D8F90AE-3BE9-471B-AD76-A627675DE6A0}"/>
    <cellStyle name="Normal 2 28 4 4" xfId="21004" xr:uid="{B13B2A65-60F2-425E-839E-ABFA50FBE8A2}"/>
    <cellStyle name="Normal 2 28 4 5" xfId="21005" xr:uid="{5ED9CE88-1AA7-4528-83C8-3767ECB5EBFD}"/>
    <cellStyle name="Normal 2 28 5" xfId="21006" xr:uid="{168224CE-56C0-40B9-AA5A-D5A643973327}"/>
    <cellStyle name="Normal 2 29" xfId="21007" xr:uid="{77FC7BAB-46AA-40CC-9E69-2B0BC8D46279}"/>
    <cellStyle name="Normal 2 29 2" xfId="21008" xr:uid="{0DE7231D-DEB7-4D5C-92E5-AAF954F703AA}"/>
    <cellStyle name="Normal 2 29 2 2" xfId="21009" xr:uid="{5876CE96-66E0-413A-84F1-6AC82867A3F8}"/>
    <cellStyle name="Normal 2 29 2 2 2" xfId="21010" xr:uid="{25253431-337D-47C0-977C-9FE227715209}"/>
    <cellStyle name="Normal 2 29 2 2 2 2" xfId="21011" xr:uid="{D8346E37-FF6F-49DC-886E-98C5C90F5532}"/>
    <cellStyle name="Normal 2 29 2 2 2 2 2" xfId="21012" xr:uid="{F4B98B1C-6FB1-4BC3-B319-2A94CBC67041}"/>
    <cellStyle name="Normal 2 29 2 2 2 3" xfId="21013" xr:uid="{BC3605C2-D155-4B93-A615-223D55031D33}"/>
    <cellStyle name="Normal 2 29 2 2 2 4" xfId="21014" xr:uid="{7D15E24A-4E43-47F3-928C-F2AB88546FA6}"/>
    <cellStyle name="Normal 2 29 2 2 3" xfId="21015" xr:uid="{B70E6DA3-E036-4738-BAFF-206594A0D9A7}"/>
    <cellStyle name="Normal 2 29 2 2 3 2" xfId="21016" xr:uid="{E7A736F9-7B2C-473A-9E2F-550114F78069}"/>
    <cellStyle name="Normal 2 29 2 2 4" xfId="21017" xr:uid="{6EA8F5B2-5C02-44CE-85D5-94A17403D3D3}"/>
    <cellStyle name="Normal 2 29 2 2 5" xfId="21018" xr:uid="{3B4E1582-504D-4277-8699-6FA095A798FE}"/>
    <cellStyle name="Normal 2 29 3" xfId="21019" xr:uid="{CAB7A1BF-A99D-43D4-983D-200F5F36ACB3}"/>
    <cellStyle name="Normal 2 29 3 2" xfId="21020" xr:uid="{1240D9F3-EE96-404B-A292-12682AD565D2}"/>
    <cellStyle name="Normal 2 29 3 2 2" xfId="21021" xr:uid="{90449E41-51D0-4A54-8AA9-9EEA83F718E5}"/>
    <cellStyle name="Normal 2 29 3 2 2 2" xfId="21022" xr:uid="{B1111DFF-48BF-4D20-BDD9-E17373241164}"/>
    <cellStyle name="Normal 2 29 3 2 2 2 2" xfId="21023" xr:uid="{85DDC790-3D42-4825-A049-33589904E734}"/>
    <cellStyle name="Normal 2 29 3 2 2 3" xfId="21024" xr:uid="{CF5C4307-BC79-475D-8962-E4B34C5AFDF3}"/>
    <cellStyle name="Normal 2 29 3 2 2 4" xfId="21025" xr:uid="{32F910D2-1C39-44BD-BC43-7C3225E9A3EB}"/>
    <cellStyle name="Normal 2 29 3 2 3" xfId="21026" xr:uid="{683C55B2-325A-4399-A8DA-144092E041A0}"/>
    <cellStyle name="Normal 2 29 3 2 3 2" xfId="21027" xr:uid="{0B8CBA59-5414-45FC-B9D4-5C6E7137EAE0}"/>
    <cellStyle name="Normal 2 29 3 2 4" xfId="21028" xr:uid="{9C706CC0-6EE4-4667-B37B-9DEFC9397C51}"/>
    <cellStyle name="Normal 2 29 3 2 5" xfId="21029" xr:uid="{1A8C30D7-C944-43FC-8F4E-21265C2B96C8}"/>
    <cellStyle name="Normal 2 29 4" xfId="21030" xr:uid="{FEE51E44-F11F-4686-8D39-119DBDB9F5EC}"/>
    <cellStyle name="Normal 2 29 4 2" xfId="21031" xr:uid="{A3E76326-1DB7-496A-A03A-6F1978E4E23B}"/>
    <cellStyle name="Normal 2 29 4 2 2" xfId="21032" xr:uid="{31BA5917-562C-4297-92ED-CBBFE460686F}"/>
    <cellStyle name="Normal 2 29 4 2 2 2" xfId="21033" xr:uid="{B9971CC9-7B06-4683-A9E3-D429820622A8}"/>
    <cellStyle name="Normal 2 29 4 2 3" xfId="21034" xr:uid="{8227EC7C-7234-48AB-B76F-099CC27517FC}"/>
    <cellStyle name="Normal 2 29 4 2 4" xfId="21035" xr:uid="{3853A161-05C2-494B-B6C2-468E2D0FA621}"/>
    <cellStyle name="Normal 2 29 4 3" xfId="21036" xr:uid="{5483E4B1-9219-4D62-88D9-7A237110E8E8}"/>
    <cellStyle name="Normal 2 29 4 3 2" xfId="21037" xr:uid="{A7840FFA-A0DE-46C0-9F5E-DFA9017F1AFD}"/>
    <cellStyle name="Normal 2 29 4 4" xfId="21038" xr:uid="{EA5DAF82-D4FD-4141-AF8D-53A31C7B0475}"/>
    <cellStyle name="Normal 2 29 4 5" xfId="21039" xr:uid="{9D61D445-33DB-4891-9A67-DAD776DE982B}"/>
    <cellStyle name="Normal 2 29 5" xfId="21040" xr:uid="{9C269382-83DD-434D-A063-D4B92A1BAF12}"/>
    <cellStyle name="Normal 2 3" xfId="1125" xr:uid="{00000000-0005-0000-0000-00006B040000}"/>
    <cellStyle name="Normál 2 3" xfId="21041" xr:uid="{8DFBA1B9-9A52-4C3D-BE30-8A080912DC4A}"/>
    <cellStyle name="Normal 2 3 10" xfId="21042" xr:uid="{D5411304-67E3-46C8-A5EF-1B2D9A531E89}"/>
    <cellStyle name="Normál 2 3 10" xfId="21043" xr:uid="{E482C24C-4CB1-4137-9E2A-B4427BD7E12E}"/>
    <cellStyle name="Normal 2 3 10 2" xfId="21044" xr:uid="{B1FCC554-6035-40AB-A37B-5F94AEE9D29E}"/>
    <cellStyle name="Normál 2 3 10 2" xfId="21045" xr:uid="{872DCA8F-2964-4D0A-BA5B-453989C24E42}"/>
    <cellStyle name="Normal 2 3 10 2 2" xfId="21046" xr:uid="{43FFE639-1453-49F7-9736-5C4F143F2540}"/>
    <cellStyle name="Normal 2 3 10 2 2 2" xfId="21047" xr:uid="{63501340-367C-4564-AD45-CAF3CB7F94A7}"/>
    <cellStyle name="Normal 2 3 10 2 2 2 2" xfId="21048" xr:uid="{E7517214-83D3-40E0-BC8E-C2D0A033C95D}"/>
    <cellStyle name="Normal 2 3 10 2 2 3" xfId="21049" xr:uid="{367D9BF2-EA44-4925-A7EE-FB65D092F11F}"/>
    <cellStyle name="Normal 2 3 10 2 2 4" xfId="21050" xr:uid="{2C3A4529-6B67-4F7E-85B9-7DD0FF8C6EA9}"/>
    <cellStyle name="Normal 2 3 10 2 3" xfId="21051" xr:uid="{4A8FEC0D-37CE-4DB2-9D24-83965E9CED4A}"/>
    <cellStyle name="Normal 2 3 10 2 3 2" xfId="21052" xr:uid="{185E689E-6A6B-4905-8C4B-092891CD0044}"/>
    <cellStyle name="Normal 2 3 10 2 4" xfId="21053" xr:uid="{B496FB4B-859E-4471-902E-D4EE6EF5CAFC}"/>
    <cellStyle name="Normal 2 3 10 2 5" xfId="21054" xr:uid="{A7074AC7-9E66-42F6-9471-605BD6D5173B}"/>
    <cellStyle name="Normal 2 3 10 2 6" xfId="21055" xr:uid="{9F7628EC-90A6-4013-BCDA-6BDD9A6D875B}"/>
    <cellStyle name="Normal 2 3 10 2 7" xfId="21056" xr:uid="{C1912767-CA11-4C14-B2D7-FB30A2750154}"/>
    <cellStyle name="Normál 2 3 10 3" xfId="21057" xr:uid="{F26F5B6E-9983-4C40-813F-70A74FC483F6}"/>
    <cellStyle name="Normal 2 3 11" xfId="21058" xr:uid="{82C09D2D-5502-4394-9083-A731DF932E07}"/>
    <cellStyle name="Normál 2 3 11" xfId="21059" xr:uid="{F9F3067C-99E2-49A5-8400-EB96C5955464}"/>
    <cellStyle name="Normal 2 3 11 2" xfId="21060" xr:uid="{5202305E-41A9-448D-9819-786313ADA413}"/>
    <cellStyle name="Normál 2 3 11 2" xfId="21061" xr:uid="{046B1D71-F85C-48EF-AFF3-B0D438055F46}"/>
    <cellStyle name="Normal 2 3 11 2 2" xfId="21062" xr:uid="{E81F8A0D-1451-40AE-87F6-79BE69EE0C6B}"/>
    <cellStyle name="Normal 2 3 11 2 2 2" xfId="21063" xr:uid="{34A59571-5311-4F76-BC67-1C936E9261C3}"/>
    <cellStyle name="Normal 2 3 11 2 2 2 2" xfId="21064" xr:uid="{7635FAF9-DD99-4E02-A0CA-627D96BACAAE}"/>
    <cellStyle name="Normal 2 3 11 2 2 3" xfId="21065" xr:uid="{F9F905EE-5279-4344-A38D-702466E4A9AB}"/>
    <cellStyle name="Normal 2 3 11 2 2 4" xfId="21066" xr:uid="{9A2B7A59-E6AA-4C14-AF0C-0434EBD4D0B0}"/>
    <cellStyle name="Normal 2 3 11 2 3" xfId="21067" xr:uid="{FBAE9781-4186-4651-A21D-B94C121D9493}"/>
    <cellStyle name="Normal 2 3 11 2 3 2" xfId="21068" xr:uid="{E754C0F1-201C-43D8-83B6-D97EBE237A5C}"/>
    <cellStyle name="Normal 2 3 11 2 4" xfId="21069" xr:uid="{88E090B3-462E-4C5D-A89F-C009CD34D5F5}"/>
    <cellStyle name="Normal 2 3 11 2 5" xfId="21070" xr:uid="{A1EE38CB-F55D-4B37-A727-169A07CA7F5F}"/>
    <cellStyle name="Normal 2 3 11 2 6" xfId="21071" xr:uid="{C2ED9622-951D-4DCE-A551-511E11AABED4}"/>
    <cellStyle name="Normal 2 3 11 2 7" xfId="21072" xr:uid="{94E619DE-2127-4D13-9559-59136AC73A04}"/>
    <cellStyle name="Normál 2 3 11 3" xfId="21073" xr:uid="{18686E3C-B252-4F0E-AAF1-1B6AB10DBDA1}"/>
    <cellStyle name="Normal 2 3 12" xfId="21074" xr:uid="{D24D5502-6F53-4947-9B4D-3192587245AC}"/>
    <cellStyle name="Normál 2 3 12" xfId="21075" xr:uid="{53AE3468-CFCA-4F58-BCB7-06BEC29B75A3}"/>
    <cellStyle name="Normal 2 3 12 2" xfId="21076" xr:uid="{FE28CD11-13A2-4656-A33E-78945976E425}"/>
    <cellStyle name="Normál 2 3 12 2" xfId="21077" xr:uid="{B24A7D6B-44DD-4FAE-8299-8084A0661DBC}"/>
    <cellStyle name="Normal 2 3 12 2 2" xfId="21078" xr:uid="{000A9028-D0E8-456B-B507-8EAC23E8C555}"/>
    <cellStyle name="Normal 2 3 12 2 2 2" xfId="21079" xr:uid="{993EC1AC-9E7A-4110-B661-0BA680A93781}"/>
    <cellStyle name="Normal 2 3 12 2 2 2 2" xfId="21080" xr:uid="{19658882-AF47-4ECE-AA8C-F9C9B5E1A605}"/>
    <cellStyle name="Normal 2 3 12 2 2 3" xfId="21081" xr:uid="{FBE9BD1F-6C85-4F0F-843B-682E831853B4}"/>
    <cellStyle name="Normal 2 3 12 2 2 4" xfId="21082" xr:uid="{23801E37-F019-4862-92B2-6A75B5A70E4C}"/>
    <cellStyle name="Normal 2 3 12 2 3" xfId="21083" xr:uid="{286E80E0-A86F-41E1-9CA3-380E4604999A}"/>
    <cellStyle name="Normal 2 3 12 2 3 2" xfId="21084" xr:uid="{67B74E7D-CD09-4A97-AA50-03CEBFA4303B}"/>
    <cellStyle name="Normal 2 3 12 2 4" xfId="21085" xr:uid="{4C9E5643-8034-41F7-9D94-97A456DC06AC}"/>
    <cellStyle name="Normal 2 3 12 2 5" xfId="21086" xr:uid="{97D7DE09-4A63-4E81-B61C-DAF9655B6E81}"/>
    <cellStyle name="Normal 2 3 12 2 6" xfId="21087" xr:uid="{FB36EC36-24BA-4ED0-A865-C0478D42D468}"/>
    <cellStyle name="Normal 2 3 12 2 7" xfId="21088" xr:uid="{819A9851-7B22-4217-A0DA-FEBFBC0C10FD}"/>
    <cellStyle name="Normál 2 3 12 3" xfId="21089" xr:uid="{5450EFA9-0437-4082-9AD2-3847B4608BC5}"/>
    <cellStyle name="Normal 2 3 13" xfId="21090" xr:uid="{FA1BFE8B-C73B-4D55-90FD-ADDFB8FCE573}"/>
    <cellStyle name="Normál 2 3 13" xfId="21091" xr:uid="{2BB0F7B2-56F5-4E6C-9E66-18C5A1EE3DAC}"/>
    <cellStyle name="Normal 2 3 13 2" xfId="21092" xr:uid="{06D751E1-30D1-42AE-B884-623ED34E3491}"/>
    <cellStyle name="Normál 2 3 13 2" xfId="21093" xr:uid="{ACA1E5A9-8085-43F7-B3CE-34F9C3C2770E}"/>
    <cellStyle name="Normal 2 3 13 2 2" xfId="21094" xr:uid="{20E31ACB-F808-4903-B096-580D4727E7DC}"/>
    <cellStyle name="Normal 2 3 13 2 2 2" xfId="21095" xr:uid="{0650DF8B-C089-420D-AA14-28408A1C0C0C}"/>
    <cellStyle name="Normal 2 3 13 2 2 2 2" xfId="21096" xr:uid="{342A323C-11D0-4585-9D1F-5A6071E0BEB5}"/>
    <cellStyle name="Normal 2 3 13 2 2 3" xfId="21097" xr:uid="{8AB359B4-C5E5-4E7E-B806-3F3D4658437F}"/>
    <cellStyle name="Normal 2 3 13 2 2 4" xfId="21098" xr:uid="{570338D4-8ED2-4BC4-AE58-FD5A3F05D7F6}"/>
    <cellStyle name="Normal 2 3 13 2 3" xfId="21099" xr:uid="{D8860203-88BF-4E77-9090-40C5516741F5}"/>
    <cellStyle name="Normal 2 3 13 2 3 2" xfId="21100" xr:uid="{EF6049E9-2221-47D6-9AE8-3ED102551C7D}"/>
    <cellStyle name="Normal 2 3 13 2 4" xfId="21101" xr:uid="{1BD228EC-A47D-4982-B202-D6ED3F21DF2D}"/>
    <cellStyle name="Normal 2 3 13 2 5" xfId="21102" xr:uid="{5B398753-24C6-41F0-8A41-7F07CDEC715F}"/>
    <cellStyle name="Normal 2 3 13 2 6" xfId="21103" xr:uid="{68398EEC-6252-44DC-9F58-998DAEB28044}"/>
    <cellStyle name="Normal 2 3 13 2 7" xfId="21104" xr:uid="{225025BB-DFDC-4DAB-9F5F-486BE136E9BF}"/>
    <cellStyle name="Normál 2 3 13 3" xfId="21105" xr:uid="{427E1655-59AD-4D3E-A187-DC2ABD7122D4}"/>
    <cellStyle name="Normal 2 3 14" xfId="21106" xr:uid="{49746822-EE2E-46C4-9724-91081CD39838}"/>
    <cellStyle name="Normál 2 3 14" xfId="21107" xr:uid="{ACD0CA2B-0400-424E-9F4F-7EAE535550A7}"/>
    <cellStyle name="Normal 2 3 14 2" xfId="21108" xr:uid="{388B9E36-894E-4321-A9DE-73FA908228EB}"/>
    <cellStyle name="Normál 2 3 14 2" xfId="21109" xr:uid="{2649A2DC-3497-4BA3-BB45-F99DEBB3AFC6}"/>
    <cellStyle name="Normal 2 3 14 2 2" xfId="21110" xr:uid="{D1EE1019-0DE5-4D8A-8430-4DEB7E5CFAF3}"/>
    <cellStyle name="Normal 2 3 14 2 2 2" xfId="21111" xr:uid="{9E9EEF1E-7F1C-4293-A185-6F5DB183FFB3}"/>
    <cellStyle name="Normal 2 3 14 2 2 2 2" xfId="21112" xr:uid="{D89A43EF-5EB6-49B0-89BC-8CE1047B9E47}"/>
    <cellStyle name="Normal 2 3 14 2 2 3" xfId="21113" xr:uid="{400DF1B1-060C-4B37-A3F1-45480E735F20}"/>
    <cellStyle name="Normal 2 3 14 2 2 4" xfId="21114" xr:uid="{C6C5AB50-749A-4792-9607-C431276CDD88}"/>
    <cellStyle name="Normal 2 3 14 2 3" xfId="21115" xr:uid="{F72E7175-27D6-4B63-9E1C-9CC018E80856}"/>
    <cellStyle name="Normal 2 3 14 2 3 2" xfId="21116" xr:uid="{6531B402-56BB-485B-A4A3-6506E07348E9}"/>
    <cellStyle name="Normal 2 3 14 2 4" xfId="21117" xr:uid="{4605F016-CA70-4346-863B-89940181CC76}"/>
    <cellStyle name="Normal 2 3 14 2 5" xfId="21118" xr:uid="{5E2150EC-D8BB-4B0E-8F6D-AB0198F5CDA3}"/>
    <cellStyle name="Normal 2 3 14 2 6" xfId="21119" xr:uid="{E91BF1FD-A423-4FF3-B6F5-FED3BFACDA75}"/>
    <cellStyle name="Normal 2 3 14 2 7" xfId="21120" xr:uid="{63B35170-79D0-4E1B-9A33-801424FCF150}"/>
    <cellStyle name="Normál 2 3 14 3" xfId="21121" xr:uid="{4FEA1131-8484-4503-97A7-C7A42BBB0C9D}"/>
    <cellStyle name="Normal 2 3 15" xfId="21122" xr:uid="{89922255-2A76-442F-98C9-FA8BA9893EFD}"/>
    <cellStyle name="Normál 2 3 15" xfId="21123" xr:uid="{37692435-7BDC-43CA-B0F2-A03F43AE6050}"/>
    <cellStyle name="Normal 2 3 15 2" xfId="21124" xr:uid="{CBED8B1B-AC8A-41FC-9B2C-841680FBC9D7}"/>
    <cellStyle name="Normal 2 3 15 2 2" xfId="21125" xr:uid="{AE4716D5-DB72-466A-9846-30F152B4448D}"/>
    <cellStyle name="Normal 2 3 15 2 2 2" xfId="21126" xr:uid="{DA32B963-47E3-4C07-A1F1-B34F89C27FDA}"/>
    <cellStyle name="Normal 2 3 15 2 3" xfId="21127" xr:uid="{25B71C7B-1127-42A6-9FFA-6C0866640601}"/>
    <cellStyle name="Normal 2 3 15 2 4" xfId="21128" xr:uid="{4F15F09A-F8E2-4C34-88E3-88313BCC34FF}"/>
    <cellStyle name="Normal 2 3 15 3" xfId="21129" xr:uid="{1B128F07-8746-45BB-A16C-A84E45BD5760}"/>
    <cellStyle name="Normal 2 3 15 3 2" xfId="21130" xr:uid="{7171E9D6-BBFE-4356-9178-1DAF1CCC6353}"/>
    <cellStyle name="Normal 2 3 15 3 3" xfId="21131" xr:uid="{3A0E3A8A-AA82-4404-A478-A8E1FF4E4AC8}"/>
    <cellStyle name="Normal 2 3 15 4" xfId="21132" xr:uid="{C72D04D9-2F69-4B3F-905E-2D0C374BF85A}"/>
    <cellStyle name="Normal 2 3 15 5" xfId="21133" xr:uid="{6F6C4E9B-A939-402E-8EE3-37736DB2E452}"/>
    <cellStyle name="Normal 2 3 15 6" xfId="21134" xr:uid="{6B025DC1-9F9F-4DC0-81D8-A0D938A97F19}"/>
    <cellStyle name="Normal 2 3 15 7" xfId="21135" xr:uid="{D479B586-525C-41EF-8716-D872989ABB79}"/>
    <cellStyle name="Normal 2 3 16" xfId="21136" xr:uid="{1D53E27E-EB05-4D78-991D-108E2BECB356}"/>
    <cellStyle name="Normál 2 3 16" xfId="21137" xr:uid="{DEA19130-8156-49FC-8908-B657DF8F9EFE}"/>
    <cellStyle name="Normal 2 3 16 2" xfId="21138" xr:uid="{C2DB25C3-1B23-4306-BAC5-D748171D247C}"/>
    <cellStyle name="Normal 2 3 16 2 2" xfId="21139" xr:uid="{1A688705-C83B-4C5B-9DA1-1B00BB55F359}"/>
    <cellStyle name="Normal 2 3 16 2 2 2" xfId="21140" xr:uid="{1C599B59-091E-4E3D-8C85-E30C7123CA85}"/>
    <cellStyle name="Normal 2 3 16 2 3" xfId="21141" xr:uid="{31F8580A-008E-4EA8-89B1-3476A8A1213D}"/>
    <cellStyle name="Normal 2 3 16 2 4" xfId="21142" xr:uid="{B4791C18-B0D3-4252-A401-FD938AB748FC}"/>
    <cellStyle name="Normal 2 3 16 3" xfId="21143" xr:uid="{C34E271E-52A7-4F38-AAE9-937998551FFF}"/>
    <cellStyle name="Normal 2 3 16 3 2" xfId="21144" xr:uid="{B49ACD9B-B816-41C1-B53D-4C2E18EB9053}"/>
    <cellStyle name="Normal 2 3 16 4" xfId="21145" xr:uid="{8A69CA35-8C87-4421-B151-9DB8BDB49080}"/>
    <cellStyle name="Normal 2 3 16 5" xfId="21146" xr:uid="{1F08843C-B95D-475B-91C6-126C8C75E31E}"/>
    <cellStyle name="Normal 2 3 16 6" xfId="21147" xr:uid="{D35668DA-96E8-463D-83B9-FA8C822C1B5B}"/>
    <cellStyle name="Normal 2 3 17" xfId="3774" xr:uid="{3FCCF0BF-0656-4042-8AD8-BD0E0316FE89}"/>
    <cellStyle name="Normál 2 3 17" xfId="21149" xr:uid="{2F8CCA25-900D-4923-A331-C81D33B082AC}"/>
    <cellStyle name="Normal 2 3 17 2" xfId="21150" xr:uid="{4495E2CD-68F9-4056-BB0A-668DA102794F}"/>
    <cellStyle name="Normal 2 3 17 2 2" xfId="21151" xr:uid="{B3EBC7B7-A5B9-4881-809A-B806D75A59ED}"/>
    <cellStyle name="Normal 2 3 17 2 2 2" xfId="21152" xr:uid="{3BCEEEBE-A603-4408-9CCF-7E7E8FC5B975}"/>
    <cellStyle name="Normal 2 3 17 2 3" xfId="21153" xr:uid="{B0777A8D-B592-4E35-B5A9-41E15FC7C266}"/>
    <cellStyle name="Normal 2 3 17 2 4" xfId="21154" xr:uid="{ACD37BBA-2C6E-4207-8E26-E994D7CE7050}"/>
    <cellStyle name="Normal 2 3 17 3" xfId="21155" xr:uid="{E5BF7548-2F96-47E6-8DFA-0475EB83BEBA}"/>
    <cellStyle name="Normal 2 3 17 3 2" xfId="21156" xr:uid="{AC2917CF-A725-4378-9F81-EE9FF5D7B9FC}"/>
    <cellStyle name="Normal 2 3 17 4" xfId="21157" xr:uid="{C4318A11-00FC-43B2-AD08-AA4F99887A59}"/>
    <cellStyle name="Normal 2 3 17 5" xfId="21158" xr:uid="{E6F188C6-31DF-44E2-8687-71FF548D4F76}"/>
    <cellStyle name="Normal 2 3 17 6" xfId="21148" xr:uid="{E50BEEF3-A6CE-407A-8007-3D63950DD7F9}"/>
    <cellStyle name="Normal 2 3 18" xfId="21159" xr:uid="{B44D3D89-A8A5-464F-9846-883B31501D70}"/>
    <cellStyle name="Normal 2 3 18 2" xfId="21160" xr:uid="{0F23DBDD-6317-4A34-8679-5C6B5F03FF0A}"/>
    <cellStyle name="Normal 2 3 18 2 2" xfId="21161" xr:uid="{D8BBE802-3A14-4846-908F-1872076D94D3}"/>
    <cellStyle name="Normal 2 3 18 2 2 2" xfId="21162" xr:uid="{7DFE42B7-C6DF-4790-B3EA-5B040A265F92}"/>
    <cellStyle name="Normal 2 3 18 2 3" xfId="21163" xr:uid="{EA8100B1-F2AA-4AC6-A5B6-5141625DF687}"/>
    <cellStyle name="Normal 2 3 18 2 4" xfId="21164" xr:uid="{9BF59E15-9311-4330-9332-13A9CB91F7D1}"/>
    <cellStyle name="Normal 2 3 18 3" xfId="21165" xr:uid="{A328780B-4115-4595-8D33-31AB52F8DA30}"/>
    <cellStyle name="Normal 2 3 18 3 2" xfId="21166" xr:uid="{D33C8744-2058-481F-8387-6BF71CAAD511}"/>
    <cellStyle name="Normal 2 3 18 4" xfId="21167" xr:uid="{2A5D75D2-15DD-4D2B-B089-900E56F90967}"/>
    <cellStyle name="Normal 2 3 18 5" xfId="21168" xr:uid="{851EB512-C379-40A1-85C4-73787B4410DB}"/>
    <cellStyle name="Normal 2 3 19" xfId="21169" xr:uid="{49789204-B5B5-4F4A-80A0-4BFC76186C9C}"/>
    <cellStyle name="Normal 2 3 19 2" xfId="21170" xr:uid="{D0D14F4C-B4DF-4440-998A-FD7366038E3F}"/>
    <cellStyle name="Normal 2 3 19 2 2" xfId="21171" xr:uid="{95A1A0A0-A9DF-42C8-BEBB-1C7C093AD87E}"/>
    <cellStyle name="Normal 2 3 19 2 2 2" xfId="21172" xr:uid="{3AFD2D5B-081B-4C09-AF25-8A7F1DADDF50}"/>
    <cellStyle name="Normal 2 3 19 2 3" xfId="21173" xr:uid="{A590C9AC-CB5C-4E07-841E-115C6BDF907E}"/>
    <cellStyle name="Normal 2 3 19 2 4" xfId="21174" xr:uid="{9E45324A-B5A0-4331-8D63-FC43EC26E633}"/>
    <cellStyle name="Normal 2 3 19 3" xfId="21175" xr:uid="{707E78BD-FE4C-412D-9575-6314C4F56F8B}"/>
    <cellStyle name="Normal 2 3 19 3 2" xfId="21176" xr:uid="{18611F00-C8A4-48CF-B232-88DF375BB8BB}"/>
    <cellStyle name="Normal 2 3 19 4" xfId="21177" xr:uid="{B84E7226-03F0-48EA-84A8-5BA3716FEB1B}"/>
    <cellStyle name="Normal 2 3 19 5" xfId="21178" xr:uid="{297B284C-0224-4A00-9B6A-768FCEEC9D12}"/>
    <cellStyle name="Normal 2 3 2" xfId="1126" xr:uid="{00000000-0005-0000-0000-00006C040000}"/>
    <cellStyle name="Normál 2 3 2" xfId="21179" xr:uid="{B16DACBC-B3E9-4B04-939C-9CD6BACCB1AC}"/>
    <cellStyle name="Normal 2 3 2 10" xfId="21180" xr:uid="{78D8D1D2-2DC4-4A33-94FF-C1930FAC3A2C}"/>
    <cellStyle name="Normál 2 3 2 10" xfId="21181" xr:uid="{B9E36ADF-FCE0-4E17-8288-4C440D4CAF80}"/>
    <cellStyle name="Normál 2 3 2 10 2" xfId="21182" xr:uid="{40D878D2-E495-4965-A0B1-B6ACD2B88018}"/>
    <cellStyle name="Normal 2 3 2 11" xfId="21183" xr:uid="{ABC3CE4B-79B8-4BD2-AD7A-D68F12FD2ECD}"/>
    <cellStyle name="Normál 2 3 2 11" xfId="21184" xr:uid="{C59F370C-9D76-42AC-8351-8B381AE4ADE3}"/>
    <cellStyle name="Normal 2 3 2 12" xfId="21185" xr:uid="{378B9DE7-C18F-4BEA-B29B-839F13F9BA03}"/>
    <cellStyle name="Normál 2 3 2 12" xfId="21186" xr:uid="{151033AE-59F2-4993-A2F1-9DE253747E32}"/>
    <cellStyle name="Normal 2 3 2 13" xfId="21187" xr:uid="{2F59DE82-5D86-4521-9AB5-4B4761A99FFC}"/>
    <cellStyle name="Normal 2 3 2 14" xfId="21188" xr:uid="{FA50264E-8D4A-484C-92F1-989D0EF5DCD8}"/>
    <cellStyle name="Normal 2 3 2 15" xfId="21189" xr:uid="{5D44FB00-4FE1-495D-934D-49B7369D565C}"/>
    <cellStyle name="Normal 2 3 2 16" xfId="21190" xr:uid="{CA510884-A44E-45C3-9970-C0B777922707}"/>
    <cellStyle name="Normal 2 3 2 17" xfId="21191" xr:uid="{5E3E4ECA-79CA-4B0A-8800-1DC24FC51F2E}"/>
    <cellStyle name="Normal 2 3 2 18" xfId="21192" xr:uid="{E4ED142B-53D0-49EB-99FF-73D334BAC66B}"/>
    <cellStyle name="Normal 2 3 2 19" xfId="21193" xr:uid="{2142988A-3755-4FD2-8962-48B969ABDBD7}"/>
    <cellStyle name="Normal 2 3 2 2" xfId="1127" xr:uid="{00000000-0005-0000-0000-00006D040000}"/>
    <cellStyle name="Normál 2 3 2 2" xfId="21194" xr:uid="{F1B69FC3-8BB3-4D88-BA8C-605163FFC4F7}"/>
    <cellStyle name="Normal 2 3 2 2 2" xfId="21195" xr:uid="{5D3935AC-3E88-46BC-ABD8-C80482F0C53A}"/>
    <cellStyle name="Normál 2 3 2 2 2" xfId="21196" xr:uid="{1201BAF5-8A41-4686-B76F-C4EC3A4A82EC}"/>
    <cellStyle name="Normal 2 3 2 2 2 2" xfId="21197" xr:uid="{BBF6B220-A33C-440E-809B-DAC658B8B93B}"/>
    <cellStyle name="Normal 2 3 2 2 2 2 2" xfId="21198" xr:uid="{C742725D-2CB4-40E5-BE95-EF490802466C}"/>
    <cellStyle name="Normal 2 3 2 2 2 2 2 2" xfId="21199" xr:uid="{FCA9AFBA-3C91-4E0A-857F-5B51DD9440BF}"/>
    <cellStyle name="Normal 2 3 2 2 2 2 2 2 2" xfId="21200" xr:uid="{ECD34ADF-733F-4D8E-9045-52BA22519440}"/>
    <cellStyle name="Normal 2 3 2 2 2 2 2 3" xfId="21201" xr:uid="{310BD2C6-BDD4-4115-8805-8DC456DC426D}"/>
    <cellStyle name="Normal 2 3 2 2 2 2 2 4" xfId="21202" xr:uid="{CFD05E00-825E-400D-B492-68802D963AE0}"/>
    <cellStyle name="Normal 2 3 2 2 2 2 3" xfId="21203" xr:uid="{51AB277B-E251-4024-B3E0-EAF27F0A56C8}"/>
    <cellStyle name="Normal 2 3 2 2 2 2 3 2" xfId="21204" xr:uid="{74119D2A-B00C-40A6-ABDD-6AA67CBD3219}"/>
    <cellStyle name="Normal 2 3 2 2 2 2 4" xfId="21205" xr:uid="{25257C40-06C9-439E-A533-533E6EF44C3C}"/>
    <cellStyle name="Normal 2 3 2 2 2 2 5" xfId="21206" xr:uid="{A0ADB217-9D9F-4976-9342-9E16979064FB}"/>
    <cellStyle name="Normal 2 3 2 2 2 2 6" xfId="21207" xr:uid="{F096005A-B2BF-4FAE-A070-A890F178D179}"/>
    <cellStyle name="Normal 2 3 2 2 3" xfId="21208" xr:uid="{F95734AE-EE8B-4C73-83BD-D03FF72AEEA7}"/>
    <cellStyle name="Normál 2 3 2 2 3" xfId="21209" xr:uid="{C8E9B0CB-4D38-4649-BF29-449254AF7CEB}"/>
    <cellStyle name="Normal 2 3 2 2 3 2" xfId="21210" xr:uid="{5AD8FE7A-D042-4740-B7F2-6C1A735C3AEF}"/>
    <cellStyle name="Normal 2 3 2 2 3 2 2" xfId="21211" xr:uid="{DBE778DD-A1E9-4F8C-9F4B-59E13E384966}"/>
    <cellStyle name="Normal 2 3 2 2 3 2 2 2" xfId="21212" xr:uid="{09C8A4D2-E78A-40A7-8570-D8AD2CF8B515}"/>
    <cellStyle name="Normal 2 3 2 2 3 2 3" xfId="21213" xr:uid="{4CB2F3E6-A2AE-495F-8B75-709A906F5F5B}"/>
    <cellStyle name="Normal 2 3 2 2 3 2 4" xfId="21214" xr:uid="{3ED25B45-EA05-48F7-95DD-91F11D2D171B}"/>
    <cellStyle name="Normal 2 3 2 2 3 3" xfId="21215" xr:uid="{240B8A0F-097F-4B09-85AE-D1C0123B0651}"/>
    <cellStyle name="Normal 2 3 2 2 3 3 2" xfId="21216" xr:uid="{8A73503B-DCFB-4874-848F-A21A4AAA1CD9}"/>
    <cellStyle name="Normal 2 3 2 2 3 4" xfId="21217" xr:uid="{8A5CD0DF-0D8F-494A-B765-8AE027A2B9C3}"/>
    <cellStyle name="Normal 2 3 2 2 3 5" xfId="21218" xr:uid="{DD5DB87C-B74C-481A-9376-9E58FE14F4FE}"/>
    <cellStyle name="Normal 2 3 2 2 3 6" xfId="21219" xr:uid="{8DD4CC2A-395F-409B-BA70-432E0769B5DA}"/>
    <cellStyle name="Normal 2 3 2 2 4" xfId="4137" xr:uid="{05AC8EA9-A910-4ED8-B5D3-78257F465E83}"/>
    <cellStyle name="Normal 2 3 2 2 5" xfId="3184" xr:uid="{E4B2F4CC-F71E-4968-A061-120008F76385}"/>
    <cellStyle name="Normal 2 3 2 20" xfId="21220" xr:uid="{BEB14CAD-A6B2-4C12-8AAA-C6E96D94B557}"/>
    <cellStyle name="Normal 2 3 2 21" xfId="21221" xr:uid="{39598E53-6D8E-477B-904B-F6A964E3EBD7}"/>
    <cellStyle name="Normal 2 3 2 22" xfId="21222" xr:uid="{CE065B17-F252-440C-80CB-80681990A7D3}"/>
    <cellStyle name="Normal 2 3 2 23" xfId="21223" xr:uid="{7F4F387D-FBE4-493B-A341-9D9E231FD8A8}"/>
    <cellStyle name="Normal 2 3 2 24" xfId="21224" xr:uid="{F8768B40-A5D3-4BBD-8F59-705A08BAA3EB}"/>
    <cellStyle name="Normal 2 3 2 25" xfId="21225" xr:uid="{DCE8D161-FF5E-484D-8E7F-505ECD2CAEE9}"/>
    <cellStyle name="Normal 2 3 2 26" xfId="21226" xr:uid="{E0121292-8903-43F6-864E-A5DB9B15808C}"/>
    <cellStyle name="Normal 2 3 2 27" xfId="21227" xr:uid="{F4BA4A78-4E70-4FF6-A664-B8F6FBB3AD0B}"/>
    <cellStyle name="Normal 2 3 2 28" xfId="21228" xr:uid="{5B11EF47-88F3-4C11-BC58-640B847072B7}"/>
    <cellStyle name="Normal 2 3 2 29" xfId="21229" xr:uid="{7A69E894-ACEE-43C7-86A0-088CBA9E140B}"/>
    <cellStyle name="Normal 2 3 2 3" xfId="21230" xr:uid="{216CB289-25C5-4E6D-8A00-C10109116F62}"/>
    <cellStyle name="Normál 2 3 2 3" xfId="21231" xr:uid="{8A12DB14-0634-4757-92E3-1CB099FBE4EF}"/>
    <cellStyle name="Normal 2 3 2 3 2" xfId="21232" xr:uid="{373880E0-3454-4988-B0A7-C9D4D69D73B0}"/>
    <cellStyle name="Normál 2 3 2 3 2" xfId="21233" xr:uid="{348A3665-F58F-4A04-8963-18FF03A61CF3}"/>
    <cellStyle name="Normal 2 3 2 3 2 2" xfId="21234" xr:uid="{62FF2615-8B1D-44C2-BC5F-7AA2483CF4B0}"/>
    <cellStyle name="Normal 2 3 2 3 2 2 2" xfId="21235" xr:uid="{9A20090F-0498-44E6-9276-F776F3116988}"/>
    <cellStyle name="Normal 2 3 2 3 2 2 2 2" xfId="21236" xr:uid="{E023ED49-9EF7-4653-9F94-7F5533343006}"/>
    <cellStyle name="Normal 2 3 2 3 2 2 3" xfId="21237" xr:uid="{65C5A3A5-AA23-4094-907A-D01E30157416}"/>
    <cellStyle name="Normal 2 3 2 3 2 2 4" xfId="21238" xr:uid="{A92FC720-08BC-4237-B6BA-C20C52F19A9A}"/>
    <cellStyle name="Normal 2 3 2 3 2 3" xfId="21239" xr:uid="{FFAC1125-DB5F-49CB-AF57-678E58D0B413}"/>
    <cellStyle name="Normal 2 3 2 3 2 3 2" xfId="21240" xr:uid="{7BDA0F14-E1C8-4155-8F64-26CA01287968}"/>
    <cellStyle name="Normal 2 3 2 3 2 4" xfId="21241" xr:uid="{E254273A-007A-4A8B-B07E-289BBCB144D6}"/>
    <cellStyle name="Normal 2 3 2 3 2 5" xfId="21242" xr:uid="{627EB088-8C1B-40B8-8A40-EBCF9B6082FF}"/>
    <cellStyle name="Normal 2 3 2 3 2 6" xfId="21243" xr:uid="{DF24234C-0C44-45B8-A3FE-CB3E9F37D9CA}"/>
    <cellStyle name="Normal 2 3 2 3 2 7" xfId="21244" xr:uid="{0A3A23E7-A64B-4BB8-A4F8-416F9FE88122}"/>
    <cellStyle name="Normál 2 3 2 3 3" xfId="21245" xr:uid="{AA8A8368-9954-4B76-9425-63B49F634275}"/>
    <cellStyle name="Normal 2 3 2 30" xfId="21246" xr:uid="{23967E85-BEFC-488F-98C1-61EB868741F6}"/>
    <cellStyle name="Normal 2 3 2 31" xfId="21247" xr:uid="{F0763708-AD84-443D-B97C-24DF10ED5842}"/>
    <cellStyle name="Normal 2 3 2 32" xfId="21248" xr:uid="{A8986AD0-B161-43A7-A7FA-8B05C8AFD8EB}"/>
    <cellStyle name="Normal 2 3 2 33" xfId="21249" xr:uid="{032EE8ED-DA00-444F-A791-C81627A19173}"/>
    <cellStyle name="Normal 2 3 2 34" xfId="4041" xr:uid="{03AB561A-421A-430B-B672-7DB4C9120E56}"/>
    <cellStyle name="Normal 2 3 2 35" xfId="2196" xr:uid="{284A94B6-FB82-4FA7-823F-FB2BA224D2B8}"/>
    <cellStyle name="Normal 2 3 2 4" xfId="21250" xr:uid="{DB29F46F-6273-4890-82F1-892BC7E99A94}"/>
    <cellStyle name="Normál 2 3 2 4" xfId="21251" xr:uid="{CCC972FA-E565-4412-A58E-31C26479575E}"/>
    <cellStyle name="Normal 2 3 2 4 10" xfId="21252" xr:uid="{F0C3AC88-75CB-4C63-A4C7-6F490EB81D45}"/>
    <cellStyle name="Normal 2 3 2 4 11" xfId="21253" xr:uid="{A14F9CE5-BAC7-45EC-9C1D-5CD7D2DCAAEA}"/>
    <cellStyle name="Normal 2 3 2 4 12" xfId="21254" xr:uid="{8FD0C602-AB5C-411E-8696-704272826C8F}"/>
    <cellStyle name="Normal 2 3 2 4 2" xfId="21255" xr:uid="{6EF6F8E1-A6A4-4784-9024-F6602D862DD4}"/>
    <cellStyle name="Normál 2 3 2 4 2" xfId="21256" xr:uid="{1F7BF090-88FA-4AA1-8E4A-9DD1E4200DEE}"/>
    <cellStyle name="Normal 2 3 2 4 2 2" xfId="21257" xr:uid="{4F8D6C16-6657-4AF1-AF6E-980CB359A25C}"/>
    <cellStyle name="Normal 2 3 2 4 2 2 2" xfId="21258" xr:uid="{34C362EA-58F0-47ED-AE15-DDCFD93CFD10}"/>
    <cellStyle name="Normal 2 3 2 4 2 3" xfId="21259" xr:uid="{F7A7D7B9-A819-4C49-94F5-51618E9675A5}"/>
    <cellStyle name="Normal 2 3 2 4 2 4" xfId="21260" xr:uid="{B92EDFA4-A376-4796-8337-DB4788CA6FF6}"/>
    <cellStyle name="Normal 2 3 2 4 2 5" xfId="21261" xr:uid="{15C33740-F257-4F25-A741-7DE13E7E3F61}"/>
    <cellStyle name="Normal 2 3 2 4 3" xfId="21262" xr:uid="{CAA531C4-FA1C-402B-867B-458E94BEAF47}"/>
    <cellStyle name="Normál 2 3 2 4 3" xfId="21263" xr:uid="{D18D9058-5AE6-422F-87DC-6260AD56624D}"/>
    <cellStyle name="Normal 2 3 2 4 3 2" xfId="21264" xr:uid="{97BB8CCF-1217-4649-9806-78C421E3FCC4}"/>
    <cellStyle name="Normal 2 3 2 4 3 3" xfId="21265" xr:uid="{882F2667-CD1A-40AB-8A04-141FE2800F6C}"/>
    <cellStyle name="Normal 2 3 2 4 4" xfId="21266" xr:uid="{0DB086A4-84C0-45B3-A677-C4654B9FBF38}"/>
    <cellStyle name="Normal 2 3 2 4 4 2" xfId="21267" xr:uid="{C96C69D3-C3AE-41B5-AC58-BA61C62D0935}"/>
    <cellStyle name="Normal 2 3 2 4 4 3" xfId="21268" xr:uid="{3E3BBD04-6C39-4692-8C68-A3A4EF25EF7B}"/>
    <cellStyle name="Normal 2 3 2 4 5" xfId="21269" xr:uid="{23D5E106-BB5B-4852-9BA3-47951B7721D4}"/>
    <cellStyle name="Normal 2 3 2 4 5 2" xfId="21270" xr:uid="{9DE6944E-920E-4D93-92F1-ACFF7F4C8E26}"/>
    <cellStyle name="Normal 2 3 2 4 6" xfId="21271" xr:uid="{24A9853B-29CC-4D50-AEC7-0D2A80E30628}"/>
    <cellStyle name="Normal 2 3 2 4 6 2" xfId="21272" xr:uid="{A457D8CC-2E28-41E2-A1F0-B3CD15AD0FDD}"/>
    <cellStyle name="Normal 2 3 2 4 7" xfId="21273" xr:uid="{4C9F2C45-A46B-4C2A-9D2C-5D3DCFE622A4}"/>
    <cellStyle name="Normal 2 3 2 4 7 2" xfId="21274" xr:uid="{88CF6800-4ADC-4033-BC63-3350038EBD09}"/>
    <cellStyle name="Normal 2 3 2 4 8" xfId="21275" xr:uid="{16A4C884-D4E9-4E63-88B8-6370255CDECE}"/>
    <cellStyle name="Normal 2 3 2 4 8 2" xfId="21276" xr:uid="{A1351FC0-2C78-4D0D-9FEF-2C326865D20D}"/>
    <cellStyle name="Normal 2 3 2 4 9" xfId="21277" xr:uid="{DD43DCBF-3A15-4781-860E-2E17B8AA9D0B}"/>
    <cellStyle name="Normal 2 3 2 4 9 2" xfId="21278" xr:uid="{5885E149-3AC9-4FDF-B5DB-59C6D8F67D1C}"/>
    <cellStyle name="Normal 2 3 2 5" xfId="21279" xr:uid="{78F1774F-AB91-4E14-9454-51B3A1006FD6}"/>
    <cellStyle name="Normál 2 3 2 5" xfId="21280" xr:uid="{A17488BA-49B9-42A5-A259-B1EEA17C2998}"/>
    <cellStyle name="Normal 2 3 2 5 2" xfId="21281" xr:uid="{CA52D062-FA60-4E02-836F-A5D2F4715AA7}"/>
    <cellStyle name="Normál 2 3 2 5 2" xfId="21282" xr:uid="{4DC1B17E-27AA-49A8-95EF-1D67107944F3}"/>
    <cellStyle name="Normal 2 3 2 6" xfId="21283" xr:uid="{82D7CE3A-3065-4049-B2AA-34F673D4C6CC}"/>
    <cellStyle name="Normál 2 3 2 6" xfId="21284" xr:uid="{1EF3014D-28D2-47A1-B944-54972768D5F1}"/>
    <cellStyle name="Normal 2 3 2 6 2" xfId="21285" xr:uid="{B2EE8F04-E167-4144-ADDE-41AB2C71085E}"/>
    <cellStyle name="Normál 2 3 2 6 2" xfId="21286" xr:uid="{6C214B38-2789-451E-9D33-31CFB9940802}"/>
    <cellStyle name="Normal 2 3 2 7" xfId="21287" xr:uid="{42D2B20F-5717-4FA8-8AE6-F2C10260BEA5}"/>
    <cellStyle name="Normál 2 3 2 7" xfId="21288" xr:uid="{34D689B3-CCB9-44BB-8AF8-4536BB40B5A0}"/>
    <cellStyle name="Normal 2 3 2 7 2" xfId="21289" xr:uid="{EAA37E96-F1EB-42F3-B07C-645C140DA4E7}"/>
    <cellStyle name="Normál 2 3 2 7 2" xfId="21290" xr:uid="{0F1F6375-573E-41C8-A9C6-732B2E8CA308}"/>
    <cellStyle name="Normal 2 3 2 8" xfId="21291" xr:uid="{3DB0B010-7680-4AED-98A0-35721ED7CC87}"/>
    <cellStyle name="Normál 2 3 2 8" xfId="21292" xr:uid="{80211688-8F6B-476C-927A-640C787682D2}"/>
    <cellStyle name="Normal 2 3 2 8 2" xfId="21293" xr:uid="{91E33591-EFB0-4652-A70E-B9C5E77D544A}"/>
    <cellStyle name="Normál 2 3 2 8 2" xfId="21294" xr:uid="{0505E36B-8F77-4B62-813F-2C952F570EB2}"/>
    <cellStyle name="Normal 2 3 2 9" xfId="21295" xr:uid="{2B43DDAF-4567-4404-B8ED-E4A1FC1768D1}"/>
    <cellStyle name="Normál 2 3 2 9" xfId="21296" xr:uid="{8AA2484E-CF4D-4504-B9CE-1458C3086E7A}"/>
    <cellStyle name="Normál 2 3 2 9 2" xfId="21297" xr:uid="{0537B179-B5A3-4464-BB43-F394A9ADDD1E}"/>
    <cellStyle name="Normal 2 3 20" xfId="21298" xr:uid="{06B3F6AF-3C32-41DC-A10F-D9D7BB8C7828}"/>
    <cellStyle name="Normal 2 3 20 2" xfId="21299" xr:uid="{6F838FD8-BFE4-4066-A1A4-A6EA10A111AE}"/>
    <cellStyle name="Normal 2 3 20 2 2" xfId="21300" xr:uid="{CF9D2B27-6CBF-484F-A7A1-0915D76AA91C}"/>
    <cellStyle name="Normal 2 3 20 2 2 2" xfId="21301" xr:uid="{3D182CE3-AA50-4F70-A736-BDED742A39EA}"/>
    <cellStyle name="Normal 2 3 20 2 3" xfId="21302" xr:uid="{48DB25DB-B2B8-4860-90B2-C775542C7AB3}"/>
    <cellStyle name="Normal 2 3 20 2 4" xfId="21303" xr:uid="{87EE5301-ADC5-48E5-96EC-DBD3E8AC6204}"/>
    <cellStyle name="Normal 2 3 20 3" xfId="21304" xr:uid="{25194816-327B-4FE3-A440-E3B74CDDD5E3}"/>
    <cellStyle name="Normal 2 3 20 3 2" xfId="21305" xr:uid="{A124F38B-0E3E-412A-A93B-F5BD41CAA005}"/>
    <cellStyle name="Normal 2 3 20 4" xfId="21306" xr:uid="{8E1B8BFF-B9A5-4D56-BA12-7210A02A9A0B}"/>
    <cellStyle name="Normal 2 3 20 5" xfId="21307" xr:uid="{2E322C85-8CE8-424B-8AEB-521D4D3105E0}"/>
    <cellStyle name="Normal 2 3 21" xfId="21308" xr:uid="{7F1C4E5E-32A1-4B41-95D0-B805F82BF9FB}"/>
    <cellStyle name="Normal 2 3 21 2" xfId="21309" xr:uid="{639FDAD7-F636-4CA2-9C1D-E3CCCA39D7D8}"/>
    <cellStyle name="Normal 2 3 21 2 2" xfId="21310" xr:uid="{3B445F78-3C16-4D50-B597-6EBFB0F0BF26}"/>
    <cellStyle name="Normal 2 3 21 2 2 2" xfId="21311" xr:uid="{C4AA1CEC-0B44-489E-93D7-6D36529173EE}"/>
    <cellStyle name="Normal 2 3 21 2 3" xfId="21312" xr:uid="{30E7A09B-EF98-4BF9-BBB3-D8D746354276}"/>
    <cellStyle name="Normal 2 3 21 2 4" xfId="21313" xr:uid="{607B6BB4-64E8-454C-B796-A9440C9896D4}"/>
    <cellStyle name="Normal 2 3 21 3" xfId="21314" xr:uid="{5D9C48A7-88E9-429D-9859-6D3501DBE8F5}"/>
    <cellStyle name="Normal 2 3 21 3 2" xfId="21315" xr:uid="{1BE873E3-AE57-4847-BD58-D5340B2236C0}"/>
    <cellStyle name="Normal 2 3 21 4" xfId="21316" xr:uid="{DA99839C-6C30-437C-91F8-E63C67417396}"/>
    <cellStyle name="Normal 2 3 21 5" xfId="21317" xr:uid="{6359E1FF-9B76-4137-A1C2-C3588E653621}"/>
    <cellStyle name="Normal 2 3 22" xfId="21318" xr:uid="{3E895479-5D5A-4D24-99ED-EF6473DB649D}"/>
    <cellStyle name="Normal 2 3 22 2" xfId="21319" xr:uid="{697F3351-EF40-4FEF-904F-8ED3FADA58E2}"/>
    <cellStyle name="Normal 2 3 22 2 2" xfId="21320" xr:uid="{CB7568FE-906B-408B-B596-911C8BA1F969}"/>
    <cellStyle name="Normal 2 3 22 2 2 2" xfId="21321" xr:uid="{D942E62F-123B-48EF-B543-4900C698239D}"/>
    <cellStyle name="Normal 2 3 22 2 3" xfId="21322" xr:uid="{B14267C2-3553-49DE-B96F-6EA1BD816C9F}"/>
    <cellStyle name="Normal 2 3 22 2 4" xfId="21323" xr:uid="{3066FD79-BAD6-4D72-88FB-9C2FF2F0E3ED}"/>
    <cellStyle name="Normal 2 3 22 3" xfId="21324" xr:uid="{9797E73C-2019-4CBB-B2CD-78A23AADE9C6}"/>
    <cellStyle name="Normal 2 3 22 3 2" xfId="21325" xr:uid="{0430CF77-A81E-4EF7-A808-CE98FD9F72B6}"/>
    <cellStyle name="Normal 2 3 22 4" xfId="21326" xr:uid="{0A844E33-9A9B-47AA-8443-C3B532E43A6F}"/>
    <cellStyle name="Normal 2 3 22 5" xfId="21327" xr:uid="{1596335A-D1D9-44F1-9425-BC80ED9AF642}"/>
    <cellStyle name="Normal 2 3 23" xfId="21328" xr:uid="{61B627D1-5876-4182-9E5F-0636FF859168}"/>
    <cellStyle name="Normal 2 3 23 2" xfId="21329" xr:uid="{7C9E6C19-60F3-489D-9C18-8BAA2AD73AFF}"/>
    <cellStyle name="Normal 2 3 23 2 2" xfId="21330" xr:uid="{82909E03-A859-47CF-A7D3-008741057853}"/>
    <cellStyle name="Normal 2 3 23 2 2 2" xfId="21331" xr:uid="{751707AB-C590-4098-85AA-F5314C16E3BE}"/>
    <cellStyle name="Normal 2 3 23 2 3" xfId="21332" xr:uid="{FFCDD086-CDDA-46D1-906A-C1F72A7D7245}"/>
    <cellStyle name="Normal 2 3 23 2 4" xfId="21333" xr:uid="{3B4F1136-DFC1-4E60-8804-DECFA9364856}"/>
    <cellStyle name="Normal 2 3 23 3" xfId="21334" xr:uid="{39864B91-45C8-449B-8A13-E532D5D4390C}"/>
    <cellStyle name="Normal 2 3 23 3 2" xfId="21335" xr:uid="{293E18C5-A7DC-4538-98FA-B347DC39B593}"/>
    <cellStyle name="Normal 2 3 23 4" xfId="21336" xr:uid="{255EAEBF-112C-4309-AEED-78273BE9D2FF}"/>
    <cellStyle name="Normal 2 3 23 5" xfId="21337" xr:uid="{D5297953-70AE-4650-BDC0-9DA775FD9862}"/>
    <cellStyle name="Normal 2 3 24" xfId="21338" xr:uid="{8EE0E844-2C26-47CF-8CE9-6FCE34E5F00D}"/>
    <cellStyle name="Normal 2 3 24 2" xfId="21339" xr:uid="{E6404BBB-BAD5-457F-B752-B0FD6891BF6D}"/>
    <cellStyle name="Normal 2 3 24 2 2" xfId="21340" xr:uid="{C5B8F7A0-2998-41EE-AF12-C7348EC69F52}"/>
    <cellStyle name="Normal 2 3 24 2 2 2" xfId="21341" xr:uid="{206EC684-8D9E-4DFC-A10F-410CE5F06673}"/>
    <cellStyle name="Normal 2 3 24 2 3" xfId="21342" xr:uid="{25AEB869-CED0-42A8-A177-75A5AB37061D}"/>
    <cellStyle name="Normal 2 3 24 2 4" xfId="21343" xr:uid="{C51258F3-BE0B-4BF3-AA02-2C5F4807D1E5}"/>
    <cellStyle name="Normal 2 3 24 3" xfId="21344" xr:uid="{DCFE6B98-15AE-4A25-A0B4-9F2188F71C4E}"/>
    <cellStyle name="Normal 2 3 24 3 2" xfId="21345" xr:uid="{5D182C04-57FC-449F-B630-6D003C21844E}"/>
    <cellStyle name="Normal 2 3 24 4" xfId="21346" xr:uid="{6FE57266-0F5C-4AF6-9593-0E9AB69C1E20}"/>
    <cellStyle name="Normal 2 3 24 5" xfId="21347" xr:uid="{FD1BF80B-918D-4340-8FF0-9015E29542E3}"/>
    <cellStyle name="Normal 2 3 25" xfId="21348" xr:uid="{BD405E59-9795-44B8-B2B5-AC2ECB106A81}"/>
    <cellStyle name="Normal 2 3 26" xfId="21349" xr:uid="{AD885B9B-C3BB-4724-A54C-F45E65F1F863}"/>
    <cellStyle name="Normal 2 3 27" xfId="21350" xr:uid="{32BF4C46-9149-407B-9F71-20E0C0370501}"/>
    <cellStyle name="Normal 2 3 28" xfId="21351" xr:uid="{9E04593F-55C7-4EE6-9BFA-1D8FC077239E}"/>
    <cellStyle name="Normal 2 3 29" xfId="21352" xr:uid="{090528E9-9852-4CFE-B3D9-34F6748239AD}"/>
    <cellStyle name="Normal 2 3 3" xfId="1128" xr:uid="{00000000-0005-0000-0000-00006E040000}"/>
    <cellStyle name="Normál 2 3 3" xfId="21353" xr:uid="{8D2903CB-85B2-4AFD-BFD8-186A308E8753}"/>
    <cellStyle name="Normál 2 3 3 10" xfId="21354" xr:uid="{4AA266CE-ADDF-44B0-97C4-02139A1FA8D8}"/>
    <cellStyle name="Normál 2 3 3 10 2" xfId="21355" xr:uid="{F57DA09C-642C-4099-80E7-E8C546C232B3}"/>
    <cellStyle name="Normál 2 3 3 11" xfId="21356" xr:uid="{19CAF4EB-E585-4D7C-98A2-406201B2236D}"/>
    <cellStyle name="Normál 2 3 3 12" xfId="21357" xr:uid="{CCF90221-F58D-4217-BCC1-AE9E1736EBE9}"/>
    <cellStyle name="Normal 2 3 3 2" xfId="21358" xr:uid="{42BC6614-C4B8-4682-9CEA-EA28E03C3C89}"/>
    <cellStyle name="Normál 2 3 3 2" xfId="21359" xr:uid="{7A34601C-6C74-4687-93B3-9415BF97160C}"/>
    <cellStyle name="Normal 2 3 3 2 2" xfId="21360" xr:uid="{133FF9A6-8BC3-4E18-8656-476820A0B816}"/>
    <cellStyle name="Normál 2 3 3 2 2" xfId="21361" xr:uid="{CEF77BC3-D89E-4AD6-897E-4CA2B2A97C01}"/>
    <cellStyle name="Normal 2 3 3 2 2 2" xfId="21362" xr:uid="{9601DDF5-B823-4BA0-B354-44346900C1FE}"/>
    <cellStyle name="Normal 2 3 3 2 2 2 2" xfId="21363" xr:uid="{0F5AD3FD-6F39-41BA-AE8D-196EB90772F9}"/>
    <cellStyle name="Normal 2 3 3 2 2 2 2 2" xfId="21364" xr:uid="{5EE968FE-1395-4BBB-BA09-538D9D8E8674}"/>
    <cellStyle name="Normal 2 3 3 2 2 2 3" xfId="21365" xr:uid="{F8D03257-9342-468E-AAC9-B65418466AD2}"/>
    <cellStyle name="Normal 2 3 3 2 2 2 4" xfId="21366" xr:uid="{F8B765F0-8B59-44EF-9653-CD8022C0F9A7}"/>
    <cellStyle name="Normal 2 3 3 2 2 3" xfId="21367" xr:uid="{97419B1F-E679-449B-B301-5FC332237BC3}"/>
    <cellStyle name="Normal 2 3 3 2 2 3 2" xfId="21368" xr:uid="{7C3A171B-86C0-483A-A1F0-D4708C363B35}"/>
    <cellStyle name="Normal 2 3 3 2 2 4" xfId="21369" xr:uid="{170684A7-C5AC-4D02-AEBA-4858B2E06E4B}"/>
    <cellStyle name="Normal 2 3 3 2 2 5" xfId="21370" xr:uid="{8A7766A9-31A5-4DD6-BF3D-6A0F6B4346C0}"/>
    <cellStyle name="Normal 2 3 3 2 2 6" xfId="21371" xr:uid="{F0B0CE03-A760-4C71-9962-7A90C78B1C17}"/>
    <cellStyle name="Normal 2 3 3 2 2 7" xfId="21372" xr:uid="{9FF3A30A-2045-451B-994E-86996533201C}"/>
    <cellStyle name="Normál 2 3 3 2 3" xfId="21373" xr:uid="{2FB84F8D-309D-4384-B818-43106B78B0A0}"/>
    <cellStyle name="Normal 2 3 3 3" xfId="21374" xr:uid="{827F7C6B-CFEE-4104-AB8B-75175DBE9F6E}"/>
    <cellStyle name="Normál 2 3 3 3" xfId="21375" xr:uid="{4C58AE0A-0FDB-44C5-AE56-2EE9D7B069DF}"/>
    <cellStyle name="Normal 2 3 3 3 10" xfId="21376" xr:uid="{0A070078-82E5-4A5F-91AE-BE74281A5EA9}"/>
    <cellStyle name="Normal 2 3 3 3 10 2" xfId="21377" xr:uid="{896AEBA1-D7F8-4B62-A967-45BB32D6D4E2}"/>
    <cellStyle name="Normal 2 3 3 3 11" xfId="21378" xr:uid="{ECC0658A-2C9C-4969-8788-505134D16AFE}"/>
    <cellStyle name="Normal 2 3 3 3 12" xfId="21379" xr:uid="{6B658D3F-43B2-4EE7-9E00-9B6C2E3C47E7}"/>
    <cellStyle name="Normal 2 3 3 3 13" xfId="21380" xr:uid="{62C579B6-F2F2-4666-90C7-54E12247D37F}"/>
    <cellStyle name="Normal 2 3 3 3 14" xfId="21381" xr:uid="{137383A1-5C57-4757-89DE-1F07BBA5B36E}"/>
    <cellStyle name="Normal 2 3 3 3 2" xfId="21382" xr:uid="{91D65E62-6C28-4FC5-9172-E67B1CDE02AC}"/>
    <cellStyle name="Normál 2 3 3 3 2" xfId="21383" xr:uid="{90CA3A78-909B-4C81-A826-011C17AFB20D}"/>
    <cellStyle name="Normal 2 3 3 3 2 2" xfId="21384" xr:uid="{627A0635-F203-441F-A386-CEB1EF1098E3}"/>
    <cellStyle name="Normal 2 3 3 3 2 2 2" xfId="21385" xr:uid="{C86D6E40-B453-47B4-97B4-93A0385170EF}"/>
    <cellStyle name="Normal 2 3 3 3 2 3" xfId="21386" xr:uid="{F8557B1A-42A7-441D-826C-361C00117DF3}"/>
    <cellStyle name="Normal 2 3 3 3 2 4" xfId="21387" xr:uid="{276FE103-9AD1-45FC-BD07-699B016A9F20}"/>
    <cellStyle name="Normal 2 3 3 3 2 5" xfId="21388" xr:uid="{0CC121BA-E41E-47C2-8967-8A11EB7FB9E0}"/>
    <cellStyle name="Normal 2 3 3 3 3" xfId="21389" xr:uid="{A414F3E0-F706-4551-B283-FE8F949234AB}"/>
    <cellStyle name="Normál 2 3 3 3 3" xfId="21390" xr:uid="{4831BDA4-4448-4EB1-81A8-BC63ADBF946F}"/>
    <cellStyle name="Normal 2 3 3 3 3 2" xfId="21391" xr:uid="{CB334BDC-9B1F-470D-9E47-E54207CE94DA}"/>
    <cellStyle name="Normal 2 3 3 3 4" xfId="21392" xr:uid="{E2CA4FB6-929B-49F0-9FBC-19D4200F6B75}"/>
    <cellStyle name="Normal 2 3 3 3 4 2" xfId="21393" xr:uid="{CCA04342-A4FF-49CB-96D2-CA222B1AD51B}"/>
    <cellStyle name="Normal 2 3 3 3 5" xfId="21394" xr:uid="{2731B32E-9802-4BE3-9B0A-5DD5687223D8}"/>
    <cellStyle name="Normal 2 3 3 3 5 2" xfId="21395" xr:uid="{55EA5E44-B4EB-4417-A682-C6F7F17E8641}"/>
    <cellStyle name="Normal 2 3 3 3 6" xfId="21396" xr:uid="{011AA4F4-7E6A-4D7C-B748-E09E491F3811}"/>
    <cellStyle name="Normal 2 3 3 3 6 2" xfId="21397" xr:uid="{D5A64504-63C3-4AC0-9B3D-7E75F5B79802}"/>
    <cellStyle name="Normal 2 3 3 3 7" xfId="21398" xr:uid="{E00E7B7A-1D95-4E3C-9A33-1F2C57C62E14}"/>
    <cellStyle name="Normal 2 3 3 3 7 2" xfId="21399" xr:uid="{631CD7D3-D3A4-4A56-B54D-70D4CFC13856}"/>
    <cellStyle name="Normal 2 3 3 3 8" xfId="21400" xr:uid="{439943E2-B1F1-44F9-BBE1-982BB49A5939}"/>
    <cellStyle name="Normal 2 3 3 3 8 2" xfId="21401" xr:uid="{3EC8E669-D802-4F74-80E4-A8FC67C04ABE}"/>
    <cellStyle name="Normal 2 3 3 3 9" xfId="21402" xr:uid="{8BAA4F3C-EA8B-426F-B199-F1F75C40052A}"/>
    <cellStyle name="Normal 2 3 3 3 9 2" xfId="21403" xr:uid="{D6893269-D5AF-4C58-A6C6-CCCA05AB2484}"/>
    <cellStyle name="Normal 2 3 3 4" xfId="21404" xr:uid="{C56472FC-433B-4E3C-A956-0921C14CD84B}"/>
    <cellStyle name="Normál 2 3 3 4" xfId="21405" xr:uid="{5BC5EDAA-DFE6-4B8A-8618-FA672C618C08}"/>
    <cellStyle name="Normál 2 3 3 4 2" xfId="21406" xr:uid="{0D485732-830F-4C69-806E-338826486893}"/>
    <cellStyle name="Normal 2 3 3 5" xfId="21407" xr:uid="{545F262C-85B8-4A97-81FB-9756FA0ACAA0}"/>
    <cellStyle name="Normál 2 3 3 5" xfId="21408" xr:uid="{B4B553A9-1622-4472-BE4E-DAD2CFE961E2}"/>
    <cellStyle name="Normál 2 3 3 5 2" xfId="21409" xr:uid="{79955FBA-7EED-496B-9764-A3496278081C}"/>
    <cellStyle name="Normal 2 3 3 6" xfId="21410" xr:uid="{8FCA4518-D30A-4EB3-AC21-DA6C285F2791}"/>
    <cellStyle name="Normál 2 3 3 6" xfId="21411" xr:uid="{D212CD3B-3915-40D8-A6D4-C77E40E5B315}"/>
    <cellStyle name="Normál 2 3 3 6 2" xfId="21412" xr:uid="{5CDEC97E-BB11-46F9-BCF1-8ACFC5A14918}"/>
    <cellStyle name="Normal 2 3 3 7" xfId="21413" xr:uid="{CABFAFD4-B790-418A-8654-57D3951B0E5B}"/>
    <cellStyle name="Normál 2 3 3 7" xfId="21414" xr:uid="{28556F1D-1349-4DEC-8D85-36709972383D}"/>
    <cellStyle name="Normál 2 3 3 7 2" xfId="21415" xr:uid="{1764BCD8-A6A8-401F-A291-BAEA9B807B9A}"/>
    <cellStyle name="Normal 2 3 3 8" xfId="4138" xr:uid="{D4CDF436-3203-44CC-A555-B69AFDE359AB}"/>
    <cellStyle name="Normál 2 3 3 8" xfId="21416" xr:uid="{49A5A0AC-8C4D-45F3-B971-10954508DD33}"/>
    <cellStyle name="Normál 2 3 3 8 2" xfId="21417" xr:uid="{EEEA5C79-D97D-41B7-A3BD-DADA65D6911E}"/>
    <cellStyle name="Normal 2 3 3 9" xfId="3183" xr:uid="{18FAB459-3D82-4996-8E7F-B67FB15CEEB0}"/>
    <cellStyle name="Normál 2 3 3 9" xfId="21418" xr:uid="{9EC89C98-ABA1-468C-A337-42840F1B824C}"/>
    <cellStyle name="Normál 2 3 3 9 2" xfId="21419" xr:uid="{E8EC2D59-2920-4A27-8E10-57E579377F8D}"/>
    <cellStyle name="Normal 2 3 30" xfId="21420" xr:uid="{892F3CA3-2204-43BC-ABF5-5B67D3831D14}"/>
    <cellStyle name="Normal 2 3 31" xfId="21421" xr:uid="{FFF2F192-7413-4EDD-ADA5-BDE31D168A3D}"/>
    <cellStyle name="Normal 2 3 32" xfId="21422" xr:uid="{D4481A3E-D294-457A-9E89-15553E4EC315}"/>
    <cellStyle name="Normal 2 3 33" xfId="21423" xr:uid="{6B3804F9-6F72-41D2-B325-1C3FD5142D8B}"/>
    <cellStyle name="Normal 2 3 34" xfId="21424" xr:uid="{0D1229D2-C099-45AE-9506-61A5175051B0}"/>
    <cellStyle name="Normal 2 3 35" xfId="21425" xr:uid="{5CD3CEAF-FD69-40B0-A2C4-36785A88E60C}"/>
    <cellStyle name="Normal 2 3 36" xfId="21426" xr:uid="{F2B764B7-8544-4026-9EAC-3FBAF7BCC728}"/>
    <cellStyle name="Normal 2 3 37" xfId="21427" xr:uid="{38AB6FEA-A968-4FBE-A83D-B1E46877FA4F}"/>
    <cellStyle name="Normal 2 3 38" xfId="21428" xr:uid="{C44DA139-7EE1-4B06-965D-55400D806090}"/>
    <cellStyle name="Normal 2 3 39" xfId="21429" xr:uid="{4811ECDA-5312-4775-A8D5-94451DE57D20}"/>
    <cellStyle name="Normal 2 3 4" xfId="21430" xr:uid="{E73FFFE3-F5B2-4CBB-A487-3AD6410977EF}"/>
    <cellStyle name="Normál 2 3 4" xfId="21431" xr:uid="{E9C64600-542C-4EA4-95E4-DD81EA812145}"/>
    <cellStyle name="Normál 2 3 4 10" xfId="21432" xr:uid="{0D3A6745-4C29-47EC-853E-5EAE75009EA1}"/>
    <cellStyle name="Normál 2 3 4 10 2" xfId="21433" xr:uid="{BE06C4F7-622E-4A84-ABC6-8819D57DF75E}"/>
    <cellStyle name="Normál 2 3 4 11" xfId="21434" xr:uid="{669B8014-7BC6-49C2-AD22-10388F92A173}"/>
    <cellStyle name="Normál 2 3 4 12" xfId="21435" xr:uid="{E86C5395-48AF-4B10-AEB7-4AB8CE2C3030}"/>
    <cellStyle name="Normal 2 3 4 2" xfId="21436" xr:uid="{1BE5A7EE-2363-4142-97CF-6F81F5215C63}"/>
    <cellStyle name="Normál 2 3 4 2" xfId="21437" xr:uid="{01733E25-63D4-4B91-A655-8F3E4AF81F49}"/>
    <cellStyle name="Normal 2 3 4 2 2" xfId="21438" xr:uid="{8FE60322-7840-4321-A25B-43DAD3911F7B}"/>
    <cellStyle name="Normál 2 3 4 2 2" xfId="21439" xr:uid="{8BDD5500-08AD-4406-944E-2879148050F9}"/>
    <cellStyle name="Normal 2 3 4 2 2 2" xfId="21440" xr:uid="{2D2857EA-70AF-431C-A34F-56E992D6C79C}"/>
    <cellStyle name="Normal 2 3 4 2 2 2 2" xfId="21441" xr:uid="{7E59EFBC-37C2-4B4A-899E-41DA1A488404}"/>
    <cellStyle name="Normal 2 3 4 2 2 2 2 2" xfId="21442" xr:uid="{F51814DD-1837-4C11-8745-7DC428CEC376}"/>
    <cellStyle name="Normal 2 3 4 2 2 2 3" xfId="21443" xr:uid="{FFC60008-E740-4FC6-BCB0-B2D3A3199CAD}"/>
    <cellStyle name="Normal 2 3 4 2 2 2 4" xfId="21444" xr:uid="{9D33E30A-6ABA-4E18-8033-BA9F515FC5EE}"/>
    <cellStyle name="Normal 2 3 4 2 2 3" xfId="21445" xr:uid="{935688AC-DD46-4F95-967F-4AC48D284EFF}"/>
    <cellStyle name="Normal 2 3 4 2 2 3 2" xfId="21446" xr:uid="{F3779F01-41F2-4579-8107-0D649F290992}"/>
    <cellStyle name="Normal 2 3 4 2 2 4" xfId="21447" xr:uid="{D38821B0-24DE-4162-B6E3-CA504F10DC3C}"/>
    <cellStyle name="Normal 2 3 4 2 2 5" xfId="21448" xr:uid="{5484C978-AE45-4519-9DE8-73B2BD0B1136}"/>
    <cellStyle name="Normal 2 3 4 2 2 6" xfId="21449" xr:uid="{27D8747F-CF81-41D8-91FF-029A6148FC14}"/>
    <cellStyle name="Normál 2 3 4 2 3" xfId="21450" xr:uid="{B9C85066-C8D1-48BE-BC0A-134006D118CD}"/>
    <cellStyle name="Normal 2 3 4 3" xfId="21451" xr:uid="{035AC72A-DA27-4554-A939-3E312D685B3E}"/>
    <cellStyle name="Normál 2 3 4 3" xfId="21452" xr:uid="{13A21132-ECB7-46D2-BEB9-07FC2CBD299A}"/>
    <cellStyle name="Normal 2 3 4 3 10" xfId="21453" xr:uid="{CC9D25B0-F832-47F9-ADC4-4C709064D406}"/>
    <cellStyle name="Normal 2 3 4 3 10 2" xfId="21454" xr:uid="{08E6721E-D882-460B-93C0-633DEFFF359D}"/>
    <cellStyle name="Normal 2 3 4 3 11" xfId="21455" xr:uid="{ACD52E12-EBA7-498E-A8B2-6821112C2C63}"/>
    <cellStyle name="Normal 2 3 4 3 12" xfId="21456" xr:uid="{C2B0DEF6-FE16-47D1-92FA-BBE5F6AF09B9}"/>
    <cellStyle name="Normal 2 3 4 3 13" xfId="21457" xr:uid="{064FD0A7-A351-4F0A-AB40-B1A87844A73B}"/>
    <cellStyle name="Normal 2 3 4 3 2" xfId="21458" xr:uid="{C6BA02DE-49ED-4A99-9CAB-3E84B2C65C00}"/>
    <cellStyle name="Normál 2 3 4 3 2" xfId="21459" xr:uid="{C2E456D9-004E-48BD-866C-A4E480EC14A9}"/>
    <cellStyle name="Normal 2 3 4 3 2 2" xfId="21460" xr:uid="{E3994B1E-4E7B-489C-BA47-B2FB01343B5A}"/>
    <cellStyle name="Normal 2 3 4 3 2 2 2" xfId="21461" xr:uid="{E94F6BBB-0820-4489-8BB3-6111A1C62571}"/>
    <cellStyle name="Normal 2 3 4 3 2 3" xfId="21462" xr:uid="{636D006F-7AEC-4DCC-8EDC-7B92BD2B1697}"/>
    <cellStyle name="Normal 2 3 4 3 2 4" xfId="21463" xr:uid="{68A318B9-FDA1-4E90-8B78-36A2FDCF13E9}"/>
    <cellStyle name="Normal 2 3 4 3 2 5" xfId="21464" xr:uid="{A45C0B0C-031D-4501-8478-3D922FE3DD8A}"/>
    <cellStyle name="Normal 2 3 4 3 3" xfId="21465" xr:uid="{AE14EB9A-F0A4-41B8-B492-CD54960E056B}"/>
    <cellStyle name="Normál 2 3 4 3 3" xfId="21466" xr:uid="{8E7DDCA6-8694-4F4F-A42E-3629BC873963}"/>
    <cellStyle name="Normal 2 3 4 3 3 2" xfId="21467" xr:uid="{4336645F-E705-4452-871F-69880C4DDD52}"/>
    <cellStyle name="Normal 2 3 4 3 4" xfId="21468" xr:uid="{A6D1AC11-2B51-472D-A95E-038A4524D248}"/>
    <cellStyle name="Normal 2 3 4 3 4 2" xfId="21469" xr:uid="{5026377B-D23E-4413-9BF8-911C6C1DAC6A}"/>
    <cellStyle name="Normal 2 3 4 3 5" xfId="21470" xr:uid="{AC18EC7A-5C4C-48D2-B23A-3A4D68C70231}"/>
    <cellStyle name="Normal 2 3 4 3 5 2" xfId="21471" xr:uid="{B80D91C4-2847-4781-BB1E-E39421F85488}"/>
    <cellStyle name="Normal 2 3 4 3 6" xfId="21472" xr:uid="{1B925A0B-B8C3-4A72-838F-7C37A6EF0415}"/>
    <cellStyle name="Normal 2 3 4 3 6 2" xfId="21473" xr:uid="{08AFBF0C-68B1-4C9F-9CB8-D1F08ACE0120}"/>
    <cellStyle name="Normal 2 3 4 3 7" xfId="21474" xr:uid="{53C12568-7421-483D-88F3-12716A2AA913}"/>
    <cellStyle name="Normal 2 3 4 3 7 2" xfId="21475" xr:uid="{771DC2EE-960F-4BB8-BBD7-6179347D7802}"/>
    <cellStyle name="Normal 2 3 4 3 8" xfId="21476" xr:uid="{7D0E8636-CBC8-4628-A9FD-5336242C2321}"/>
    <cellStyle name="Normal 2 3 4 3 8 2" xfId="21477" xr:uid="{B4AEF0A7-4D04-49C4-8F04-F3E9BCA7ABE8}"/>
    <cellStyle name="Normal 2 3 4 3 9" xfId="21478" xr:uid="{CCE13EE9-73B1-4F75-9299-86836FAA415B}"/>
    <cellStyle name="Normal 2 3 4 3 9 2" xfId="21479" xr:uid="{406188BB-80DB-43E5-AC8F-C9DDF8B9A222}"/>
    <cellStyle name="Normál 2 3 4 4" xfId="21480" xr:uid="{75E0D7CD-9A4E-4540-925C-DF0044FD1A46}"/>
    <cellStyle name="Normál 2 3 4 4 2" xfId="21481" xr:uid="{4477D104-8271-4D60-8E8D-D566285FEF35}"/>
    <cellStyle name="Normál 2 3 4 5" xfId="21482" xr:uid="{ED38B8D5-DA77-430F-83FE-047E6AEE25ED}"/>
    <cellStyle name="Normál 2 3 4 5 2" xfId="21483" xr:uid="{CB78F623-0B4F-4747-A06C-4AF968E25BF6}"/>
    <cellStyle name="Normál 2 3 4 6" xfId="21484" xr:uid="{0F5F9EA5-AE67-45FA-AB78-4ABFA6A07569}"/>
    <cellStyle name="Normál 2 3 4 6 2" xfId="21485" xr:uid="{5DDBFE0F-EFF4-4E2E-AE96-8A3326B6E555}"/>
    <cellStyle name="Normál 2 3 4 7" xfId="21486" xr:uid="{B8B1F49D-E84B-4912-A544-038D28E97391}"/>
    <cellStyle name="Normál 2 3 4 7 2" xfId="21487" xr:uid="{7C997722-1695-4099-9FFD-79B9781D3895}"/>
    <cellStyle name="Normál 2 3 4 8" xfId="21488" xr:uid="{6D59E8CC-86D8-4C49-9442-8EDB327C1DD7}"/>
    <cellStyle name="Normál 2 3 4 8 2" xfId="21489" xr:uid="{D716BC3A-F1E2-434D-9E1B-8C4D2CB19A37}"/>
    <cellStyle name="Normál 2 3 4 9" xfId="21490" xr:uid="{3C24F514-FB0F-4F17-A7FE-49586D9F1B04}"/>
    <cellStyle name="Normál 2 3 4 9 2" xfId="21491" xr:uid="{89DE522C-B3A8-4993-AA1D-29CBA5090610}"/>
    <cellStyle name="Normal 2 3 40" xfId="21492" xr:uid="{578A4ACC-9C1B-49E9-9FE8-56DFAE997A76}"/>
    <cellStyle name="Normal 2 3 41" xfId="21493" xr:uid="{402EDA7D-C1A7-4B13-9836-7DFAFA096700}"/>
    <cellStyle name="Normal 2 3 42" xfId="21494" xr:uid="{CBFEEE00-3429-4F82-A512-7A4FDE6DE10D}"/>
    <cellStyle name="Normal 2 3 43" xfId="21495" xr:uid="{C8DEAA1F-8970-4482-B334-5776F8B7DB59}"/>
    <cellStyle name="Normal 2 3 44" xfId="21496" xr:uid="{1A71C7C9-E39F-4248-BA8C-405414911E12}"/>
    <cellStyle name="Normal 2 3 45" xfId="21497" xr:uid="{17342D57-D6F0-45A8-A924-C6C95415D184}"/>
    <cellStyle name="Normal 2 3 46" xfId="21498" xr:uid="{2EDD3328-12F5-483A-B531-C0564277123A}"/>
    <cellStyle name="Normal 2 3 47" xfId="21499" xr:uid="{AD9BA8B4-DAB7-439B-9251-5B5AD3A8DC33}"/>
    <cellStyle name="Normal 2 3 48" xfId="21500" xr:uid="{8897DBA6-8646-4976-9285-1E8B955373DA}"/>
    <cellStyle name="Normal 2 3 49" xfId="21501" xr:uid="{E53F2E12-0895-4043-9E5F-ED48C2609E1E}"/>
    <cellStyle name="Normal 2 3 5" xfId="21502" xr:uid="{B666EC33-7183-4933-AD67-A644796648A1}"/>
    <cellStyle name="Normál 2 3 5" xfId="21503" xr:uid="{5280F53A-EF31-4000-876E-F171A7DD5D5C}"/>
    <cellStyle name="Normál 2 3 5 10" xfId="21504" xr:uid="{9A867C0C-9BC7-47FA-BF85-6B82C14077B3}"/>
    <cellStyle name="Normál 2 3 5 10 2" xfId="21505" xr:uid="{D6DFDF26-F63B-48C7-B29F-2BC2AA68DF4E}"/>
    <cellStyle name="Normál 2 3 5 11" xfId="21506" xr:uid="{316E1CF5-DFF2-4301-9DCF-9D70D01365C6}"/>
    <cellStyle name="Normál 2 3 5 12" xfId="21507" xr:uid="{B006765D-2B17-46C3-8F2C-44C17901250A}"/>
    <cellStyle name="Normal 2 3 5 2" xfId="21508" xr:uid="{BF45DEF5-9621-4809-BE02-C3DEFEA3E90D}"/>
    <cellStyle name="Normál 2 3 5 2" xfId="21509" xr:uid="{D5ED391F-232D-4BE7-A312-460A4DFBF76F}"/>
    <cellStyle name="Normal 2 3 5 2 2" xfId="21510" xr:uid="{C3AE01FF-77FB-4837-8E1B-46333BA5F290}"/>
    <cellStyle name="Normál 2 3 5 2 2" xfId="21511" xr:uid="{0C5AA297-56B8-4B62-B9BA-E519E15AD273}"/>
    <cellStyle name="Normal 2 3 5 2 2 2" xfId="21512" xr:uid="{19C03A70-C2AF-4600-BAB5-54000349E67E}"/>
    <cellStyle name="Normal 2 3 5 2 2 2 2" xfId="21513" xr:uid="{181ACAAD-241E-4185-B891-D68BC95C38CE}"/>
    <cellStyle name="Normal 2 3 5 2 2 2 2 2" xfId="21514" xr:uid="{7D7155FD-7513-4FD3-8504-D1BBB8D9E570}"/>
    <cellStyle name="Normal 2 3 5 2 2 2 3" xfId="21515" xr:uid="{45E89D1A-6D44-4FAA-807C-89C1C40B6A9A}"/>
    <cellStyle name="Normal 2 3 5 2 2 2 4" xfId="21516" xr:uid="{F47D7EF2-D91A-46AF-A647-3472A63013D8}"/>
    <cellStyle name="Normal 2 3 5 2 2 3" xfId="21517" xr:uid="{F5261463-35AB-4F8F-85F0-3FE3E2687138}"/>
    <cellStyle name="Normal 2 3 5 2 2 3 2" xfId="21518" xr:uid="{53250F22-E16B-47FF-BAD2-A6413C5B43DB}"/>
    <cellStyle name="Normal 2 3 5 2 2 4" xfId="21519" xr:uid="{3CAD3BC9-942A-4060-9BBB-BDD35C4AD558}"/>
    <cellStyle name="Normal 2 3 5 2 2 5" xfId="21520" xr:uid="{1A335A59-07BC-4AEE-A409-6A9047BAEE1F}"/>
    <cellStyle name="Normal 2 3 5 2 2 6" xfId="21521" xr:uid="{8D44EE0A-8C5A-4835-8BA7-DE859ADC3CA8}"/>
    <cellStyle name="Normál 2 3 5 2 3" xfId="21522" xr:uid="{2160709A-9864-485D-A69F-75BFFCB3085E}"/>
    <cellStyle name="Normal 2 3 5 3" xfId="21523" xr:uid="{7C06CFDE-DD32-46C7-AFE9-67678A01DC01}"/>
    <cellStyle name="Normál 2 3 5 3" xfId="21524" xr:uid="{BA0054D4-DEF6-4053-B3CD-21EC0F775013}"/>
    <cellStyle name="Normal 2 3 5 3 10" xfId="21525" xr:uid="{141BFCA7-8A5A-45D0-B791-22FAB10B10FA}"/>
    <cellStyle name="Normal 2 3 5 3 10 2" xfId="21526" xr:uid="{A31EB65E-0533-4ECE-8A13-17AEBEFD02B0}"/>
    <cellStyle name="Normal 2 3 5 3 11" xfId="21527" xr:uid="{3464E38E-6461-4E70-A257-14D3ADF6DCDB}"/>
    <cellStyle name="Normal 2 3 5 3 12" xfId="21528" xr:uid="{96F65FD3-7143-4775-95CC-2FBEF7A44D54}"/>
    <cellStyle name="Normal 2 3 5 3 13" xfId="21529" xr:uid="{0F5C5EF1-9B83-4EF2-9288-72B222AD2855}"/>
    <cellStyle name="Normal 2 3 5 3 2" xfId="21530" xr:uid="{0B4E9C51-9867-4687-8EA1-F375E26F9BCC}"/>
    <cellStyle name="Normál 2 3 5 3 2" xfId="21531" xr:uid="{106ECDAE-F8BA-494D-9063-D7EE4964812B}"/>
    <cellStyle name="Normal 2 3 5 3 2 2" xfId="21532" xr:uid="{79A775D5-31BD-4B77-992C-721FD331EE90}"/>
    <cellStyle name="Normal 2 3 5 3 2 2 2" xfId="21533" xr:uid="{ABC6A411-742F-4499-84D8-F531C898F21B}"/>
    <cellStyle name="Normal 2 3 5 3 2 3" xfId="21534" xr:uid="{0E77ACA1-6660-4BA4-9A64-CA4D8C1B7D98}"/>
    <cellStyle name="Normal 2 3 5 3 2 4" xfId="21535" xr:uid="{C9A3C8BE-D1E0-44CB-AF1C-764ED24E889F}"/>
    <cellStyle name="Normal 2 3 5 3 2 5" xfId="21536" xr:uid="{1FC7CDFE-7987-4A6C-AE80-2535D4D2D9D6}"/>
    <cellStyle name="Normal 2 3 5 3 3" xfId="21537" xr:uid="{4E051E71-4AB8-42A5-A8D9-63B4B0C39330}"/>
    <cellStyle name="Normál 2 3 5 3 3" xfId="21538" xr:uid="{735BE84F-A9D1-41FA-BE07-A7161ED88D97}"/>
    <cellStyle name="Normal 2 3 5 3 3 2" xfId="21539" xr:uid="{25435BCA-0675-40F2-81FE-4ACB286C1D14}"/>
    <cellStyle name="Normal 2 3 5 3 4" xfId="21540" xr:uid="{64EBFAFD-6EE7-4900-8F95-909DFA0AB9BF}"/>
    <cellStyle name="Normal 2 3 5 3 4 2" xfId="21541" xr:uid="{2A7377D9-5455-412E-9150-97B234BC82F8}"/>
    <cellStyle name="Normal 2 3 5 3 5" xfId="21542" xr:uid="{8E372857-CAEF-409E-B241-F328AE7BEB73}"/>
    <cellStyle name="Normal 2 3 5 3 5 2" xfId="21543" xr:uid="{CBD3E500-135B-4F34-A23C-5B3A43EE9CAC}"/>
    <cellStyle name="Normal 2 3 5 3 6" xfId="21544" xr:uid="{D96E451A-BD81-4A57-A117-427AC15DB7A6}"/>
    <cellStyle name="Normal 2 3 5 3 6 2" xfId="21545" xr:uid="{5F66E643-4F70-428C-AE64-44D8B077951B}"/>
    <cellStyle name="Normal 2 3 5 3 7" xfId="21546" xr:uid="{096EEB99-CA3F-477F-8E19-69521317D897}"/>
    <cellStyle name="Normal 2 3 5 3 7 2" xfId="21547" xr:uid="{A89EB452-F25C-4767-A29A-54CC8B7574EF}"/>
    <cellStyle name="Normal 2 3 5 3 8" xfId="21548" xr:uid="{581F3979-0F7B-4E78-B515-9C3E0859C432}"/>
    <cellStyle name="Normal 2 3 5 3 8 2" xfId="21549" xr:uid="{1FA78D81-DEE3-4B53-AE9D-8F6933245B9C}"/>
    <cellStyle name="Normal 2 3 5 3 9" xfId="21550" xr:uid="{FE1FDC22-BC29-4CBD-94BF-A98B28A87F7A}"/>
    <cellStyle name="Normal 2 3 5 3 9 2" xfId="21551" xr:uid="{167588EA-19EF-41A7-BF91-D70A54F4A03A}"/>
    <cellStyle name="Normál 2 3 5 4" xfId="21552" xr:uid="{4F023785-2E79-40C4-90FB-D094C1BA3066}"/>
    <cellStyle name="Normál 2 3 5 4 2" xfId="21553" xr:uid="{D8988399-1D89-4497-9D14-D73EB6A52923}"/>
    <cellStyle name="Normál 2 3 5 5" xfId="21554" xr:uid="{DBCEAD58-06E6-4F2A-A8F9-16F95312B5FB}"/>
    <cellStyle name="Normál 2 3 5 5 2" xfId="21555" xr:uid="{05859FCD-BD78-4CF6-8BA9-EAA4E963163B}"/>
    <cellStyle name="Normál 2 3 5 6" xfId="21556" xr:uid="{8BDA3B7C-CBB9-4EEA-8D24-DA9D26D125C4}"/>
    <cellStyle name="Normál 2 3 5 6 2" xfId="21557" xr:uid="{4564E1EF-D5C5-4B98-93BB-7B7536DCCDB2}"/>
    <cellStyle name="Normál 2 3 5 7" xfId="21558" xr:uid="{AA95D762-38B2-487C-899F-E5ED54B8FDED}"/>
    <cellStyle name="Normál 2 3 5 7 2" xfId="21559" xr:uid="{C27B487C-B5FF-4E63-91DF-1BDD70F3C3B2}"/>
    <cellStyle name="Normál 2 3 5 8" xfId="21560" xr:uid="{7719420F-E56B-4FE5-8450-62AFD1356A0C}"/>
    <cellStyle name="Normál 2 3 5 8 2" xfId="21561" xr:uid="{FDBEF88F-941D-4112-B5B2-D4DF4A149B28}"/>
    <cellStyle name="Normál 2 3 5 9" xfId="21562" xr:uid="{260D35B8-FF70-4E6F-9D96-72D3C11C896B}"/>
    <cellStyle name="Normál 2 3 5 9 2" xfId="21563" xr:uid="{51E2CB52-8E05-4946-B333-82242B1C3DBC}"/>
    <cellStyle name="Normal 2 3 50" xfId="21564" xr:uid="{EB6C1D5E-5359-4E83-B930-681F51D6F5DC}"/>
    <cellStyle name="Normal 2 3 51" xfId="21565" xr:uid="{D8F1DFDC-10CD-46B9-9F35-ACCD9B795306}"/>
    <cellStyle name="Normal 2 3 52" xfId="4040" xr:uid="{E5C73139-8644-46EB-99D9-6AF97C1F4253}"/>
    <cellStyle name="Normal 2 3 53" xfId="2195" xr:uid="{CDB03792-7F7C-4A3D-9F59-395B84140F30}"/>
    <cellStyle name="Normal 2 3 6" xfId="21566" xr:uid="{7436959C-52FA-4C7B-B0BE-74642CF04933}"/>
    <cellStyle name="Normál 2 3 6" xfId="21567" xr:uid="{3FDAACD0-BA64-431E-9B85-4AC07418DE2A}"/>
    <cellStyle name="Normal 2 3 6 2" xfId="21568" xr:uid="{5E2C5455-9A2D-4916-BAA3-E0F8E09C7B34}"/>
    <cellStyle name="Normál 2 3 6 2" xfId="21569" xr:uid="{920A93ED-794A-4EAB-AA97-ED388B2464C1}"/>
    <cellStyle name="Normal 2 3 6 2 2" xfId="21570" xr:uid="{EA3DE0AA-9F19-4945-9C18-9C9D28625A6B}"/>
    <cellStyle name="Normal 2 3 6 2 2 2" xfId="21571" xr:uid="{3E7410E2-F8F3-44A7-A975-D708777A396B}"/>
    <cellStyle name="Normal 2 3 6 2 2 2 2" xfId="21572" xr:uid="{EB782E3C-8CE2-4F83-9A3F-206EA56A91E1}"/>
    <cellStyle name="Normal 2 3 6 2 2 3" xfId="21573" xr:uid="{1202110A-58CF-4204-8087-D0B217993866}"/>
    <cellStyle name="Normal 2 3 6 2 2 4" xfId="21574" xr:uid="{EB83AFEA-4F2B-47BF-B06D-9B767F30C362}"/>
    <cellStyle name="Normal 2 3 6 2 3" xfId="21575" xr:uid="{8445B2C6-F9D9-4F92-8305-5B3FED1CB1FB}"/>
    <cellStyle name="Normal 2 3 6 2 3 2" xfId="21576" xr:uid="{BCA24923-B49B-46E8-BA06-2CC267436EC7}"/>
    <cellStyle name="Normal 2 3 6 2 4" xfId="21577" xr:uid="{496AD666-BB6F-4687-B9AE-8AEE7271FAA9}"/>
    <cellStyle name="Normal 2 3 6 2 5" xfId="21578" xr:uid="{666AEDFC-8160-4D07-BAB6-A44A37D0CEAD}"/>
    <cellStyle name="Normal 2 3 6 2 6" xfId="21579" xr:uid="{15BEABEC-6725-45C6-87E0-1A8AE3E742F5}"/>
    <cellStyle name="Normal 2 3 6 2 7" xfId="21580" xr:uid="{3C65D523-271A-486B-BEF9-9C52DED7CD6A}"/>
    <cellStyle name="Normál 2 3 6 3" xfId="21581" xr:uid="{FCFCCAFE-1CF3-4E00-904B-C62B0815E10E}"/>
    <cellStyle name="Normal 2 3 7" xfId="21582" xr:uid="{D2D3637E-977F-45D4-B7EC-97D55ED3CAB1}"/>
    <cellStyle name="Normál 2 3 7" xfId="21583" xr:uid="{44F8972C-A0C1-42A1-9A1E-AB191820503E}"/>
    <cellStyle name="Normal 2 3 7 2" xfId="21584" xr:uid="{E58D1CAF-EAE5-463D-A22F-E8CB89A26CF9}"/>
    <cellStyle name="Normál 2 3 7 2" xfId="21585" xr:uid="{7E755043-9F7F-49E7-BE2A-EB6602DB1526}"/>
    <cellStyle name="Normal 2 3 7 2 2" xfId="21586" xr:uid="{4E2DA899-0026-498F-9D31-A41B589F67C6}"/>
    <cellStyle name="Normal 2 3 7 2 2 2" xfId="21587" xr:uid="{6C554C93-A884-4F60-85F2-08AAAB8AE85B}"/>
    <cellStyle name="Normal 2 3 7 2 2 2 2" xfId="21588" xr:uid="{56A326C4-7FC0-47C6-ADFB-DD38963EFA44}"/>
    <cellStyle name="Normal 2 3 7 2 2 3" xfId="21589" xr:uid="{AAACCBE4-0135-4601-BB7E-D85C5FE4227C}"/>
    <cellStyle name="Normal 2 3 7 2 2 4" xfId="21590" xr:uid="{3BC36ACE-F86C-4D98-AE54-05DCD387D001}"/>
    <cellStyle name="Normal 2 3 7 2 3" xfId="21591" xr:uid="{78F1EB4B-12DA-45E6-A73A-E5614DC41277}"/>
    <cellStyle name="Normal 2 3 7 2 3 2" xfId="21592" xr:uid="{CA6662EB-42B1-40EA-BE88-66D81C197DD2}"/>
    <cellStyle name="Normal 2 3 7 2 4" xfId="21593" xr:uid="{2B561973-4072-45C1-A70D-0BB993008E0F}"/>
    <cellStyle name="Normal 2 3 7 2 5" xfId="21594" xr:uid="{23960A13-7A3E-4AA3-B37B-E22638646235}"/>
    <cellStyle name="Normal 2 3 7 2 6" xfId="21595" xr:uid="{E07EC475-EA0A-42E8-8585-3235F1E0B900}"/>
    <cellStyle name="Normal 2 3 7 2 7" xfId="21596" xr:uid="{7753C97F-E246-4157-BCC4-443C183FD02B}"/>
    <cellStyle name="Normál 2 3 7 3" xfId="21597" xr:uid="{1AE86654-EA5B-4511-AB1A-57F925F39CE9}"/>
    <cellStyle name="Normal 2 3 8" xfId="21598" xr:uid="{746D40C5-2987-405E-8B58-30D825A77AE2}"/>
    <cellStyle name="Normál 2 3 8" xfId="21599" xr:uid="{8C782F40-0994-4B2C-B723-D4BC52CC725B}"/>
    <cellStyle name="Normal 2 3 8 2" xfId="21600" xr:uid="{A8283554-8343-4654-8F8B-890CD841226F}"/>
    <cellStyle name="Normál 2 3 8 2" xfId="21601" xr:uid="{0F049C8B-2F47-4057-81B1-01513BE8406E}"/>
    <cellStyle name="Normal 2 3 8 2 2" xfId="21602" xr:uid="{3BB442F2-C93D-4B5B-B6F5-07C2AB1AC90D}"/>
    <cellStyle name="Normal 2 3 8 2 2 2" xfId="21603" xr:uid="{90BA8F9D-D0A0-4267-AC66-6FA5AA95CD97}"/>
    <cellStyle name="Normal 2 3 8 2 2 2 2" xfId="21604" xr:uid="{2C136DD1-BBF2-4018-9F3E-320D9FB0A4B1}"/>
    <cellStyle name="Normal 2 3 8 2 2 3" xfId="21605" xr:uid="{FC6D72AC-D0DD-4883-8D24-241DB920F1A9}"/>
    <cellStyle name="Normal 2 3 8 2 2 4" xfId="21606" xr:uid="{DB9FEE17-A742-4679-AA6B-CC9AAF81B4B5}"/>
    <cellStyle name="Normal 2 3 8 2 3" xfId="21607" xr:uid="{CA84CC17-E5BD-4F37-8794-F08F44C4A300}"/>
    <cellStyle name="Normal 2 3 8 2 3 2" xfId="21608" xr:uid="{FCB1A542-0FA1-4AFC-9FBD-38A0F145E9EB}"/>
    <cellStyle name="Normal 2 3 8 2 4" xfId="21609" xr:uid="{8E79C318-229A-43E6-8806-A7A813758A56}"/>
    <cellStyle name="Normal 2 3 8 2 5" xfId="21610" xr:uid="{A72F0E1E-C85D-42AC-B712-AB8C6107412A}"/>
    <cellStyle name="Normal 2 3 8 2 6" xfId="21611" xr:uid="{5369B16D-E95A-4CE6-836E-CDA5331D5D72}"/>
    <cellStyle name="Normal 2 3 8 2 7" xfId="21612" xr:uid="{17D777AB-6FA7-4BAF-93B6-55A439A0D204}"/>
    <cellStyle name="Normal 2 3 8 3" xfId="21613" xr:uid="{A527AF37-0335-4991-A7CC-64A5728C4D08}"/>
    <cellStyle name="Normál 2 3 8 3" xfId="21614" xr:uid="{FA84DA19-C172-47A9-B6C8-493AA05F51B0}"/>
    <cellStyle name="Normal 2 3 8 4" xfId="21615" xr:uid="{7E297857-295D-4DBA-B668-25EA1707E1D8}"/>
    <cellStyle name="Normal 2 3 9" xfId="21616" xr:uid="{D999D5BF-F59D-41BA-B4D1-7B800BB85141}"/>
    <cellStyle name="Normál 2 3 9" xfId="21617" xr:uid="{16D1F78A-AF9C-4FD5-A7B2-B08085491A3F}"/>
    <cellStyle name="Normal 2 3 9 2" xfId="21618" xr:uid="{5A8F9805-9181-4734-A8CC-590BFC261F7C}"/>
    <cellStyle name="Normál 2 3 9 2" xfId="21619" xr:uid="{5B892E49-93A1-4214-B616-34AFC27087DD}"/>
    <cellStyle name="Normal 2 3 9 2 2" xfId="21620" xr:uid="{103AC1C7-2E2D-4722-B998-B4FFBF1BC844}"/>
    <cellStyle name="Normal 2 3 9 2 2 2" xfId="21621" xr:uid="{E2EECBCB-6DAF-4ACA-AF3C-DB9AB9C639FE}"/>
    <cellStyle name="Normal 2 3 9 2 2 2 2" xfId="21622" xr:uid="{A9657E1D-CA1D-4CBF-9130-75C883940943}"/>
    <cellStyle name="Normal 2 3 9 2 2 3" xfId="21623" xr:uid="{7F671955-205D-493D-80BB-9AF30588838C}"/>
    <cellStyle name="Normal 2 3 9 2 2 4" xfId="21624" xr:uid="{A506EBEE-59A5-4A58-A163-B52585DA1C85}"/>
    <cellStyle name="Normal 2 3 9 2 3" xfId="21625" xr:uid="{5FE92895-5EDD-4F23-9E6C-9F6ED5FCF0A5}"/>
    <cellStyle name="Normal 2 3 9 2 3 2" xfId="21626" xr:uid="{51D94A69-D842-4200-B29D-87E1FAB04257}"/>
    <cellStyle name="Normal 2 3 9 2 4" xfId="21627" xr:uid="{2FCD1A0D-B29E-4F89-8472-F23E7A226B76}"/>
    <cellStyle name="Normal 2 3 9 2 5" xfId="21628" xr:uid="{CF6E3E1E-F640-429D-8ADB-BA2D30B0EB50}"/>
    <cellStyle name="Normal 2 3 9 2 6" xfId="21629" xr:uid="{47E604E5-41C6-4995-8757-FAEDFA5069D6}"/>
    <cellStyle name="Normal 2 3 9 2 7" xfId="21630" xr:uid="{07222B0B-64DD-4790-8B89-0349E6FD147D}"/>
    <cellStyle name="Normál 2 3 9 3" xfId="21631" xr:uid="{059CCA45-864D-4F59-859D-79E5F4977919}"/>
    <cellStyle name="Normal 2 3_inv-en-1.5.0-02 trame_fiche-emissions" xfId="21632" xr:uid="{01D482ED-484D-4027-A5DF-40C2A44E06D0}"/>
    <cellStyle name="Normal 2 30" xfId="21633" xr:uid="{131F6513-0618-4729-AD35-F05AA130FE37}"/>
    <cellStyle name="Normal 2 30 2" xfId="21634" xr:uid="{B292EC78-B4E6-4643-B93F-26A9F1EC156B}"/>
    <cellStyle name="Normal 2 30 2 2" xfId="21635" xr:uid="{51234696-3CB1-4CE7-AA1A-D26982026B6B}"/>
    <cellStyle name="Normal 2 30 2 2 2" xfId="21636" xr:uid="{4AAF7C83-BA37-414E-8BC3-C16139BE03E4}"/>
    <cellStyle name="Normal 2 30 2 2 2 2" xfId="21637" xr:uid="{0D976BDC-8F45-44AF-A12E-0054AD1FDCE4}"/>
    <cellStyle name="Normal 2 30 2 2 2 2 2" xfId="21638" xr:uid="{2158D035-7988-42D8-B0FD-E070ADD084ED}"/>
    <cellStyle name="Normal 2 30 2 2 2 3" xfId="21639" xr:uid="{777DFE07-4214-434F-A1E3-1223DA2E546C}"/>
    <cellStyle name="Normal 2 30 2 2 2 4" xfId="21640" xr:uid="{2EF38007-B0A5-471F-9CBF-09D1A8B8022C}"/>
    <cellStyle name="Normal 2 30 2 2 3" xfId="21641" xr:uid="{B19EB7D4-EA23-442B-84D5-2CB2575171FC}"/>
    <cellStyle name="Normal 2 30 2 2 3 2" xfId="21642" xr:uid="{043682FE-44B6-4B27-983D-F5B2DFED9459}"/>
    <cellStyle name="Normal 2 30 2 2 4" xfId="21643" xr:uid="{ED0CBFD9-A176-49FD-A4EF-E4FDFC387B5F}"/>
    <cellStyle name="Normal 2 30 2 2 5" xfId="21644" xr:uid="{C83F8F0F-F114-4C2F-B44A-8FF5034921B5}"/>
    <cellStyle name="Normal 2 30 3" xfId="21645" xr:uid="{38F3774E-D36D-4B52-8465-EB94C7484DC9}"/>
    <cellStyle name="Normal 2 30 3 2" xfId="21646" xr:uid="{DA71CB89-E775-49C8-8849-DAC154DD9A12}"/>
    <cellStyle name="Normal 2 30 3 2 2" xfId="21647" xr:uid="{3B0A2AAB-FD7E-4972-830A-8F66BBCE4F99}"/>
    <cellStyle name="Normal 2 30 3 2 2 2" xfId="21648" xr:uid="{1B02247B-4CCE-4D46-AC40-C9D67CD3D4AE}"/>
    <cellStyle name="Normal 2 30 3 2 2 2 2" xfId="21649" xr:uid="{3F62CEBA-7954-453C-827D-EE06E98B3A77}"/>
    <cellStyle name="Normal 2 30 3 2 2 3" xfId="21650" xr:uid="{B9A555F3-7C14-4684-A92B-AD6B8862A214}"/>
    <cellStyle name="Normal 2 30 3 2 2 4" xfId="21651" xr:uid="{CC505A19-F315-42E7-8C26-BA9E51859026}"/>
    <cellStyle name="Normal 2 30 3 2 3" xfId="21652" xr:uid="{553FE5C9-814D-4D46-A6FA-BD173A4ED477}"/>
    <cellStyle name="Normal 2 30 3 2 3 2" xfId="21653" xr:uid="{51F55036-87A8-45B0-A75E-F55102C8AAEC}"/>
    <cellStyle name="Normal 2 30 3 2 4" xfId="21654" xr:uid="{1549AFDB-21FF-4BC9-A985-97B947C69AE1}"/>
    <cellStyle name="Normal 2 30 3 2 5" xfId="21655" xr:uid="{6A37CBD0-C57A-47D1-ACC2-5999925F09EF}"/>
    <cellStyle name="Normal 2 30 4" xfId="21656" xr:uid="{FDFA0A02-2393-4BBA-8446-E7766617D024}"/>
    <cellStyle name="Normal 2 30 4 2" xfId="21657" xr:uid="{5498AEA1-BCCF-49E8-859B-91BE556F0078}"/>
    <cellStyle name="Normal 2 30 4 2 2" xfId="21658" xr:uid="{293C0C3B-1507-4EBB-B78A-F120D5F58933}"/>
    <cellStyle name="Normal 2 30 4 2 2 2" xfId="21659" xr:uid="{3E4400B3-1039-4D74-9AF9-A21E65243CF1}"/>
    <cellStyle name="Normal 2 30 4 2 3" xfId="21660" xr:uid="{E6470AEE-035D-4E2F-9F0E-09E7E2714FA5}"/>
    <cellStyle name="Normal 2 30 4 2 4" xfId="21661" xr:uid="{C7ED77BD-3508-448F-BE5A-F109C933915D}"/>
    <cellStyle name="Normal 2 30 4 3" xfId="21662" xr:uid="{44D798C2-27C4-4B12-981F-AAB769D1DD02}"/>
    <cellStyle name="Normal 2 30 4 3 2" xfId="21663" xr:uid="{A5D749ED-A22D-4102-9A01-832B2957A2D1}"/>
    <cellStyle name="Normal 2 30 4 4" xfId="21664" xr:uid="{D13EFCBA-2A00-41A8-9C03-9C2A9404E42B}"/>
    <cellStyle name="Normal 2 30 4 5" xfId="21665" xr:uid="{FA84216A-DC80-46EA-B089-B0511E2B1D9F}"/>
    <cellStyle name="Normal 2 30 5" xfId="21666" xr:uid="{E52C2DB4-A1A2-4AAC-948B-D54591C0F374}"/>
    <cellStyle name="Normal 2 31" xfId="21667" xr:uid="{1F04C457-351C-44C5-BC7B-297162777110}"/>
    <cellStyle name="Normal 2 31 2" xfId="21668" xr:uid="{488489F2-2037-4B82-A4D0-5B97B35C3FB2}"/>
    <cellStyle name="Normal 2 31 2 2" xfId="21669" xr:uid="{7A16101B-2CD5-478A-91F3-B7EAF092701F}"/>
    <cellStyle name="Normal 2 31 2 2 2" xfId="21670" xr:uid="{32420B29-F891-4902-A42B-0C40376F0009}"/>
    <cellStyle name="Normal 2 31 2 2 2 2" xfId="21671" xr:uid="{016DBBBE-2F7F-4FD8-A24F-910310986C57}"/>
    <cellStyle name="Normal 2 31 2 2 2 2 2" xfId="21672" xr:uid="{8F9AAE6B-F94F-4FC2-946D-C36CDDF3E911}"/>
    <cellStyle name="Normal 2 31 2 2 2 3" xfId="21673" xr:uid="{A39D4333-7340-47E5-B6F1-E87B7A4D3E72}"/>
    <cellStyle name="Normal 2 31 2 2 2 4" xfId="21674" xr:uid="{FC94A015-79F2-4ADC-83FA-0E5A6DE818DA}"/>
    <cellStyle name="Normal 2 31 2 2 3" xfId="21675" xr:uid="{790858AE-1D7E-4A78-94CE-80544FB7BE54}"/>
    <cellStyle name="Normal 2 31 2 2 3 2" xfId="21676" xr:uid="{B0A5AE81-F881-4FDE-871A-BF8454321840}"/>
    <cellStyle name="Normal 2 31 2 2 4" xfId="21677" xr:uid="{1B0D3EB9-0CC7-4488-B4D2-5602A1C83CDF}"/>
    <cellStyle name="Normal 2 31 2 2 5" xfId="21678" xr:uid="{52078F00-312E-40D5-91D1-D943761C6480}"/>
    <cellStyle name="Normal 2 31 3" xfId="21679" xr:uid="{8124F1DA-A2AC-4BA3-9FF7-A9535E53A2F8}"/>
    <cellStyle name="Normal 2 31 3 2" xfId="21680" xr:uid="{1C619C59-E37E-447F-A0EA-B37550D39CBF}"/>
    <cellStyle name="Normal 2 31 3 2 2" xfId="21681" xr:uid="{4B5EE928-F29E-4007-B179-B90FBEEB8D1B}"/>
    <cellStyle name="Normal 2 31 3 2 2 2" xfId="21682" xr:uid="{F8122710-4CE8-4495-BA42-561E200E7B77}"/>
    <cellStyle name="Normal 2 31 3 2 2 2 2" xfId="21683" xr:uid="{9BD2E1D7-7D92-4EB5-B1CA-5D07452CB6D7}"/>
    <cellStyle name="Normal 2 31 3 2 2 3" xfId="21684" xr:uid="{97D33F27-2249-4483-9A03-57CD5A23C2CD}"/>
    <cellStyle name="Normal 2 31 3 2 2 4" xfId="21685" xr:uid="{A32FBA93-E660-4243-9BF7-98A2C68E467C}"/>
    <cellStyle name="Normal 2 31 3 2 3" xfId="21686" xr:uid="{362A074A-6927-4846-B386-2E10DBD0A851}"/>
    <cellStyle name="Normal 2 31 3 2 3 2" xfId="21687" xr:uid="{CE265AFD-DBB8-478C-9BA5-98D5F339447F}"/>
    <cellStyle name="Normal 2 31 3 2 4" xfId="21688" xr:uid="{53414FAE-C856-4F27-B1CC-BB29AFE206B1}"/>
    <cellStyle name="Normal 2 31 3 2 5" xfId="21689" xr:uid="{30088186-3B17-4F5B-8B0F-B1C571D8D019}"/>
    <cellStyle name="Normal 2 31 4" xfId="21690" xr:uid="{DD9F8916-5DDB-4D09-9FF0-1927F538D234}"/>
    <cellStyle name="Normal 2 31 4 2" xfId="21691" xr:uid="{615405DD-DE0E-4119-89D7-9B41B3EF583F}"/>
    <cellStyle name="Normal 2 31 4 2 2" xfId="21692" xr:uid="{E987116F-4311-475B-B4A8-4C01E84C2C7A}"/>
    <cellStyle name="Normal 2 31 4 2 2 2" xfId="21693" xr:uid="{335944FA-9BDB-4B98-85F8-ED99334C7103}"/>
    <cellStyle name="Normal 2 31 4 2 3" xfId="21694" xr:uid="{0474D68C-C2B2-4ECA-8997-6498F8F1C948}"/>
    <cellStyle name="Normal 2 31 4 2 4" xfId="21695" xr:uid="{F1010C50-B1B4-4D0E-9904-0195D54C025E}"/>
    <cellStyle name="Normal 2 31 4 3" xfId="21696" xr:uid="{9D1E6491-27B0-45F6-A394-C783FFBF6AA4}"/>
    <cellStyle name="Normal 2 31 4 3 2" xfId="21697" xr:uid="{27A15944-D62D-4CB1-941F-3DBC181AEB93}"/>
    <cellStyle name="Normal 2 31 4 4" xfId="21698" xr:uid="{0B45132C-4D42-4B72-85A3-E3294EDD035B}"/>
    <cellStyle name="Normal 2 31 4 5" xfId="21699" xr:uid="{27D73591-B2A8-4F26-9713-6C3C1BE10F9F}"/>
    <cellStyle name="Normal 2 31 5" xfId="21700" xr:uid="{23279E66-12DB-43A3-B473-F742E8700FC1}"/>
    <cellStyle name="Normal 2 32" xfId="21701" xr:uid="{170AA286-751F-4FEF-A66F-040570A9598A}"/>
    <cellStyle name="Normal 2 32 2" xfId="21702" xr:uid="{2D8F3AA2-CC57-4911-919C-2D089A0FBAA2}"/>
    <cellStyle name="Normal 2 32 2 2" xfId="21703" xr:uid="{A5890AF6-85F9-434A-A04B-9E1978FAD3E4}"/>
    <cellStyle name="Normal 2 32 2 2 2" xfId="21704" xr:uid="{09C9411B-7275-4095-AEC2-93EA1DCF0336}"/>
    <cellStyle name="Normal 2 32 2 2 2 2" xfId="21705" xr:uid="{77788E5D-FF47-4173-A8F6-68971007868E}"/>
    <cellStyle name="Normal 2 32 2 2 2 2 2" xfId="21706" xr:uid="{824772C8-AD42-452F-8920-12390DE2473E}"/>
    <cellStyle name="Normal 2 32 2 2 2 3" xfId="21707" xr:uid="{3984610B-6A3E-4F8F-89A5-55C3CF864B4C}"/>
    <cellStyle name="Normal 2 32 2 2 2 4" xfId="21708" xr:uid="{71635B07-A260-4226-9AAE-C573081B0673}"/>
    <cellStyle name="Normal 2 32 2 2 3" xfId="21709" xr:uid="{ED8D65F5-77D3-4F25-BE4B-7755663D0B86}"/>
    <cellStyle name="Normal 2 32 2 2 3 2" xfId="21710" xr:uid="{347CD52F-A9BC-46B9-A821-781BE8F23E7C}"/>
    <cellStyle name="Normal 2 32 2 2 4" xfId="21711" xr:uid="{54B66764-B902-4B68-A9F2-5EF2AFC0DBE4}"/>
    <cellStyle name="Normal 2 32 2 2 5" xfId="21712" xr:uid="{D2F7752B-78D4-4B40-A328-0682FC93170A}"/>
    <cellStyle name="Normal 2 32 3" xfId="21713" xr:uid="{8B9FFCE8-D8CD-4EDD-9103-DFB30309B8EC}"/>
    <cellStyle name="Normal 2 32 3 2" xfId="21714" xr:uid="{AE562366-0E7A-43F5-BACD-0A5DF7DCFA68}"/>
    <cellStyle name="Normal 2 32 3 2 2" xfId="21715" xr:uid="{B1D9016A-3680-4408-881C-59FD7955049B}"/>
    <cellStyle name="Normal 2 32 3 2 2 2" xfId="21716" xr:uid="{8C265C7D-DDD6-4790-93A3-CF75E0CB09D8}"/>
    <cellStyle name="Normal 2 32 3 2 2 2 2" xfId="21717" xr:uid="{80AD06F8-7026-4DCD-8A92-9F0E9C18126C}"/>
    <cellStyle name="Normal 2 32 3 2 2 3" xfId="21718" xr:uid="{5279193B-6272-4EB5-9CFE-1A971CE99962}"/>
    <cellStyle name="Normal 2 32 3 2 2 4" xfId="21719" xr:uid="{64EB20C4-57E8-4F44-B514-0E3884353E31}"/>
    <cellStyle name="Normal 2 32 3 2 3" xfId="21720" xr:uid="{772D05AB-BB23-4F5F-8CDC-755151FCE6CA}"/>
    <cellStyle name="Normal 2 32 3 2 3 2" xfId="21721" xr:uid="{63B70124-9F62-49D5-8023-E4FB21FDD8A6}"/>
    <cellStyle name="Normal 2 32 3 2 4" xfId="21722" xr:uid="{D1D8398F-EA92-47FD-9264-B25029E1397A}"/>
    <cellStyle name="Normal 2 32 3 2 5" xfId="21723" xr:uid="{478F5F2A-9B42-44C2-B0CE-ADE969AEAC69}"/>
    <cellStyle name="Normal 2 32 4" xfId="21724" xr:uid="{918B70B8-29AD-449B-9A12-E37859F5C478}"/>
    <cellStyle name="Normal 2 32 4 2" xfId="21725" xr:uid="{3E298C8F-5E67-4B54-86EB-3B655AB679D2}"/>
    <cellStyle name="Normal 2 32 4 2 2" xfId="21726" xr:uid="{8556068C-DE54-4B47-B4D8-675C7E3D0CAF}"/>
    <cellStyle name="Normal 2 32 4 2 2 2" xfId="21727" xr:uid="{6FB9B914-D972-4B45-AA53-495247984BE5}"/>
    <cellStyle name="Normal 2 32 4 2 3" xfId="21728" xr:uid="{941F0087-3005-4A63-BE30-A7F6CD2BA139}"/>
    <cellStyle name="Normal 2 32 4 2 4" xfId="21729" xr:uid="{C858E0F0-00B8-4116-BD6C-87AD4A4C3EB1}"/>
    <cellStyle name="Normal 2 32 4 3" xfId="21730" xr:uid="{CB618B3C-60AE-4356-B2E1-CED066C89A3B}"/>
    <cellStyle name="Normal 2 32 4 3 2" xfId="21731" xr:uid="{EBE54E8F-D333-4BDB-BF33-73E936904BAF}"/>
    <cellStyle name="Normal 2 32 4 4" xfId="21732" xr:uid="{71726DCC-7944-4E11-A842-C2098C7C38C7}"/>
    <cellStyle name="Normal 2 32 4 5" xfId="21733" xr:uid="{14886620-004F-463A-AE87-30833F1E3107}"/>
    <cellStyle name="Normal 2 32 5" xfId="21734" xr:uid="{E0209EE6-8CF6-413F-912E-32B24DFD8765}"/>
    <cellStyle name="Normal 2 33" xfId="21735" xr:uid="{30764B1F-1830-4428-9306-08A871D68A0C}"/>
    <cellStyle name="Normal 2 33 2" xfId="21736" xr:uid="{6181740B-3A7D-4A8D-B8F5-59EB779A2B58}"/>
    <cellStyle name="Normal 2 33 2 2" xfId="21737" xr:uid="{C4747769-C8FB-490F-B59C-19BF865D4850}"/>
    <cellStyle name="Normal 2 33 2 2 2" xfId="21738" xr:uid="{9B9016F6-C2A9-4297-AA94-0C76F7CD2D0E}"/>
    <cellStyle name="Normal 2 33 2 2 2 2" xfId="21739" xr:uid="{E62F16AA-EC85-4D6F-A2C7-3899C7FF4772}"/>
    <cellStyle name="Normal 2 33 2 2 2 2 2" xfId="21740" xr:uid="{F2971BAB-41A7-44CB-930B-DB87AA87547B}"/>
    <cellStyle name="Normal 2 33 2 2 2 3" xfId="21741" xr:uid="{B332315A-A0F3-4B76-A4CB-72235F2360C9}"/>
    <cellStyle name="Normal 2 33 2 2 2 4" xfId="21742" xr:uid="{6FB9D838-742D-44A0-A626-F28F44812EA0}"/>
    <cellStyle name="Normal 2 33 2 2 3" xfId="21743" xr:uid="{DE1204E2-11D7-42F4-AD52-8A70D90962BA}"/>
    <cellStyle name="Normal 2 33 2 2 3 2" xfId="21744" xr:uid="{E999D0F1-02DA-4FB2-A964-061E750572A6}"/>
    <cellStyle name="Normal 2 33 2 2 4" xfId="21745" xr:uid="{EFDA13A7-3A6B-4725-AAE8-7ED0AD70C373}"/>
    <cellStyle name="Normal 2 33 2 2 5" xfId="21746" xr:uid="{8F434987-4211-4F81-91FA-FFAB251BAE14}"/>
    <cellStyle name="Normal 2 33 3" xfId="21747" xr:uid="{7F0DD8D3-D722-49A3-8B0C-DC83A352FEC6}"/>
    <cellStyle name="Normal 2 33 3 2" xfId="21748" xr:uid="{C06101E6-98E1-476C-A056-FE44E8B12117}"/>
    <cellStyle name="Normal 2 33 3 2 2" xfId="21749" xr:uid="{E97E72B3-B6DA-45B2-AACD-6ACCEBCC8CC4}"/>
    <cellStyle name="Normal 2 33 3 2 2 2" xfId="21750" xr:uid="{9AACD5C3-FB6A-46F0-8C69-06518A24027D}"/>
    <cellStyle name="Normal 2 33 3 2 2 2 2" xfId="21751" xr:uid="{D40CF28C-EFA5-4CFA-B3A8-6E8BBB32B84D}"/>
    <cellStyle name="Normal 2 33 3 2 2 3" xfId="21752" xr:uid="{BE29E5E7-0E7B-4DC8-8BA4-B06663045ED3}"/>
    <cellStyle name="Normal 2 33 3 2 2 4" xfId="21753" xr:uid="{0FD66304-642A-4B04-A5D3-5287EEF7D9A7}"/>
    <cellStyle name="Normal 2 33 3 2 3" xfId="21754" xr:uid="{7BDA9763-0191-4BC2-ABF9-43FCC23A4162}"/>
    <cellStyle name="Normal 2 33 3 2 3 2" xfId="21755" xr:uid="{12BDB213-E65A-4D60-AFBB-DC05D0CAA3B0}"/>
    <cellStyle name="Normal 2 33 3 2 4" xfId="21756" xr:uid="{ECC514A5-56B5-462B-9984-87EE2DB35EC4}"/>
    <cellStyle name="Normal 2 33 3 2 5" xfId="21757" xr:uid="{002FD2CF-5D55-431E-8495-EEE3E06AAC54}"/>
    <cellStyle name="Normal 2 33 4" xfId="21758" xr:uid="{F0CDA84F-0157-497F-B9C4-DB82006007A4}"/>
    <cellStyle name="Normal 2 33 4 2" xfId="21759" xr:uid="{694A7A47-410D-4015-8792-CA36A6791158}"/>
    <cellStyle name="Normal 2 33 4 2 2" xfId="21760" xr:uid="{459FE4BA-2CBD-4B24-BC40-6AF5E266D74C}"/>
    <cellStyle name="Normal 2 33 4 3" xfId="21761" xr:uid="{5C94EFB1-3EC6-435C-9DD6-65CF3EB0D214}"/>
    <cellStyle name="Normal 2 33 4 4" xfId="21762" xr:uid="{41AF25F8-1B99-48DE-A938-6A6312D99738}"/>
    <cellStyle name="Normal 2 33 5" xfId="21763" xr:uid="{C79C663C-5D43-44AE-AA99-1CF258A73446}"/>
    <cellStyle name="Normal 2 33 5 2" xfId="21764" xr:uid="{667C38B8-C5BE-44C4-ADFB-232979EFB8C7}"/>
    <cellStyle name="Normal 2 33 5 2 2" xfId="21765" xr:uid="{F4E208BC-2125-40D8-BBE6-F2983A2D8A53}"/>
    <cellStyle name="Normal 2 33 5 3" xfId="21766" xr:uid="{579D1A8F-0971-4B23-9976-14CF7F43DDD9}"/>
    <cellStyle name="Normal 2 33 5 4" xfId="21767" xr:uid="{71ECD095-7109-4A01-8E6A-476049C67068}"/>
    <cellStyle name="Normal 2 33 6" xfId="21768" xr:uid="{3B144087-79B2-4A7E-A919-60F2B2A523BB}"/>
    <cellStyle name="Normal 2 33 6 2" xfId="21769" xr:uid="{4776EFA3-8D4A-4AF5-BAB1-CCE6DD419889}"/>
    <cellStyle name="Normal 2 33 6 3" xfId="21770" xr:uid="{A3513832-9E69-4A97-B080-C9452F5C7E63}"/>
    <cellStyle name="Normal 2 33 7" xfId="21771" xr:uid="{80AB966F-160B-456B-AFD5-7A6B0890F056}"/>
    <cellStyle name="Normal 2 33 8" xfId="21772" xr:uid="{ABA48E0A-B293-46AE-A312-2B0647F8D8A4}"/>
    <cellStyle name="Normal 2 34" xfId="21773" xr:uid="{DDF82002-CFBC-4035-8905-FB89BD525D89}"/>
    <cellStyle name="Normal 2 34 2" xfId="21774" xr:uid="{0C3BD93A-D980-49AA-A20E-6764C160677A}"/>
    <cellStyle name="Normal 2 34 2 2" xfId="21775" xr:uid="{BAB79605-237F-4412-BB34-A7754757C373}"/>
    <cellStyle name="Normal 2 34 2 2 2" xfId="21776" xr:uid="{F65A52F2-018C-4D3C-8A6B-20434ABB7BA5}"/>
    <cellStyle name="Normal 2 34 2 2 2 2" xfId="21777" xr:uid="{36966F60-5503-40C6-BD10-37F8F9D322B2}"/>
    <cellStyle name="Normal 2 34 2 2 2 2 2" xfId="21778" xr:uid="{0A507FBE-22F7-4242-83A2-3B1EDC8E0544}"/>
    <cellStyle name="Normal 2 34 2 2 2 3" xfId="21779" xr:uid="{73056894-C4A2-4A7B-81DC-569DEF3F920A}"/>
    <cellStyle name="Normal 2 34 2 2 2 4" xfId="21780" xr:uid="{FD2279F7-8FDC-494E-A665-EC9513C586C0}"/>
    <cellStyle name="Normal 2 34 2 2 3" xfId="21781" xr:uid="{47C3F3F4-D865-4D49-A36C-5466515FB44C}"/>
    <cellStyle name="Normal 2 34 2 2 3 2" xfId="21782" xr:uid="{0CC12B55-4C20-4EC7-9889-77CDC830CD86}"/>
    <cellStyle name="Normal 2 34 2 2 4" xfId="21783" xr:uid="{67EC75CE-9228-4351-8D2C-EA5DFE6A2BD1}"/>
    <cellStyle name="Normal 2 34 2 2 5" xfId="21784" xr:uid="{C1EB8BF3-BFE9-417F-81BD-229DA5B91050}"/>
    <cellStyle name="Normal 2 34 3" xfId="21785" xr:uid="{07AF794F-E5DD-4773-B195-06AB06AB4488}"/>
    <cellStyle name="Normal 2 34 3 2" xfId="21786" xr:uid="{44B2748B-E566-4608-93BC-818B02C6E5E2}"/>
    <cellStyle name="Normal 2 34 3 2 2" xfId="21787" xr:uid="{786DC639-BBED-4484-9A6A-D5D0E7E6BDEF}"/>
    <cellStyle name="Normal 2 34 3 2 2 2" xfId="21788" xr:uid="{0BB263A6-B8B6-4669-A06C-9939E2F99902}"/>
    <cellStyle name="Normal 2 34 3 2 2 2 2" xfId="21789" xr:uid="{64DDF0B2-EF15-4BDD-938F-B3B8E80930F1}"/>
    <cellStyle name="Normal 2 34 3 2 2 3" xfId="21790" xr:uid="{AA409028-BDE0-436F-AAAD-2A291292EBDD}"/>
    <cellStyle name="Normal 2 34 3 2 2 4" xfId="21791" xr:uid="{1795D435-0A65-4EAD-A365-F66C6DC5829C}"/>
    <cellStyle name="Normal 2 34 3 2 3" xfId="21792" xr:uid="{69230149-739F-47FE-A8E2-F159C9E12DAB}"/>
    <cellStyle name="Normal 2 34 3 2 3 2" xfId="21793" xr:uid="{9E61721A-1CCD-4CFC-A637-4CC8E40EC7FA}"/>
    <cellStyle name="Normal 2 34 3 2 4" xfId="21794" xr:uid="{1DA9B961-D205-4E18-9558-436321592729}"/>
    <cellStyle name="Normal 2 34 3 2 5" xfId="21795" xr:uid="{7363BBDD-3A98-4630-8445-0ED76508128F}"/>
    <cellStyle name="Normal 2 34 4" xfId="21796" xr:uid="{4C2C4DB8-B752-4FDF-9B09-29EAA55475B7}"/>
    <cellStyle name="Normal 2 34 4 2" xfId="21797" xr:uid="{0942B75C-DC65-4C6D-8892-3A4A516A832B}"/>
    <cellStyle name="Normal 2 34 4 2 2" xfId="21798" xr:uid="{34760B33-48E4-4DDB-850E-76253AF4E43E}"/>
    <cellStyle name="Normal 2 34 4 3" xfId="21799" xr:uid="{7A0185CA-757A-47D6-B293-9E0E64F7FB6C}"/>
    <cellStyle name="Normal 2 34 4 4" xfId="21800" xr:uid="{71545BBF-ECFD-4697-A385-966CBC330637}"/>
    <cellStyle name="Normal 2 34 5" xfId="21801" xr:uid="{ECC50F8A-8082-4C78-B45B-2CD02EBF3478}"/>
    <cellStyle name="Normal 2 34 5 2" xfId="21802" xr:uid="{0E2E4CB4-34BD-4A16-9B9A-7A83EB47A8B0}"/>
    <cellStyle name="Normal 2 34 5 2 2" xfId="21803" xr:uid="{826F4244-A87F-4D0D-B783-6DC3CF64E078}"/>
    <cellStyle name="Normal 2 34 5 3" xfId="21804" xr:uid="{95ECFFCC-5BAF-44E3-9ECB-B8CD345A1672}"/>
    <cellStyle name="Normal 2 34 5 4" xfId="21805" xr:uid="{8097FB21-EF94-48B5-BDAD-E46AD50DB075}"/>
    <cellStyle name="Normal 2 34 6" xfId="21806" xr:uid="{5F6326C7-A500-4636-8B8E-1A05ED19740F}"/>
    <cellStyle name="Normal 2 34 6 2" xfId="21807" xr:uid="{216A4CE9-5F0C-4008-951A-4839B8765DBA}"/>
    <cellStyle name="Normal 2 34 6 3" xfId="21808" xr:uid="{8DA95198-9DEA-48BD-89FE-06EA3FD06232}"/>
    <cellStyle name="Normal 2 34 7" xfId="21809" xr:uid="{8193A74C-5033-46FF-B603-33CDF58C0C14}"/>
    <cellStyle name="Normal 2 34 8" xfId="21810" xr:uid="{84B72B02-EF96-4B39-9561-6F260E69D9E7}"/>
    <cellStyle name="Normal 2 35" xfId="21811" xr:uid="{643A18F5-05EC-4CB5-A804-F61019E5D2ED}"/>
    <cellStyle name="Normal 2 35 2" xfId="21812" xr:uid="{AA5B1415-4974-47FA-9365-577014E8FF39}"/>
    <cellStyle name="Normal 2 35 2 2" xfId="21813" xr:uid="{C01F19E1-57C0-46E6-A2CD-E962BE333084}"/>
    <cellStyle name="Normal 2 35 2 2 2" xfId="21814" xr:uid="{78C94EA3-6BD5-4ABB-A041-52E40361E932}"/>
    <cellStyle name="Normal 2 35 2 2 2 2" xfId="21815" xr:uid="{6A703BAD-7D93-479A-A8FA-8D6C9E57D84C}"/>
    <cellStyle name="Normal 2 35 2 2 2 2 2" xfId="21816" xr:uid="{5440A537-E69D-4280-88E7-3174CF8EB69C}"/>
    <cellStyle name="Normal 2 35 2 2 2 3" xfId="21817" xr:uid="{FC619CAD-102C-46D0-8D83-5E472EBBD0D1}"/>
    <cellStyle name="Normal 2 35 2 2 2 4" xfId="21818" xr:uid="{F2FF3DC1-472C-497B-9D43-38BB64CBE3BB}"/>
    <cellStyle name="Normal 2 35 2 2 3" xfId="21819" xr:uid="{0936C317-4E3F-4826-80E6-E25C8A9CB13E}"/>
    <cellStyle name="Normal 2 35 2 2 3 2" xfId="21820" xr:uid="{97F226B0-774B-4DFE-AAF9-3577EDF2AC07}"/>
    <cellStyle name="Normal 2 35 2 2 4" xfId="21821" xr:uid="{39F4FE77-43C6-4258-B163-280A8283E49A}"/>
    <cellStyle name="Normal 2 35 2 2 5" xfId="21822" xr:uid="{0BE68F0E-1A05-4EF8-A9C4-21CBA05BD79F}"/>
    <cellStyle name="Normal 2 35 3" xfId="21823" xr:uid="{5C343768-5D53-4866-8C61-405529329B40}"/>
    <cellStyle name="Normal 2 35 3 2" xfId="21824" xr:uid="{A638AD5F-D91D-4575-88C2-54371A3253F8}"/>
    <cellStyle name="Normal 2 35 3 2 2" xfId="21825" xr:uid="{B52012DC-36AB-4BBF-9387-CCD33914A342}"/>
    <cellStyle name="Normal 2 35 3 2 2 2" xfId="21826" xr:uid="{E5C63F45-17C6-4D23-834E-6F3DA6E5D774}"/>
    <cellStyle name="Normal 2 35 3 2 2 2 2" xfId="21827" xr:uid="{32172735-2929-409E-9B65-BA2EAEFED740}"/>
    <cellStyle name="Normal 2 35 3 2 2 3" xfId="21828" xr:uid="{71DC3C3E-F11B-45E7-A712-38D1D1A06007}"/>
    <cellStyle name="Normal 2 35 3 2 2 4" xfId="21829" xr:uid="{2EEB0801-90A6-4B74-8F5B-49C1AAD9FB0F}"/>
    <cellStyle name="Normal 2 35 3 2 3" xfId="21830" xr:uid="{B7185619-96EB-436C-A1ED-29008B7A86EF}"/>
    <cellStyle name="Normal 2 35 3 2 3 2" xfId="21831" xr:uid="{DC8E68D5-88E9-428A-AFDD-0E024D4FC69B}"/>
    <cellStyle name="Normal 2 35 3 2 4" xfId="21832" xr:uid="{5E54B102-5E15-4D0C-AA03-6E2019AF129F}"/>
    <cellStyle name="Normal 2 35 3 2 5" xfId="21833" xr:uid="{DBE7CD8E-A62F-4639-AAD6-AF48C62C50C1}"/>
    <cellStyle name="Normal 2 35 4" xfId="21834" xr:uid="{49CE45E5-5B4A-40D6-A20C-8B30F198EFD2}"/>
    <cellStyle name="Normal 2 35 4 2" xfId="21835" xr:uid="{2A55998E-9A92-4FD9-9C23-DD7303B5129A}"/>
    <cellStyle name="Normal 2 35 4 2 2" xfId="21836" xr:uid="{5124816C-EA25-44A0-8092-8C5B72C91030}"/>
    <cellStyle name="Normal 2 35 4 3" xfId="21837" xr:uid="{A0A1761B-F980-41B0-B6BD-0EDED608EA85}"/>
    <cellStyle name="Normal 2 35 4 4" xfId="21838" xr:uid="{5EDAD32B-E93E-4307-AAD6-485A5B6CEA89}"/>
    <cellStyle name="Normal 2 35 5" xfId="21839" xr:uid="{564AA94B-48E2-4800-AE9D-9A624CD14F5B}"/>
    <cellStyle name="Normal 2 35 5 2" xfId="21840" xr:uid="{55A5E2E7-8C8F-4048-8B28-76F5FA81C4BF}"/>
    <cellStyle name="Normal 2 35 5 2 2" xfId="21841" xr:uid="{B69DE231-6D0F-4428-A804-FE7EFC02EDD5}"/>
    <cellStyle name="Normal 2 35 5 3" xfId="21842" xr:uid="{28328160-402F-4E09-B078-B7AE6B077B6A}"/>
    <cellStyle name="Normal 2 35 5 4" xfId="21843" xr:uid="{ABF6064C-2E6F-4D3C-8E36-CDC2D0F7CB42}"/>
    <cellStyle name="Normal 2 35 6" xfId="21844" xr:uid="{ACCB8D91-33B1-4E3F-B258-853725013F05}"/>
    <cellStyle name="Normal 2 35 6 2" xfId="21845" xr:uid="{6F595AB0-0A91-4EF2-8B44-831ABAE724A9}"/>
    <cellStyle name="Normal 2 35 6 3" xfId="21846" xr:uid="{588964FE-120F-48C5-B337-89DD03C152ED}"/>
    <cellStyle name="Normal 2 35 7" xfId="21847" xr:uid="{8B3B3D3D-E355-4547-BC5C-676B12D52271}"/>
    <cellStyle name="Normal 2 35 8" xfId="21848" xr:uid="{4B153852-EC65-4B05-A183-9205D33F20A4}"/>
    <cellStyle name="Normal 2 36" xfId="21849" xr:uid="{13BE2CAF-5542-4F7E-8D66-2A0AC473D151}"/>
    <cellStyle name="Normal 2 36 2" xfId="21850" xr:uid="{BF609808-2E63-4B35-8AF0-ABAB0545FAFD}"/>
    <cellStyle name="Normal 2 36 2 2" xfId="21851" xr:uid="{77544EDB-0261-4C63-85B6-22F7961E60E4}"/>
    <cellStyle name="Normal 2 36 2 2 2" xfId="21852" xr:uid="{5E6A46B6-A9AE-4941-A113-209ECD49F6E4}"/>
    <cellStyle name="Normal 2 36 2 2 2 2" xfId="21853" xr:uid="{1F09EC7F-0609-4BAC-94D1-812D3516F865}"/>
    <cellStyle name="Normal 2 36 2 2 2 2 2" xfId="21854" xr:uid="{BA6090FB-A04C-4DE2-BD71-A359645041F0}"/>
    <cellStyle name="Normal 2 36 2 2 2 3" xfId="21855" xr:uid="{96103C3A-5C3D-434B-B146-CBAA0936FAD1}"/>
    <cellStyle name="Normal 2 36 2 2 2 4" xfId="21856" xr:uid="{879A33B8-B291-420B-B651-7781373DDC8F}"/>
    <cellStyle name="Normal 2 36 2 2 3" xfId="21857" xr:uid="{BFFDCCFA-CB83-4722-B47A-7557CC7A25F0}"/>
    <cellStyle name="Normal 2 36 2 2 3 2" xfId="21858" xr:uid="{6C9B03D8-593A-40D4-B44B-35877151A59B}"/>
    <cellStyle name="Normal 2 36 2 2 4" xfId="21859" xr:uid="{E295A47B-A178-447C-8053-96C33D684D78}"/>
    <cellStyle name="Normal 2 36 2 2 5" xfId="21860" xr:uid="{961FEA26-37B7-471C-AFEE-DE4B2D5316E2}"/>
    <cellStyle name="Normal 2 36 3" xfId="21861" xr:uid="{81615C4B-07B5-4816-8A10-00AEC6C6F48C}"/>
    <cellStyle name="Normal 2 36 3 2" xfId="21862" xr:uid="{D9BD3E6A-3245-4DDB-A362-01A06A9EA231}"/>
    <cellStyle name="Normal 2 36 3 2 2" xfId="21863" xr:uid="{88CE614C-704A-49C1-A157-2BDC53809F33}"/>
    <cellStyle name="Normal 2 36 3 2 2 2" xfId="21864" xr:uid="{28702C53-3583-417F-886C-74E7DB001C2A}"/>
    <cellStyle name="Normal 2 36 3 2 2 2 2" xfId="21865" xr:uid="{D704D000-8352-41FA-AC9D-49552C410299}"/>
    <cellStyle name="Normal 2 36 3 2 2 3" xfId="21866" xr:uid="{B1E1123B-DE26-4C5A-BF57-9805070188E5}"/>
    <cellStyle name="Normal 2 36 3 2 2 4" xfId="21867" xr:uid="{E801AC26-A8CE-44B5-9204-3A4BCDC4347D}"/>
    <cellStyle name="Normal 2 36 3 2 3" xfId="21868" xr:uid="{7433C894-5060-4C0C-941C-468005F6A98C}"/>
    <cellStyle name="Normal 2 36 3 2 3 2" xfId="21869" xr:uid="{448BBBEF-6FD6-46A4-A236-15339E95E7D3}"/>
    <cellStyle name="Normal 2 36 3 2 4" xfId="21870" xr:uid="{32409521-7D12-48AC-A094-F3EAD4A27281}"/>
    <cellStyle name="Normal 2 36 3 2 5" xfId="21871" xr:uid="{C53A27FE-A76A-48BD-A953-D8104AF213F7}"/>
    <cellStyle name="Normal 2 36 4" xfId="21872" xr:uid="{B2160C39-674A-480B-8B86-CE6D7911A84F}"/>
    <cellStyle name="Normal 2 36 4 2" xfId="21873" xr:uid="{B0231F7C-12A4-4BD6-9BF0-10BD3870978A}"/>
    <cellStyle name="Normal 2 36 4 2 2" xfId="21874" xr:uid="{CA738A8B-9E90-46B9-AE32-715CB0DA4AAF}"/>
    <cellStyle name="Normal 2 36 4 3" xfId="21875" xr:uid="{DE4857B8-B5F6-4023-BCA2-9B71AB8C02BB}"/>
    <cellStyle name="Normal 2 36 4 4" xfId="21876" xr:uid="{94F4816F-88FA-4B0E-9469-ABB197C60CB6}"/>
    <cellStyle name="Normal 2 36 5" xfId="21877" xr:uid="{6529A616-222C-4BD6-B13C-12CFA71E877C}"/>
    <cellStyle name="Normal 2 36 5 2" xfId="21878" xr:uid="{FFA432F0-7A9D-4FC6-9C00-8C37B70F4CF0}"/>
    <cellStyle name="Normal 2 36 5 2 2" xfId="21879" xr:uid="{E0A75B48-96EF-418E-9B46-F8F31F0541DB}"/>
    <cellStyle name="Normal 2 36 5 3" xfId="21880" xr:uid="{74C88B6F-6C78-40AD-B940-5E80015ADA74}"/>
    <cellStyle name="Normal 2 36 5 4" xfId="21881" xr:uid="{869474EE-9AAB-4D13-A9CE-65B53F2CD249}"/>
    <cellStyle name="Normal 2 36 6" xfId="21882" xr:uid="{BC0C4E9F-9C3C-4598-BF5B-D253B631029D}"/>
    <cellStyle name="Normal 2 36 6 2" xfId="21883" xr:uid="{F6448471-C3CC-49D0-8C6A-89CA5E2A70E3}"/>
    <cellStyle name="Normal 2 36 6 3" xfId="21884" xr:uid="{3E1FBBFC-90B4-44FF-A545-6F73AFD0D7D3}"/>
    <cellStyle name="Normal 2 36 7" xfId="21885" xr:uid="{99B8B386-8AB7-48E1-A22F-6C2083711F55}"/>
    <cellStyle name="Normal 2 36 8" xfId="21886" xr:uid="{BCD769E6-008C-4EC5-AD0D-F2F3F69FDEFA}"/>
    <cellStyle name="Normal 2 37" xfId="21887" xr:uid="{0BF3BBC4-F4D1-4F16-BC6A-CACF890A31A2}"/>
    <cellStyle name="Normal 2 37 2" xfId="21888" xr:uid="{A9FD8D33-7A84-44FD-A818-914F9CA2ECF5}"/>
    <cellStyle name="Normal 2 37 2 2" xfId="21889" xr:uid="{4F18FF0B-F88E-4540-A045-98BE8FA7FBC3}"/>
    <cellStyle name="Normal 2 37 2 2 2" xfId="21890" xr:uid="{FCCFB7CD-6D5C-453C-98B8-9CA9ED8AA904}"/>
    <cellStyle name="Normal 2 37 2 2 2 2" xfId="21891" xr:uid="{62D9C10C-0AE8-4D1C-934E-C50BAFBE3776}"/>
    <cellStyle name="Normal 2 37 2 2 2 2 2" xfId="21892" xr:uid="{4CDA5E1F-66F5-4D68-AAA1-5CFFA8B02FF3}"/>
    <cellStyle name="Normal 2 37 2 2 2 3" xfId="21893" xr:uid="{81C143DB-1CFC-45D0-B43C-0F23DBDD5E91}"/>
    <cellStyle name="Normal 2 37 2 2 2 4" xfId="21894" xr:uid="{622161D5-9C06-4A6D-8697-D03482FBC240}"/>
    <cellStyle name="Normal 2 37 2 2 3" xfId="21895" xr:uid="{2AE445F9-8625-4E2F-87CB-9CD216176F0E}"/>
    <cellStyle name="Normal 2 37 2 2 3 2" xfId="21896" xr:uid="{20FCBE5A-E825-4307-B456-428D9E54A947}"/>
    <cellStyle name="Normal 2 37 2 2 4" xfId="21897" xr:uid="{A3C20E4F-7FE6-478C-9D14-22016953CD49}"/>
    <cellStyle name="Normal 2 37 2 2 5" xfId="21898" xr:uid="{3A78BBB3-5B14-4CE0-8025-AAF9DD6729EC}"/>
    <cellStyle name="Normal 2 37 3" xfId="21899" xr:uid="{CF2081AC-F744-4D2C-A632-8E713F5C206B}"/>
    <cellStyle name="Normal 2 37 3 2" xfId="21900" xr:uid="{416B20F9-49DC-4E6E-8BA8-C0D4391F7C83}"/>
    <cellStyle name="Normal 2 37 3 2 2" xfId="21901" xr:uid="{17561ADF-7A32-4E5B-ADE1-FEE85D6178AB}"/>
    <cellStyle name="Normal 2 37 3 2 2 2" xfId="21902" xr:uid="{23318952-F7B1-4FFD-AF95-04DCCBBAB843}"/>
    <cellStyle name="Normal 2 37 3 2 2 2 2" xfId="21903" xr:uid="{47C9D96F-8442-4E97-9FC5-7E1BF6514FDA}"/>
    <cellStyle name="Normal 2 37 3 2 2 3" xfId="21904" xr:uid="{3FBAF674-8F92-4D62-86A0-09BD7B0CA823}"/>
    <cellStyle name="Normal 2 37 3 2 2 4" xfId="21905" xr:uid="{5D0155F4-D36D-41FE-BFF6-14F30C5EDD21}"/>
    <cellStyle name="Normal 2 37 3 2 3" xfId="21906" xr:uid="{9B161299-714F-48D7-B57B-75AA0437AB9E}"/>
    <cellStyle name="Normal 2 37 3 2 3 2" xfId="21907" xr:uid="{DE1B873B-F860-4641-B4B1-6D3DA7F731A4}"/>
    <cellStyle name="Normal 2 37 3 2 4" xfId="21908" xr:uid="{55AD51C3-FA16-43FE-8E75-71E43C09237B}"/>
    <cellStyle name="Normal 2 37 3 2 5" xfId="21909" xr:uid="{05CD95AB-647B-449C-AEF0-4609EBB8A459}"/>
    <cellStyle name="Normal 2 37 4" xfId="21910" xr:uid="{CC146A03-26FD-4617-821B-E4475296D41A}"/>
    <cellStyle name="Normal 2 37 4 2" xfId="21911" xr:uid="{0791ED49-9ABD-44AE-BEA7-6D72C4E67CDF}"/>
    <cellStyle name="Normal 2 37 4 2 2" xfId="21912" xr:uid="{BDA2920E-E77D-43B3-AC18-78DBE1F38902}"/>
    <cellStyle name="Normal 2 37 4 3" xfId="21913" xr:uid="{D5332CA1-8B08-442E-8A94-71DDDECEFF88}"/>
    <cellStyle name="Normal 2 37 4 4" xfId="21914" xr:uid="{FCD9F9CA-A5C3-4710-A293-2A4EAD0262BE}"/>
    <cellStyle name="Normal 2 37 5" xfId="21915" xr:uid="{36D89EA9-0459-4E89-86F9-0D32A61B5CDC}"/>
    <cellStyle name="Normal 2 37 5 2" xfId="21916" xr:uid="{6040F9F1-329A-4934-8C48-E54C4EC6605B}"/>
    <cellStyle name="Normal 2 37 5 2 2" xfId="21917" xr:uid="{20B3A1E6-DB1F-4E67-86F8-33863E3235C9}"/>
    <cellStyle name="Normal 2 37 5 3" xfId="21918" xr:uid="{58DAD2A7-E4BA-49C6-9427-9A6DB8C285FB}"/>
    <cellStyle name="Normal 2 37 5 4" xfId="21919" xr:uid="{F7CA2564-99AC-4B94-B986-D7A9020CDD40}"/>
    <cellStyle name="Normal 2 37 6" xfId="21920" xr:uid="{EA2F7F7C-219A-47CF-BB77-1F1584D4EBE4}"/>
    <cellStyle name="Normal 2 37 6 2" xfId="21921" xr:uid="{13E3D3FC-B518-4A92-A554-A0F28A2C0A86}"/>
    <cellStyle name="Normal 2 37 6 3" xfId="21922" xr:uid="{94456C16-E9DF-4D3C-9F5D-4BDFCFA36859}"/>
    <cellStyle name="Normal 2 37 7" xfId="21923" xr:uid="{A2A42B9E-E386-4FBA-A6EB-C71C26B434A1}"/>
    <cellStyle name="Normal 2 37 8" xfId="21924" xr:uid="{A6ABBCCD-EBF7-4B1A-A469-F7D4B47BB802}"/>
    <cellStyle name="Normal 2 38" xfId="21925" xr:uid="{AB2A1E9F-A1A5-4107-8DF1-956D22680980}"/>
    <cellStyle name="Normal 2 38 2" xfId="21926" xr:uid="{2898D460-30C9-4570-A9DD-0B1ACDDB6489}"/>
    <cellStyle name="Normal 2 38 2 2" xfId="21927" xr:uid="{34A8B2BA-A7CD-43C3-8493-CB76AC6635A5}"/>
    <cellStyle name="Normal 2 38 2 2 2" xfId="21928" xr:uid="{9E03B53D-4231-46BB-ACB0-65E8311BCBFE}"/>
    <cellStyle name="Normal 2 38 2 2 2 2" xfId="21929" xr:uid="{1B5A9067-BDF3-4C99-9A80-D2E9AC592801}"/>
    <cellStyle name="Normal 2 38 2 2 2 2 2" xfId="21930" xr:uid="{4AACF347-0413-4945-8BD4-E69508C4BC66}"/>
    <cellStyle name="Normal 2 38 2 2 2 3" xfId="21931" xr:uid="{0B6A423B-8941-4F4A-A3BD-9CDF1396F997}"/>
    <cellStyle name="Normal 2 38 2 2 2 4" xfId="21932" xr:uid="{38D6D0E4-26A7-47D6-B100-427C216199B6}"/>
    <cellStyle name="Normal 2 38 2 2 3" xfId="21933" xr:uid="{69A41F25-E045-4B7A-91F3-C24130B6C7AB}"/>
    <cellStyle name="Normal 2 38 2 2 3 2" xfId="21934" xr:uid="{C4F7BB06-AB7A-4364-8618-3CA15D6CD16F}"/>
    <cellStyle name="Normal 2 38 2 2 4" xfId="21935" xr:uid="{FAC364DD-9CC4-4E6A-B18D-5393F17BF308}"/>
    <cellStyle name="Normal 2 38 2 2 5" xfId="21936" xr:uid="{CD64031E-CD87-4568-AE5C-A916E0CC1C5B}"/>
    <cellStyle name="Normal 2 38 3" xfId="21937" xr:uid="{55D0C797-76AE-4C91-A4BC-642ABA9F3920}"/>
    <cellStyle name="Normal 2 38 3 2" xfId="21938" xr:uid="{8B25248C-6D43-4A0F-AB4A-498B1705DBCC}"/>
    <cellStyle name="Normal 2 38 3 2 2" xfId="21939" xr:uid="{8E34ED7E-C1B3-42EA-AD82-FA5FD7BB76D1}"/>
    <cellStyle name="Normal 2 38 3 2 2 2" xfId="21940" xr:uid="{56C96E74-1DEC-422C-8E6C-5404126300CA}"/>
    <cellStyle name="Normal 2 38 3 2 2 2 2" xfId="21941" xr:uid="{88BEFB74-D48B-4504-9190-88DABCA45B80}"/>
    <cellStyle name="Normal 2 38 3 2 2 3" xfId="21942" xr:uid="{A14F4789-930A-47AB-A846-D5A7D2B049E8}"/>
    <cellStyle name="Normal 2 38 3 2 2 4" xfId="21943" xr:uid="{8DD478A8-FF53-46F1-B4A3-1DE8DB827F84}"/>
    <cellStyle name="Normal 2 38 3 2 3" xfId="21944" xr:uid="{105D0D59-15BC-446E-AC1F-EB7E144C52AA}"/>
    <cellStyle name="Normal 2 38 3 2 3 2" xfId="21945" xr:uid="{8959BD99-91C1-497B-8B3A-FE9ED17C0477}"/>
    <cellStyle name="Normal 2 38 3 2 4" xfId="21946" xr:uid="{8E0E9170-B8F5-4D3C-B8A3-10054DA8F95D}"/>
    <cellStyle name="Normal 2 38 3 2 5" xfId="21947" xr:uid="{16603C7F-F6D0-4644-80F8-16B6EA04E6E2}"/>
    <cellStyle name="Normal 2 38 4" xfId="21948" xr:uid="{838733C9-599C-4D90-A590-357C137DB686}"/>
    <cellStyle name="Normal 2 38 4 2" xfId="21949" xr:uid="{DEE5A631-D47D-4882-B343-010DC4D8243D}"/>
    <cellStyle name="Normal 2 38 4 2 2" xfId="21950" xr:uid="{5916E86D-B66D-459A-A067-262ADBA2E422}"/>
    <cellStyle name="Normal 2 38 4 2 2 2" xfId="21951" xr:uid="{25680C82-D68D-4A4F-8E58-105BE8FB4E9D}"/>
    <cellStyle name="Normal 2 38 4 2 3" xfId="21952" xr:uid="{74ECE26C-D267-48BC-8C3B-1D769121FCA8}"/>
    <cellStyle name="Normal 2 38 4 2 4" xfId="21953" xr:uid="{2BED1A97-E1C9-4588-A05D-3E012A2D915F}"/>
    <cellStyle name="Normal 2 38 4 3" xfId="21954" xr:uid="{1EF57397-7B79-4EA1-9C3E-FBC7B75D4EF2}"/>
    <cellStyle name="Normal 2 38 4 3 2" xfId="21955" xr:uid="{6128A99E-FE0A-4523-88ED-C914CD7F3077}"/>
    <cellStyle name="Normal 2 38 4 4" xfId="21956" xr:uid="{61A9EC51-24E7-4B36-B8D3-1311E42AB575}"/>
    <cellStyle name="Normal 2 38 4 5" xfId="21957" xr:uid="{AB03ED06-030C-49EB-B5E7-27839F2F0946}"/>
    <cellStyle name="Normal 2 39" xfId="21958" xr:uid="{C4CCD859-65E0-482E-9B5A-449BE315F9D8}"/>
    <cellStyle name="Normal 2 39 2" xfId="21959" xr:uid="{1DB51AE6-7564-4770-86B5-AC53D574FFD9}"/>
    <cellStyle name="Normal 2 39 2 2" xfId="21960" xr:uid="{30DEB327-3EA0-4B50-8E7D-23ABA7AE117E}"/>
    <cellStyle name="Normal 2 39 2 2 2" xfId="21961" xr:uid="{4A27316B-92ED-4CF1-8B21-46A7A3069344}"/>
    <cellStyle name="Normal 2 39 2 2 2 2" xfId="21962" xr:uid="{83E0BF44-F446-4509-99BD-3087D1E5954C}"/>
    <cellStyle name="Normal 2 39 2 2 2 2 2" xfId="21963" xr:uid="{73CBC971-80FD-4BCC-A22E-4385BDC19669}"/>
    <cellStyle name="Normal 2 39 2 2 2 3" xfId="21964" xr:uid="{D3B5882B-083C-4EBB-B40E-9A2A721083C3}"/>
    <cellStyle name="Normal 2 39 2 2 2 4" xfId="21965" xr:uid="{8F230E3A-2C37-4317-9643-5E5AF0F1AE70}"/>
    <cellStyle name="Normal 2 39 2 2 3" xfId="21966" xr:uid="{22296470-9375-41F2-BBC2-89FA9A4FA87C}"/>
    <cellStyle name="Normal 2 39 2 2 3 2" xfId="21967" xr:uid="{27C7B91D-215F-4D8E-8958-4DBAE9390EB4}"/>
    <cellStyle name="Normal 2 39 2 2 4" xfId="21968" xr:uid="{A6DA9B85-0DFC-48E9-B5B1-798AF57EF692}"/>
    <cellStyle name="Normal 2 39 2 2 5" xfId="21969" xr:uid="{20D35744-1B3A-4262-A088-584E8D27B056}"/>
    <cellStyle name="Normal 2 39 3" xfId="21970" xr:uid="{5C5EFDB4-6780-448D-B1BF-F3566D139A49}"/>
    <cellStyle name="Normal 2 39 3 2" xfId="21971" xr:uid="{6A08A532-03B3-4FA2-B6AF-2682BE31EEE5}"/>
    <cellStyle name="Normal 2 39 3 2 2" xfId="21972" xr:uid="{FC867FCE-CC4B-426E-BDA7-DBB98E66B76C}"/>
    <cellStyle name="Normal 2 39 3 2 2 2" xfId="21973" xr:uid="{60FE178A-1F1C-4E82-8B20-69E8EB4A6246}"/>
    <cellStyle name="Normal 2 39 3 2 2 2 2" xfId="21974" xr:uid="{A787085E-FFB1-42F0-BD8F-D9E3375E0C69}"/>
    <cellStyle name="Normal 2 39 3 2 2 3" xfId="21975" xr:uid="{210C1DD7-D706-4965-942D-D00722BEDE3F}"/>
    <cellStyle name="Normal 2 39 3 2 2 4" xfId="21976" xr:uid="{E1B685CA-EC94-4454-B7EF-4F754F55BC20}"/>
    <cellStyle name="Normal 2 39 3 2 3" xfId="21977" xr:uid="{6DA498AF-9316-4A15-B1D6-FCAF78C096DF}"/>
    <cellStyle name="Normal 2 39 3 2 3 2" xfId="21978" xr:uid="{1064CA85-2DDA-4700-BA0F-2FF774E79E89}"/>
    <cellStyle name="Normal 2 39 3 2 4" xfId="21979" xr:uid="{64853B19-A555-4F69-B283-C1CDA2F386BA}"/>
    <cellStyle name="Normal 2 39 3 2 5" xfId="21980" xr:uid="{284CDB7D-D8E0-4A40-BD92-EA9BB2D65DAF}"/>
    <cellStyle name="Normal 2 39 4" xfId="21981" xr:uid="{6C69677E-107C-4E1E-9394-E1D464AC281B}"/>
    <cellStyle name="Normal 2 39 4 2" xfId="21982" xr:uid="{57372EBD-1BC5-4CF0-9218-368A0A44BF42}"/>
    <cellStyle name="Normal 2 39 4 2 2" xfId="21983" xr:uid="{7A78CB26-2CA0-4439-8AF9-6A50A73911AB}"/>
    <cellStyle name="Normal 2 39 4 2 2 2" xfId="21984" xr:uid="{8F82EE40-A061-443D-A31B-49365BCBAE63}"/>
    <cellStyle name="Normal 2 39 4 2 3" xfId="21985" xr:uid="{51AD7EE2-6CA5-4828-9C35-C12D24B2C53B}"/>
    <cellStyle name="Normal 2 39 4 2 4" xfId="21986" xr:uid="{5F4CD861-DA34-41BD-A286-3C178206C648}"/>
    <cellStyle name="Normal 2 39 4 3" xfId="21987" xr:uid="{C3F16749-313B-49F3-92F2-7A64B6520198}"/>
    <cellStyle name="Normal 2 39 4 3 2" xfId="21988" xr:uid="{26E6E894-546F-4FAD-A38D-3E795420ABF4}"/>
    <cellStyle name="Normal 2 39 4 4" xfId="21989" xr:uid="{0D727690-E662-4EAB-9123-03B90FCCD618}"/>
    <cellStyle name="Normal 2 39 4 5" xfId="21990" xr:uid="{448EA3B7-FE09-47A7-B8B4-D86196789054}"/>
    <cellStyle name="Normal 2 4" xfId="1129" xr:uid="{00000000-0005-0000-0000-00006F040000}"/>
    <cellStyle name="Normál 2 4" xfId="21991" xr:uid="{2F4FE3A6-B9CD-45D9-8C19-26BFB2BFF125}"/>
    <cellStyle name="Normal 2 4 10" xfId="21992" xr:uid="{A12F0C4F-C62A-4920-A1CD-BA884B702A05}"/>
    <cellStyle name="Normál 2 4 10" xfId="21993" xr:uid="{0ACE6798-88C8-4D8D-B8BA-050E44629063}"/>
    <cellStyle name="Normal 2 4 10 2" xfId="21994" xr:uid="{7D143ABA-6ACA-4D5C-8375-614983D3403B}"/>
    <cellStyle name="Normál 2 4 10 2" xfId="21995" xr:uid="{057BB48D-3D0B-45C8-92C0-E8E2E7DD8D25}"/>
    <cellStyle name="Normal 2 4 10 2 2" xfId="21996" xr:uid="{B7A1DBCA-9022-428E-A8D3-C3F5CC0A18B9}"/>
    <cellStyle name="Normal 2 4 10 2 2 2" xfId="21997" xr:uid="{E1542FBF-004B-4646-863D-661151BED8B9}"/>
    <cellStyle name="Normal 2 4 10 2 2 2 2" xfId="21998" xr:uid="{23A39CE9-B80C-42E1-A176-5CDF74F4ACA0}"/>
    <cellStyle name="Normal 2 4 10 2 2 3" xfId="21999" xr:uid="{1ACE834C-3B33-46E1-B8C7-A30F35D8547F}"/>
    <cellStyle name="Normal 2 4 10 2 2 4" xfId="22000" xr:uid="{5D2CBAEA-A1CD-4FFD-A64B-DC760D493115}"/>
    <cellStyle name="Normal 2 4 10 2 3" xfId="22001" xr:uid="{4238B301-5EA9-43FF-8136-61502EE81791}"/>
    <cellStyle name="Normal 2 4 10 2 3 2" xfId="22002" xr:uid="{A3B92C49-2DD3-4037-B8C1-DAC8E0A5D43E}"/>
    <cellStyle name="Normal 2 4 10 2 4" xfId="22003" xr:uid="{84D31EF2-BA54-46F2-8A20-49BF836C626C}"/>
    <cellStyle name="Normal 2 4 10 2 5" xfId="22004" xr:uid="{729B7D81-96F7-4D95-A211-72CB27D2A205}"/>
    <cellStyle name="Normal 2 4 10 2 6" xfId="22005" xr:uid="{7B6D4626-D446-4E9B-9A4D-DA9A88992C20}"/>
    <cellStyle name="Normal 2 4 10 2 7" xfId="22006" xr:uid="{26EE460F-6071-4373-A2F9-D8AA62BC3CEB}"/>
    <cellStyle name="Normál 2 4 10 3" xfId="22007" xr:uid="{BF8991EB-BD24-4FFB-B846-59A20EB6FC7D}"/>
    <cellStyle name="Normal 2 4 11" xfId="22008" xr:uid="{ECB983B9-4DEF-40A3-8B63-BE1BAC8256AB}"/>
    <cellStyle name="Normál 2 4 11" xfId="22009" xr:uid="{39BD16CC-CF6A-44A7-9E46-BD013F46F2B2}"/>
    <cellStyle name="Normal 2 4 11 2" xfId="22010" xr:uid="{2CB56BAD-42B5-4F67-A851-BC9274F0A1F9}"/>
    <cellStyle name="Normál 2 4 11 2" xfId="22011" xr:uid="{CB2A8412-BB8E-4420-9C84-1072C62525F5}"/>
    <cellStyle name="Normal 2 4 11 2 2" xfId="22012" xr:uid="{EDC8FDAC-AF1D-4D16-B928-512FA0F50155}"/>
    <cellStyle name="Normal 2 4 11 2 2 2" xfId="22013" xr:uid="{9B3CCC09-32AA-4584-9792-48AB95605D18}"/>
    <cellStyle name="Normal 2 4 11 2 2 2 2" xfId="22014" xr:uid="{F3DAEB35-4FB6-4FBE-ADB0-AA0EC714FAC4}"/>
    <cellStyle name="Normal 2 4 11 2 2 3" xfId="22015" xr:uid="{8B59693F-8482-4645-BBD2-F9F27B8453A3}"/>
    <cellStyle name="Normal 2 4 11 2 2 4" xfId="22016" xr:uid="{ADD4BC8F-EE26-4CF3-BBD0-A74CE38D90DF}"/>
    <cellStyle name="Normal 2 4 11 2 3" xfId="22017" xr:uid="{5DC6DA82-8EA6-44B8-949C-4E36B7F44A36}"/>
    <cellStyle name="Normal 2 4 11 2 3 2" xfId="22018" xr:uid="{BD084044-CE45-4E45-B4A8-A56777EAA30B}"/>
    <cellStyle name="Normal 2 4 11 2 4" xfId="22019" xr:uid="{5C57861D-4B0A-4B36-A8A0-066A00D8A3B7}"/>
    <cellStyle name="Normal 2 4 11 2 5" xfId="22020" xr:uid="{4408C65E-C5B3-4964-86C6-CDCE0B2E4BA5}"/>
    <cellStyle name="Normal 2 4 11 2 6" xfId="22021" xr:uid="{93569A33-EAB4-40FD-93A9-0946521B538F}"/>
    <cellStyle name="Normal 2 4 11 2 7" xfId="22022" xr:uid="{AA51A12A-E07E-478A-8A81-E2339CAC80CC}"/>
    <cellStyle name="Normál 2 4 11 3" xfId="22023" xr:uid="{6472F068-CEA9-4A87-9D00-07B54A9A80DF}"/>
    <cellStyle name="Normal 2 4 12" xfId="22024" xr:uid="{F38A2987-AAAA-43A3-A464-80125CDB7A6A}"/>
    <cellStyle name="Normál 2 4 12" xfId="22025" xr:uid="{8C6D42AB-C157-4DA9-A29B-6B7C37BED15A}"/>
    <cellStyle name="Normal 2 4 12 2" xfId="22026" xr:uid="{5B4EB7CD-2F09-41ED-8173-4C8AF51B9EED}"/>
    <cellStyle name="Normál 2 4 12 2" xfId="22027" xr:uid="{E175059B-E2D7-4BD3-8B63-1E820F7E6B37}"/>
    <cellStyle name="Normal 2 4 12 2 2" xfId="22028" xr:uid="{D48616C7-1041-4AC5-BB71-3C9EFCEB0E4E}"/>
    <cellStyle name="Normal 2 4 12 2 2 2" xfId="22029" xr:uid="{B5F2DDA5-F452-4A29-B85A-2BA67CB5BE25}"/>
    <cellStyle name="Normal 2 4 12 2 2 2 2" xfId="22030" xr:uid="{EE9E288F-2D23-4FB7-82A3-42A4E8FA242B}"/>
    <cellStyle name="Normal 2 4 12 2 2 3" xfId="22031" xr:uid="{18AD4060-9288-4736-8BC9-C30D8676CE09}"/>
    <cellStyle name="Normal 2 4 12 2 2 4" xfId="22032" xr:uid="{C407A13C-5040-4060-A9B2-63D77A1B0BB7}"/>
    <cellStyle name="Normal 2 4 12 2 3" xfId="22033" xr:uid="{9A414B97-F469-494C-869E-578FAE27C76F}"/>
    <cellStyle name="Normal 2 4 12 2 3 2" xfId="22034" xr:uid="{07B02433-C419-4D7F-A517-43134FB98291}"/>
    <cellStyle name="Normal 2 4 12 2 4" xfId="22035" xr:uid="{309879D5-7A19-47A6-BD43-2B493DBC8067}"/>
    <cellStyle name="Normal 2 4 12 2 5" xfId="22036" xr:uid="{C9BFFE45-83C0-406B-A194-058902CBFFE9}"/>
    <cellStyle name="Normal 2 4 12 2 6" xfId="22037" xr:uid="{10482AD4-ADE6-49FA-B244-79004E24D773}"/>
    <cellStyle name="Normal 2 4 12 2 7" xfId="22038" xr:uid="{8D4A750A-AAEC-428D-BDA7-0D4BE514A77C}"/>
    <cellStyle name="Normál 2 4 12 3" xfId="22039" xr:uid="{02B58FBE-7B92-48E8-B086-880287D745D3}"/>
    <cellStyle name="Normal 2 4 13" xfId="22040" xr:uid="{CC89097B-1397-4118-AEAD-BBCB884913B8}"/>
    <cellStyle name="Normál 2 4 13" xfId="22041" xr:uid="{1F2C7229-EF50-4C0B-8569-A95A6D62E131}"/>
    <cellStyle name="Normal 2 4 13 2" xfId="22042" xr:uid="{3BE5B140-08A9-45D0-8224-157B554AD1A4}"/>
    <cellStyle name="Normál 2 4 13 2" xfId="22043" xr:uid="{FDBAB365-3118-4951-80F3-2DBE99B99831}"/>
    <cellStyle name="Normal 2 4 13 2 2" xfId="22044" xr:uid="{5ED37F2D-1B8F-416E-A16F-BC3CB7989E40}"/>
    <cellStyle name="Normal 2 4 13 2 2 2" xfId="22045" xr:uid="{7063C09E-2FC7-4DE2-98EA-8B24F4533620}"/>
    <cellStyle name="Normal 2 4 13 2 2 2 2" xfId="22046" xr:uid="{7F4022C1-B216-4894-94C1-A8E1181C78FC}"/>
    <cellStyle name="Normal 2 4 13 2 2 3" xfId="22047" xr:uid="{446006C6-ABF0-43B6-A3E3-A876DF1A4482}"/>
    <cellStyle name="Normal 2 4 13 2 2 4" xfId="22048" xr:uid="{6C33D9D9-7644-4C70-B944-3ECDB3A2332C}"/>
    <cellStyle name="Normal 2 4 13 2 3" xfId="22049" xr:uid="{80FE8D3D-0885-497D-A73B-2100893DEA88}"/>
    <cellStyle name="Normal 2 4 13 2 3 2" xfId="22050" xr:uid="{F570D065-D574-44D2-9129-DB7EE96C529C}"/>
    <cellStyle name="Normal 2 4 13 2 4" xfId="22051" xr:uid="{DF0CAF1E-BD8E-40B9-B848-9C748EC29059}"/>
    <cellStyle name="Normal 2 4 13 2 5" xfId="22052" xr:uid="{69168AEC-106F-4FA6-A73F-686FAA0F5D55}"/>
    <cellStyle name="Normal 2 4 13 2 6" xfId="22053" xr:uid="{8551073D-FFA5-49FC-AEDB-F2ABE4DA2C7E}"/>
    <cellStyle name="Normal 2 4 13 2 7" xfId="22054" xr:uid="{AA03859A-78EF-4B76-B181-7BEACA8BAA18}"/>
    <cellStyle name="Normál 2 4 13 3" xfId="22055" xr:uid="{2F53C268-154C-4A24-B1B8-075189D63012}"/>
    <cellStyle name="Normal 2 4 14" xfId="22056" xr:uid="{10B285EA-6E9F-4912-88DC-4F23EF159E63}"/>
    <cellStyle name="Normál 2 4 14" xfId="22057" xr:uid="{EE3CFCCA-46B0-458E-8BE8-4865AE03482D}"/>
    <cellStyle name="Normal 2 4 14 2" xfId="22058" xr:uid="{D5EA60A9-7E12-443A-8E18-80B15147B42E}"/>
    <cellStyle name="Normál 2 4 14 2" xfId="22059" xr:uid="{C7CA6ADD-2EF1-46EB-901F-88E3A393ADAE}"/>
    <cellStyle name="Normal 2 4 14 2 2" xfId="22060" xr:uid="{B9DFED5F-D303-4C17-88E4-12438EE02759}"/>
    <cellStyle name="Normal 2 4 14 2 2 2" xfId="22061" xr:uid="{C4B7AAD4-ED37-44C3-B17C-6A81E02BA635}"/>
    <cellStyle name="Normal 2 4 14 2 3" xfId="22062" xr:uid="{2F5C1FA6-0B4D-422F-B3C5-EAA064DB1EF5}"/>
    <cellStyle name="Normal 2 4 14 2 4" xfId="22063" xr:uid="{4EA0C52B-3FDD-4367-96BA-025C9D4DEFBF}"/>
    <cellStyle name="Normal 2 4 14 2 5" xfId="22064" xr:uid="{3879EC18-EB24-4579-9DEA-017BBF6BDFE1}"/>
    <cellStyle name="Normal 2 4 14 3" xfId="22065" xr:uid="{F0F52E4F-97C7-43D3-9A7D-0686C97D4CED}"/>
    <cellStyle name="Normál 2 4 14 3" xfId="22066" xr:uid="{9762B0C4-B69F-4154-9C3B-658C70F5F606}"/>
    <cellStyle name="Normal 2 4 14 3 2" xfId="22067" xr:uid="{73C78188-648B-4B8A-8BCD-497ED874E4AD}"/>
    <cellStyle name="Normal 2 4 14 4" xfId="22068" xr:uid="{4554334F-662F-4C3C-987F-D53F6741CFA6}"/>
    <cellStyle name="Normal 2 4 14 5" xfId="22069" xr:uid="{174C9124-0353-4B9A-980E-4A3D46D2AFBA}"/>
    <cellStyle name="Normal 2 4 14 6" xfId="22070" xr:uid="{65012F41-B492-4CDE-ADCF-D71DCF8BE654}"/>
    <cellStyle name="Normal 2 4 14 7" xfId="22071" xr:uid="{8A3769C7-E5C8-4524-9BD8-27EB45B72862}"/>
    <cellStyle name="Normal 2 4 15" xfId="22072" xr:uid="{1A57B57C-437B-45FC-AE72-4D8115749C95}"/>
    <cellStyle name="Normál 2 4 15" xfId="22073" xr:uid="{F4C2E473-FDB9-4F00-B94A-0ACE45CD01AD}"/>
    <cellStyle name="Normal 2 4 15 2" xfId="22074" xr:uid="{0B1765AD-77DB-4E94-B6AC-8502F983603B}"/>
    <cellStyle name="Normal 2 4 15 2 2" xfId="22075" xr:uid="{E01EE7E6-CA75-429B-8ECE-2D4BC8DF0944}"/>
    <cellStyle name="Normal 2 4 15 2 2 2" xfId="22076" xr:uid="{03002D73-026C-460F-8D3C-98557583E68A}"/>
    <cellStyle name="Normal 2 4 15 2 3" xfId="22077" xr:uid="{7CCEE7AA-7F17-4B8F-8AF6-430247DB52C7}"/>
    <cellStyle name="Normal 2 4 15 2 4" xfId="22078" xr:uid="{3A0459ED-26DA-4A42-BE87-A14910D8CC6C}"/>
    <cellStyle name="Normal 2 4 15 3" xfId="22079" xr:uid="{991C3E56-B08C-4D79-A502-8033712A40BB}"/>
    <cellStyle name="Normal 2 4 15 3 2" xfId="22080" xr:uid="{B0AFF673-F602-4D95-A1A8-03758FE8A36A}"/>
    <cellStyle name="Normal 2 4 15 4" xfId="22081" xr:uid="{C7F6ADC4-0018-4A4A-A930-FC2A3E3C4444}"/>
    <cellStyle name="Normal 2 4 15 5" xfId="22082" xr:uid="{7C408762-52C0-4D19-AB2E-9AB70A03C4B9}"/>
    <cellStyle name="Normal 2 4 15 6" xfId="22083" xr:uid="{9F888FFD-C7C6-4851-B549-61036A2A38D4}"/>
    <cellStyle name="Normal 2 4 16" xfId="22084" xr:uid="{581C1B33-C7A5-4C44-AB90-90181F4254A4}"/>
    <cellStyle name="Normál 2 4 16" xfId="22085" xr:uid="{976F07E9-6ED6-452F-8315-7E08E9954E99}"/>
    <cellStyle name="Normal 2 4 16 2" xfId="22086" xr:uid="{C9C1BF41-3767-4127-8C1E-4C751D9D6236}"/>
    <cellStyle name="Normal 2 4 16 2 2" xfId="22087" xr:uid="{6FF7E905-F4D4-4E7C-84ED-AA60628DCBB3}"/>
    <cellStyle name="Normal 2 4 16 2 2 2" xfId="22088" xr:uid="{6A205789-FC06-4CBB-838F-E6DA6E5992F0}"/>
    <cellStyle name="Normal 2 4 16 2 3" xfId="22089" xr:uid="{8A26DB53-8A10-4360-AA15-D727BB9E2F8E}"/>
    <cellStyle name="Normal 2 4 16 2 4" xfId="22090" xr:uid="{1824F560-9919-4F43-A6F6-47595D56753A}"/>
    <cellStyle name="Normal 2 4 16 3" xfId="22091" xr:uid="{83AABA6B-5918-4CA1-AB28-85AE11B3FC7C}"/>
    <cellStyle name="Normal 2 4 16 3 2" xfId="22092" xr:uid="{EB5CF9EB-6967-440C-A861-95443311428F}"/>
    <cellStyle name="Normal 2 4 16 4" xfId="22093" xr:uid="{CB0C26CD-FBB3-4664-A9FA-CB25ECF1E33F}"/>
    <cellStyle name="Normal 2 4 16 5" xfId="22094" xr:uid="{BF4310A4-7C61-44A3-8671-5CD1DF2D98D1}"/>
    <cellStyle name="Normal 2 4 17" xfId="22095" xr:uid="{8C112765-0898-41E2-81F0-64FA3E357426}"/>
    <cellStyle name="Normál 2 4 17" xfId="22096" xr:uid="{21427F29-A356-4F94-8B4A-088FD6BDE245}"/>
    <cellStyle name="Normal 2 4 17 2" xfId="22097" xr:uid="{747D6E9D-6EE3-4287-AFFB-E3E1470CE904}"/>
    <cellStyle name="Normal 2 4 17 2 2" xfId="22098" xr:uid="{61C74EC8-4E96-44E6-84AA-3BE84D6E43BB}"/>
    <cellStyle name="Normal 2 4 17 2 2 2" xfId="22099" xr:uid="{57CD2D20-FAC5-419F-BEFA-9160A939FF01}"/>
    <cellStyle name="Normal 2 4 17 2 3" xfId="22100" xr:uid="{59A377F7-EDBF-4C15-B80F-130DC2A470B3}"/>
    <cellStyle name="Normal 2 4 17 2 4" xfId="22101" xr:uid="{8674E38F-D17F-4ADA-BB47-755CB524FE6E}"/>
    <cellStyle name="Normal 2 4 17 3" xfId="22102" xr:uid="{B492A5FD-57B6-4AB9-8FAF-532F37E23D1E}"/>
    <cellStyle name="Normal 2 4 17 3 2" xfId="22103" xr:uid="{E9D3FF5E-C3EC-4E43-A45F-17944306709E}"/>
    <cellStyle name="Normal 2 4 17 4" xfId="22104" xr:uid="{02D2D890-C25F-4626-A99C-E95F9A20F8B1}"/>
    <cellStyle name="Normal 2 4 17 5" xfId="22105" xr:uid="{23CE268D-9AEF-411B-8F2E-9F57C5CAE86D}"/>
    <cellStyle name="Normal 2 4 18" xfId="22106" xr:uid="{9420965E-1AFD-4B3A-82B2-B3F7030DC823}"/>
    <cellStyle name="Normal 2 4 18 2" xfId="22107" xr:uid="{06E612D2-7ADB-44C8-A1E3-94642566B3C6}"/>
    <cellStyle name="Normal 2 4 18 2 2" xfId="22108" xr:uid="{EDEFB8FC-6127-439C-9EAD-0A7BB82CD322}"/>
    <cellStyle name="Normal 2 4 18 2 2 2" xfId="22109" xr:uid="{51ECE3F0-05E9-4B2D-B277-5A199D3D47CF}"/>
    <cellStyle name="Normal 2 4 18 2 3" xfId="22110" xr:uid="{48B69817-466D-468A-AB44-ADF2ECF5E4D2}"/>
    <cellStyle name="Normal 2 4 18 2 4" xfId="22111" xr:uid="{0F99B9E1-FD2B-4F0D-A388-558F22897D19}"/>
    <cellStyle name="Normal 2 4 18 3" xfId="22112" xr:uid="{C5246317-7537-4408-8BDD-C7D38EBF8451}"/>
    <cellStyle name="Normal 2 4 18 3 2" xfId="22113" xr:uid="{A2D067D2-9339-40D4-8EE0-C656C3C54C3E}"/>
    <cellStyle name="Normal 2 4 18 4" xfId="22114" xr:uid="{E366B3E6-5618-4B3E-AECF-255192D49466}"/>
    <cellStyle name="Normal 2 4 18 5" xfId="22115" xr:uid="{049D6E6D-E4C9-4A2E-A113-4FAE47780F4E}"/>
    <cellStyle name="Normal 2 4 19" xfId="22116" xr:uid="{E860B5AD-341E-4FF0-A2B4-C642DB5DB73F}"/>
    <cellStyle name="Normal 2 4 19 2" xfId="22117" xr:uid="{A329E0F2-4E3F-423F-BADC-D6B241BF6266}"/>
    <cellStyle name="Normal 2 4 19 2 2" xfId="22118" xr:uid="{2C5F0F26-7FE6-4109-A925-2FBC9E6F5840}"/>
    <cellStyle name="Normal 2 4 19 2 2 2" xfId="22119" xr:uid="{BBD37C10-D9E7-4526-8D21-9F15FF4938C3}"/>
    <cellStyle name="Normal 2 4 19 2 3" xfId="22120" xr:uid="{A0DA7743-91DE-4B37-AA82-4A67B8327FEB}"/>
    <cellStyle name="Normal 2 4 19 2 4" xfId="22121" xr:uid="{9952D84B-35D8-4A8B-8087-8AC57E590A15}"/>
    <cellStyle name="Normal 2 4 19 3" xfId="22122" xr:uid="{327AED4D-9537-4746-9C39-56E2B3CFC378}"/>
    <cellStyle name="Normal 2 4 19 3 2" xfId="22123" xr:uid="{5CBF909D-BF3C-4B4B-AA46-25F3881CF615}"/>
    <cellStyle name="Normal 2 4 19 4" xfId="22124" xr:uid="{9FCBAA88-3396-4C5A-8325-9069C6E72BFA}"/>
    <cellStyle name="Normal 2 4 19 5" xfId="22125" xr:uid="{E1AF4024-D7FD-4763-9054-D9BDB53ED3E7}"/>
    <cellStyle name="Normal 2 4 2" xfId="1130" xr:uid="{00000000-0005-0000-0000-000070040000}"/>
    <cellStyle name="Normál 2 4 2" xfId="22126" xr:uid="{69D6B22F-522C-4321-BC23-7042CBA9B27A}"/>
    <cellStyle name="Normál 2 4 2 10" xfId="22127" xr:uid="{537FF4B1-64F5-477E-BD2C-16D04D2E01CC}"/>
    <cellStyle name="Normál 2 4 2 10 2" xfId="22128" xr:uid="{10519435-D453-4D61-A440-7828698FC886}"/>
    <cellStyle name="Normál 2 4 2 11" xfId="22129" xr:uid="{D9B33F70-18B7-487F-A28A-C37CEC0747C3}"/>
    <cellStyle name="Normál 2 4 2 12" xfId="22130" xr:uid="{7B19FBB0-7AA4-4341-BA79-2F04483517AE}"/>
    <cellStyle name="Normal 2 4 2 2" xfId="22131" xr:uid="{680C67DB-0BDC-48A5-8AA5-B39768E0D744}"/>
    <cellStyle name="Normál 2 4 2 2" xfId="22132" xr:uid="{283ED4CC-51EB-4962-9613-D11C88F8A8E8}"/>
    <cellStyle name="Normal 2 4 2 2 2" xfId="22133" xr:uid="{6F4231AE-93A8-44A3-AFC8-DC1F5B958A82}"/>
    <cellStyle name="Normál 2 4 2 2 2" xfId="22134" xr:uid="{5258DB5B-2F8F-4FC3-B8B6-D5E379551145}"/>
    <cellStyle name="Normal 2 4 2 2 2 2" xfId="22135" xr:uid="{4EEFC127-9F74-4C38-8CEB-DB931C7B910C}"/>
    <cellStyle name="Normal 2 4 2 2 2 2 2" xfId="22136" xr:uid="{F927149F-FB90-4D60-A8B0-359B4A46F6EA}"/>
    <cellStyle name="Normal 2 4 2 2 2 2 2 2" xfId="22137" xr:uid="{51B0A103-B06D-4326-B92D-3165C830A009}"/>
    <cellStyle name="Normal 2 4 2 2 2 2 3" xfId="22138" xr:uid="{AE506E7F-1FAB-4F41-BF7A-DF1626BA7DD3}"/>
    <cellStyle name="Normal 2 4 2 2 2 2 4" xfId="22139" xr:uid="{1992240D-1D68-4E28-8FC8-D64466419902}"/>
    <cellStyle name="Normal 2 4 2 2 2 3" xfId="22140" xr:uid="{968B1E7F-B554-46D0-BBD2-84F0A2887522}"/>
    <cellStyle name="Normal 2 4 2 2 2 3 2" xfId="22141" xr:uid="{2D2D3D14-6151-4C9C-A4C5-9FCB42A9EE3F}"/>
    <cellStyle name="Normal 2 4 2 2 2 4" xfId="22142" xr:uid="{894403F8-D275-4DE0-A9DD-C07A2EB83E88}"/>
    <cellStyle name="Normal 2 4 2 2 2 5" xfId="22143" xr:uid="{0D0784C8-434C-4802-925A-684013E36C59}"/>
    <cellStyle name="Normal 2 4 2 2 2 6" xfId="22144" xr:uid="{6467CCC8-600A-4BB2-8DDD-D5AEED56ADF7}"/>
    <cellStyle name="Normal 2 4 2 2 2 7" xfId="22145" xr:uid="{F75DCB20-7CDD-4882-91C8-8A9DEEF6FD34}"/>
    <cellStyle name="Normál 2 4 2 2 3" xfId="22146" xr:uid="{FA89CD45-D7DD-4AEA-B3D8-968A15F8A966}"/>
    <cellStyle name="Normal 2 4 2 3" xfId="22147" xr:uid="{A89C8E38-6815-420E-93D4-BCA450E315DF}"/>
    <cellStyle name="Normál 2 4 2 3" xfId="22148" xr:uid="{22EAA324-F23D-46AC-88A1-11BE440B3FD9}"/>
    <cellStyle name="Normal 2 4 2 3 10" xfId="22149" xr:uid="{702AAE23-09A4-4EF7-8B7D-9AEC62FAA236}"/>
    <cellStyle name="Normal 2 4 2 3 10 2" xfId="22150" xr:uid="{568571D3-CDE0-4EE7-8E62-D147BA2BEDAF}"/>
    <cellStyle name="Normal 2 4 2 3 11" xfId="22151" xr:uid="{69299CD5-8DB6-4A88-9673-396557918F34}"/>
    <cellStyle name="Normal 2 4 2 3 12" xfId="22152" xr:uid="{E0BF1224-D494-42CE-BFB8-752C1713BF40}"/>
    <cellStyle name="Normal 2 4 2 3 13" xfId="22153" xr:uid="{AB32ACB5-EA46-496E-9512-46EDA9CBD6D5}"/>
    <cellStyle name="Normal 2 4 2 3 14" xfId="22154" xr:uid="{24C5CD86-C7FE-4D11-99E2-7BFE81CAFCFD}"/>
    <cellStyle name="Normal 2 4 2 3 2" xfId="22155" xr:uid="{CA7A081B-18CA-46C7-A38C-D9D3E709AB66}"/>
    <cellStyle name="Normál 2 4 2 3 2" xfId="22156" xr:uid="{FD95A3A7-2E5E-4041-A62D-E75D25B83AD1}"/>
    <cellStyle name="Normal 2 4 2 3 2 2" xfId="22157" xr:uid="{AD580F6C-B15F-4048-84B8-BF96010E956A}"/>
    <cellStyle name="Normal 2 4 2 3 2 2 2" xfId="22158" xr:uid="{C7F8F178-ADEB-4FC3-9C34-6C463A50BE8D}"/>
    <cellStyle name="Normal 2 4 2 3 2 3" xfId="22159" xr:uid="{04FDA251-51D7-425E-B2C0-7BD2D1E442F7}"/>
    <cellStyle name="Normal 2 4 2 3 2 4" xfId="22160" xr:uid="{16D828B3-0D44-4A18-B089-BCD30C0239DE}"/>
    <cellStyle name="Normal 2 4 2 3 2 5" xfId="22161" xr:uid="{175F3ACB-ED3D-4328-BABA-7F1A575525ED}"/>
    <cellStyle name="Normal 2 4 2 3 3" xfId="22162" xr:uid="{9FE6C151-F695-40D4-B12B-6411C9E42DFB}"/>
    <cellStyle name="Normál 2 4 2 3 3" xfId="22163" xr:uid="{CA16DCF1-1C69-41D5-BE67-E9DCF3D48D9E}"/>
    <cellStyle name="Normal 2 4 2 3 3 2" xfId="22164" xr:uid="{A3AF3BB6-DAD4-4DC3-9574-033EF4F26964}"/>
    <cellStyle name="Normal 2 4 2 3 4" xfId="22165" xr:uid="{48CF63ED-27AF-4FC9-BF4B-CE1871D57E72}"/>
    <cellStyle name="Normal 2 4 2 3 4 2" xfId="22166" xr:uid="{06480E4A-B7ED-4532-82D8-8189CF700ED8}"/>
    <cellStyle name="Normal 2 4 2 3 5" xfId="22167" xr:uid="{21B1B3E2-C23C-48F0-8D98-654F63C12315}"/>
    <cellStyle name="Normal 2 4 2 3 5 2" xfId="22168" xr:uid="{EA0C8CDA-F9B9-4ED3-A0EE-6B0984471EF5}"/>
    <cellStyle name="Normal 2 4 2 3 6" xfId="22169" xr:uid="{C345CC65-D05E-4800-ABEC-37A824D0F549}"/>
    <cellStyle name="Normal 2 4 2 3 6 2" xfId="22170" xr:uid="{1ED9F981-C9C3-495B-8595-39599875607F}"/>
    <cellStyle name="Normal 2 4 2 3 7" xfId="22171" xr:uid="{02D6A71B-C865-486F-A371-5A5FD2F3D943}"/>
    <cellStyle name="Normal 2 4 2 3 7 2" xfId="22172" xr:uid="{D6EA1534-E23D-4F22-9B2A-B4FD0EA83618}"/>
    <cellStyle name="Normal 2 4 2 3 8" xfId="22173" xr:uid="{B014ED52-99A7-47AD-8DE2-1AAB5C841CC5}"/>
    <cellStyle name="Normal 2 4 2 3 8 2" xfId="22174" xr:uid="{0BFC722C-48BC-4444-97E9-AF1D027D120F}"/>
    <cellStyle name="Normal 2 4 2 3 9" xfId="22175" xr:uid="{4DE100E0-12ED-4F24-A5AA-7E7DFD01DC68}"/>
    <cellStyle name="Normal 2 4 2 3 9 2" xfId="22176" xr:uid="{0D7D3C50-CBE1-4F52-BA38-895EC0EA981F}"/>
    <cellStyle name="Normal 2 4 2 4" xfId="4139" xr:uid="{217A0887-4E01-467F-BD96-B48DFF8E46B9}"/>
    <cellStyle name="Normál 2 4 2 4" xfId="22177" xr:uid="{E1CA7385-4BAA-4BE6-9F76-6224C01EC807}"/>
    <cellStyle name="Normál 2 4 2 4 2" xfId="22178" xr:uid="{90CA7435-BF77-449E-8922-DD6EBBEAF9E5}"/>
    <cellStyle name="Normal 2 4 2 5" xfId="3185" xr:uid="{C8A80A17-02DA-41B9-9526-24E77C8511A4}"/>
    <cellStyle name="Normál 2 4 2 5" xfId="22179" xr:uid="{E2E060CF-23BD-4324-8A00-CF470AE68186}"/>
    <cellStyle name="Normál 2 4 2 5 2" xfId="22180" xr:uid="{0B474196-2698-42AE-8206-59EE61FE3B6E}"/>
    <cellStyle name="Normál 2 4 2 6" xfId="22181" xr:uid="{107F2FE8-9391-4B9B-8CC0-F99880A5618E}"/>
    <cellStyle name="Normál 2 4 2 6 2" xfId="22182" xr:uid="{202E5779-2B78-4BDC-BA10-0DEECDDACAB8}"/>
    <cellStyle name="Normál 2 4 2 7" xfId="22183" xr:uid="{5B9FF906-5C38-444F-A8E0-2173DE5BB927}"/>
    <cellStyle name="Normál 2 4 2 7 2" xfId="22184" xr:uid="{5DF31D6E-BA99-4752-B1A5-5A7333D49899}"/>
    <cellStyle name="Normál 2 4 2 8" xfId="22185" xr:uid="{A0981373-6C49-4198-8F11-D8637FDAEE3F}"/>
    <cellStyle name="Normál 2 4 2 8 2" xfId="22186" xr:uid="{9C3565D7-6C2B-47AD-9A0E-1F8D79870338}"/>
    <cellStyle name="Normál 2 4 2 9" xfId="22187" xr:uid="{3D18B1AA-54CC-4157-A78F-981FED0AECF0}"/>
    <cellStyle name="Normál 2 4 2 9 2" xfId="22188" xr:uid="{62BED7D5-1567-4372-984A-502FF2AB416E}"/>
    <cellStyle name="Normal 2 4 20" xfId="22189" xr:uid="{34B65342-C7CF-4AA6-97EA-B80DB1CAE82B}"/>
    <cellStyle name="Normal 2 4 20 2" xfId="22190" xr:uid="{5576B187-F7F5-4FEB-8B20-9D4C2DDBFD43}"/>
    <cellStyle name="Normal 2 4 20 2 2" xfId="22191" xr:uid="{6F5066BE-DF45-4274-96E3-CA087F6A05C7}"/>
    <cellStyle name="Normal 2 4 20 2 2 2" xfId="22192" xr:uid="{7A117C62-0BA1-422B-81BF-24D28D15B6E2}"/>
    <cellStyle name="Normal 2 4 20 2 3" xfId="22193" xr:uid="{6B9994A1-4DFB-4F7E-8F87-0423858CD956}"/>
    <cellStyle name="Normal 2 4 20 2 4" xfId="22194" xr:uid="{79F24685-8AEA-4578-85F6-65BA8F5DBFCD}"/>
    <cellStyle name="Normal 2 4 20 3" xfId="22195" xr:uid="{B70980A3-F425-4A6B-ABC0-29355C4B648E}"/>
    <cellStyle name="Normal 2 4 20 3 2" xfId="22196" xr:uid="{B4FC5772-D08F-4A2E-902E-47B3D012C40A}"/>
    <cellStyle name="Normal 2 4 20 4" xfId="22197" xr:uid="{F4B9E920-915A-49BC-AE03-628130528AEC}"/>
    <cellStyle name="Normal 2 4 20 5" xfId="22198" xr:uid="{E97A0F07-E244-4A60-B195-1AEC3F6EB316}"/>
    <cellStyle name="Normal 2 4 21" xfId="22199" xr:uid="{155734B7-DD4D-42B2-8101-A72C9582851D}"/>
    <cellStyle name="Normal 2 4 21 2" xfId="22200" xr:uid="{4CDCDD36-3E2B-48FD-AC65-3F399D8BA021}"/>
    <cellStyle name="Normal 2 4 21 2 2" xfId="22201" xr:uid="{24032A56-A303-4B25-B8B4-C4E39A0B2AA6}"/>
    <cellStyle name="Normal 2 4 21 2 2 2" xfId="22202" xr:uid="{FFC85ABF-CDE0-4BC7-A08A-19D2805DAF63}"/>
    <cellStyle name="Normal 2 4 21 2 3" xfId="22203" xr:uid="{A1EC97D7-F222-4D0E-A50A-B790D7867D8C}"/>
    <cellStyle name="Normal 2 4 21 2 4" xfId="22204" xr:uid="{7428860C-FBD6-4F55-AA17-73AAB9F0D982}"/>
    <cellStyle name="Normal 2 4 21 3" xfId="22205" xr:uid="{1EE2A523-E34F-49ED-BED0-9312689AA58E}"/>
    <cellStyle name="Normal 2 4 21 3 2" xfId="22206" xr:uid="{60BFAA7D-429D-47E5-9F8D-2A20A16C4071}"/>
    <cellStyle name="Normal 2 4 21 4" xfId="22207" xr:uid="{E7A808ED-05E0-4D72-80C0-D29E60574009}"/>
    <cellStyle name="Normal 2 4 21 5" xfId="22208" xr:uid="{53E67D2D-B30D-495B-AB00-D6741FF0D2B9}"/>
    <cellStyle name="Normal 2 4 22" xfId="22209" xr:uid="{8927B4DA-5FE6-4D81-9F46-B1B651706BD3}"/>
    <cellStyle name="Normal 2 4 22 2" xfId="22210" xr:uid="{B32011A8-3489-4662-BE49-A75DDACB402F}"/>
    <cellStyle name="Normal 2 4 22 2 2" xfId="22211" xr:uid="{32A2A72F-812C-4CD8-8720-F48E6328CF0A}"/>
    <cellStyle name="Normal 2 4 22 2 2 2" xfId="22212" xr:uid="{2F69157B-47C4-407F-A728-1C3574A9AA30}"/>
    <cellStyle name="Normal 2 4 22 2 3" xfId="22213" xr:uid="{6048C7E6-57CB-450C-842B-94204F284AC1}"/>
    <cellStyle name="Normal 2 4 22 2 4" xfId="22214" xr:uid="{9AC87778-5540-4818-B35E-45EBAD21FEC5}"/>
    <cellStyle name="Normal 2 4 22 3" xfId="22215" xr:uid="{CE639504-6588-44A7-BF77-D60CED7B3B2A}"/>
    <cellStyle name="Normal 2 4 22 3 2" xfId="22216" xr:uid="{355C8EB1-87DB-4D1C-842B-5FF130CB5F37}"/>
    <cellStyle name="Normal 2 4 22 4" xfId="22217" xr:uid="{E593BD7D-054E-44FF-B158-98213F86716F}"/>
    <cellStyle name="Normal 2 4 22 5" xfId="22218" xr:uid="{AF363533-50D1-43D7-850F-C3A2FDCCD4D2}"/>
    <cellStyle name="Normal 2 4 23" xfId="22219" xr:uid="{B2D8AF61-68C5-43B2-8219-F6CB520F3200}"/>
    <cellStyle name="Normal 2 4 23 2" xfId="22220" xr:uid="{6B0DB878-8C4B-42D0-B379-2F70ACBA1AFF}"/>
    <cellStyle name="Normal 2 4 24" xfId="22221" xr:uid="{5FCB6A6D-F688-4A37-8455-9BD0AEC4863F}"/>
    <cellStyle name="Normal 2 4 24 2" xfId="22222" xr:uid="{289F363B-CA2E-4184-A25F-44A2CBCB3380}"/>
    <cellStyle name="Normal 2 4 25" xfId="22223" xr:uid="{2DB32E9D-0394-4355-A683-20752CC6A604}"/>
    <cellStyle name="Normal 2 4 25 2" xfId="22224" xr:uid="{1F1B0BCB-F04E-4E77-AE35-FB88F0622C3F}"/>
    <cellStyle name="Normal 2 4 26" xfId="22225" xr:uid="{96BF4492-9EF7-4935-BD68-EE63829FBB15}"/>
    <cellStyle name="Normal 2 4 26 2" xfId="22226" xr:uid="{758F8509-A486-4166-8F51-78A64C5B6567}"/>
    <cellStyle name="Normal 2 4 27" xfId="22227" xr:uid="{28A63A82-9817-4075-824D-48CF8CDEAAEE}"/>
    <cellStyle name="Normal 2 4 28" xfId="22228" xr:uid="{477E2100-5D66-4F27-9BFA-EC2BF0D80CCE}"/>
    <cellStyle name="Normal 2 4 29" xfId="22229" xr:uid="{3A273B71-BC55-4D63-8680-8944CB7A9CB9}"/>
    <cellStyle name="Normal 2 4 3" xfId="22230" xr:uid="{89CD5887-F58A-443D-B212-16F7D9CFB47F}"/>
    <cellStyle name="Normál 2 4 3" xfId="22231" xr:uid="{03DA8848-031D-4B21-A45A-A2C627206C6F}"/>
    <cellStyle name="Normál 2 4 3 10" xfId="22232" xr:uid="{2EB44A9E-B074-43E1-AD6F-AAEE9D5A8DEF}"/>
    <cellStyle name="Normál 2 4 3 10 2" xfId="22233" xr:uid="{6627DF6A-49C5-48AC-91D5-511983C28046}"/>
    <cellStyle name="Normál 2 4 3 11" xfId="22234" xr:uid="{34707D3B-DAE2-4787-99F6-F9503296ACD7}"/>
    <cellStyle name="Normál 2 4 3 12" xfId="22235" xr:uid="{FA79EC49-F763-491E-9B02-DAA192EE6715}"/>
    <cellStyle name="Normal 2 4 3 2" xfId="22236" xr:uid="{D47C0D9A-15F1-4EC3-B7DF-5268AE749585}"/>
    <cellStyle name="Normál 2 4 3 2" xfId="22237" xr:uid="{60206215-41A4-4E33-8084-003B16488F04}"/>
    <cellStyle name="Normal 2 4 3 2 2" xfId="22238" xr:uid="{AD014055-B913-4BFA-A182-6639D0456C6A}"/>
    <cellStyle name="Normál 2 4 3 2 2" xfId="22239" xr:uid="{E82455F8-443A-4E72-A3AA-3160B7E3E5A3}"/>
    <cellStyle name="Normal 2 4 3 2 2 2" xfId="22240" xr:uid="{27A35F40-2808-430E-9BC0-0F047ABE6FB0}"/>
    <cellStyle name="Normal 2 4 3 2 2 2 2" xfId="22241" xr:uid="{1C7C00A7-047A-4932-A2E2-7D3D60738A23}"/>
    <cellStyle name="Normal 2 4 3 2 2 2 2 2" xfId="22242" xr:uid="{A2831577-8225-498A-9513-123321298D42}"/>
    <cellStyle name="Normal 2 4 3 2 2 2 3" xfId="22243" xr:uid="{D58EB3B3-2994-4D4B-AFA5-CE703D2AA1C1}"/>
    <cellStyle name="Normal 2 4 3 2 2 2 4" xfId="22244" xr:uid="{35E0E26E-A263-492A-859E-41076B922063}"/>
    <cellStyle name="Normal 2 4 3 2 2 3" xfId="22245" xr:uid="{F47EF729-BDAE-463E-91C2-EF4D2EB109B3}"/>
    <cellStyle name="Normal 2 4 3 2 2 3 2" xfId="22246" xr:uid="{315E4548-7FD7-46BF-A734-BB233DDAF45B}"/>
    <cellStyle name="Normal 2 4 3 2 2 4" xfId="22247" xr:uid="{93F1F77D-410A-4C18-B637-5FBC83AE9CD6}"/>
    <cellStyle name="Normal 2 4 3 2 2 5" xfId="22248" xr:uid="{D8B4A8E6-B62C-49EE-95A0-ECBD35725EE8}"/>
    <cellStyle name="Normal 2 4 3 2 2 6" xfId="22249" xr:uid="{6BC6175C-D943-4B49-B0DF-F84FEE1200B6}"/>
    <cellStyle name="Normál 2 4 3 2 3" xfId="22250" xr:uid="{7E78B9C7-DEB4-43C5-927E-88A12E477347}"/>
    <cellStyle name="Normal 2 4 3 3" xfId="22251" xr:uid="{60CAF6CD-EE6B-4E19-8813-177A8EAD1741}"/>
    <cellStyle name="Normál 2 4 3 3" xfId="22252" xr:uid="{1A834A13-522E-4D34-BB0E-6CFEBE7B05DF}"/>
    <cellStyle name="Normal 2 4 3 3 10" xfId="22253" xr:uid="{33DECC2A-547A-4E12-9928-CA61995C2E6A}"/>
    <cellStyle name="Normal 2 4 3 3 10 2" xfId="22254" xr:uid="{11941560-2520-449C-897E-B6666CA3CE86}"/>
    <cellStyle name="Normal 2 4 3 3 11" xfId="22255" xr:uid="{62B90E07-3116-4C6B-ADFA-3F82503388BD}"/>
    <cellStyle name="Normal 2 4 3 3 12" xfId="22256" xr:uid="{23C7A8BD-D15C-4EA6-8EBD-4B43D7AF8656}"/>
    <cellStyle name="Normal 2 4 3 3 13" xfId="22257" xr:uid="{976404B4-5874-4DA0-8F89-4AAEC2DF470D}"/>
    <cellStyle name="Normal 2 4 3 3 2" xfId="22258" xr:uid="{D7E1F5D4-D04C-40D5-953F-2E07FD882D86}"/>
    <cellStyle name="Normál 2 4 3 3 2" xfId="22259" xr:uid="{4768BD60-1A73-4FB3-9659-D0D686C5451F}"/>
    <cellStyle name="Normal 2 4 3 3 2 2" xfId="22260" xr:uid="{AE0CA859-7658-48AA-B604-DC6BB2137667}"/>
    <cellStyle name="Normal 2 4 3 3 2 2 2" xfId="22261" xr:uid="{548C0C8E-CD30-4DDB-AACB-A5EC32E486C9}"/>
    <cellStyle name="Normal 2 4 3 3 2 3" xfId="22262" xr:uid="{F8BDAC80-F486-4739-A481-FF6B93C20E9A}"/>
    <cellStyle name="Normal 2 4 3 3 2 4" xfId="22263" xr:uid="{54CF2513-9998-44E2-AECF-6BABBCB18C3A}"/>
    <cellStyle name="Normal 2 4 3 3 2 5" xfId="22264" xr:uid="{89304EDD-69AA-41D7-BE61-72DAB2CA8FC7}"/>
    <cellStyle name="Normal 2 4 3 3 3" xfId="22265" xr:uid="{E91F9ADD-D538-4209-AB9B-A1215C0E864F}"/>
    <cellStyle name="Normál 2 4 3 3 3" xfId="22266" xr:uid="{2F3BC122-1369-4C71-B5D5-064294C362D2}"/>
    <cellStyle name="Normal 2 4 3 3 3 2" xfId="22267" xr:uid="{F3C8BA92-F8B7-4717-B4FB-711924504977}"/>
    <cellStyle name="Normal 2 4 3 3 4" xfId="22268" xr:uid="{18BDDC4A-803D-4F20-A986-12F8B9A4FA9C}"/>
    <cellStyle name="Normal 2 4 3 3 4 2" xfId="22269" xr:uid="{09ED8B3C-B764-4752-BF67-FB9EC6A845A0}"/>
    <cellStyle name="Normal 2 4 3 3 5" xfId="22270" xr:uid="{5ED9F404-C440-4642-B49C-A9326D70F398}"/>
    <cellStyle name="Normal 2 4 3 3 5 2" xfId="22271" xr:uid="{49C47F8B-6F5C-4BA3-AA50-AD03B34C5375}"/>
    <cellStyle name="Normal 2 4 3 3 6" xfId="22272" xr:uid="{4161EE61-1B5D-49C4-9077-62093C090224}"/>
    <cellStyle name="Normal 2 4 3 3 6 2" xfId="22273" xr:uid="{F8122AFF-7C5A-4D35-AE0B-8D5502438B16}"/>
    <cellStyle name="Normal 2 4 3 3 7" xfId="22274" xr:uid="{91C603F4-A13B-4E61-B87A-81D0C66AC547}"/>
    <cellStyle name="Normal 2 4 3 3 7 2" xfId="22275" xr:uid="{18BE020D-1325-4192-855A-4C6009EBD1ED}"/>
    <cellStyle name="Normal 2 4 3 3 8" xfId="22276" xr:uid="{4D0839B0-FAAC-47F8-A112-83C14C8E9BE0}"/>
    <cellStyle name="Normal 2 4 3 3 8 2" xfId="22277" xr:uid="{ABA020B8-C67C-4903-BA76-35D5D140782A}"/>
    <cellStyle name="Normal 2 4 3 3 9" xfId="22278" xr:uid="{B1BFD47C-BF6A-4B56-B298-79C079DAE160}"/>
    <cellStyle name="Normal 2 4 3 3 9 2" xfId="22279" xr:uid="{F98DBDCE-FD69-48A3-8079-32A6882CA965}"/>
    <cellStyle name="Normál 2 4 3 4" xfId="22280" xr:uid="{4F5C36BF-8F28-43EE-BF4A-D48F15539F77}"/>
    <cellStyle name="Normál 2 4 3 4 2" xfId="22281" xr:uid="{0E0CC538-498F-4A5E-8C7E-D7628BB69133}"/>
    <cellStyle name="Normál 2 4 3 5" xfId="22282" xr:uid="{C179F6B9-A934-4D5D-AD7E-DAD56A83523B}"/>
    <cellStyle name="Normál 2 4 3 5 2" xfId="22283" xr:uid="{7565B262-A029-4F4C-B77D-954909B374BE}"/>
    <cellStyle name="Normál 2 4 3 6" xfId="22284" xr:uid="{D77CAAAB-6182-490C-9E5D-5A92AD6EF158}"/>
    <cellStyle name="Normál 2 4 3 6 2" xfId="22285" xr:uid="{3EA2F595-6C11-4119-BCAB-E6B6023CB0A8}"/>
    <cellStyle name="Normál 2 4 3 7" xfId="22286" xr:uid="{C3885818-1EDA-4BF7-A221-971609D3A083}"/>
    <cellStyle name="Normál 2 4 3 7 2" xfId="22287" xr:uid="{539D4CB0-1ABB-4E46-B806-21E4D6C53B32}"/>
    <cellStyle name="Normál 2 4 3 8" xfId="22288" xr:uid="{89671E97-F127-4129-90F0-D4081E7E0D9C}"/>
    <cellStyle name="Normál 2 4 3 8 2" xfId="22289" xr:uid="{B5DCA2BD-E47A-4AB8-A1D4-2B2D61B5E4B7}"/>
    <cellStyle name="Normál 2 4 3 9" xfId="22290" xr:uid="{C4E5C89F-BF1D-422B-AD99-F14871451BF8}"/>
    <cellStyle name="Normál 2 4 3 9 2" xfId="22291" xr:uid="{46050FC1-7713-4AF1-A83B-46974C304567}"/>
    <cellStyle name="Normal 2 4 30" xfId="22292" xr:uid="{E4A1E381-43BB-4DEE-A1D8-9F3433DA9974}"/>
    <cellStyle name="Normal 2 4 31" xfId="22293" xr:uid="{EDAB7862-8D1D-4448-8C30-72CC92B1099C}"/>
    <cellStyle name="Normal 2 4 32" xfId="22294" xr:uid="{177CC0BA-2238-468B-9EE9-AC65BC6BD2C5}"/>
    <cellStyle name="Normal 2 4 33" xfId="22295" xr:uid="{4908D37B-F87E-44B5-BEF0-46D7B30E22AB}"/>
    <cellStyle name="Normal 2 4 34" xfId="22296" xr:uid="{BD52A749-CFC2-440B-8E77-D88351F2B0D2}"/>
    <cellStyle name="Normal 2 4 35" xfId="22297" xr:uid="{EA0525F5-B015-4E15-BB1B-55C9077B3093}"/>
    <cellStyle name="Normal 2 4 36" xfId="22298" xr:uid="{87F54EC9-4A4F-4518-BEDB-610DBBD6F3E1}"/>
    <cellStyle name="Normal 2 4 37" xfId="22299" xr:uid="{681DE141-A11B-42A2-900D-C30AE530AE5A}"/>
    <cellStyle name="Normal 2 4 38" xfId="22300" xr:uid="{452C221A-FD7B-4B15-919F-BECEEED05581}"/>
    <cellStyle name="Normal 2 4 39" xfId="22301" xr:uid="{3DF616A4-285D-49CE-876A-FA216A54C3AD}"/>
    <cellStyle name="Normal 2 4 4" xfId="22302" xr:uid="{BF666A03-52C1-40E1-8FA7-699400C22B26}"/>
    <cellStyle name="Normál 2 4 4" xfId="22303" xr:uid="{70138C40-99ED-41C4-8FBA-E12936799E7A}"/>
    <cellStyle name="Normál 2 4 4 10" xfId="22304" xr:uid="{F9D7FE1B-9EF8-4291-9B13-1E25E1A9C0DC}"/>
    <cellStyle name="Normál 2 4 4 10 2" xfId="22305" xr:uid="{29EA3653-4A16-4AC3-BE85-5B926F212D47}"/>
    <cellStyle name="Normál 2 4 4 11" xfId="22306" xr:uid="{DDE9C808-9A49-471B-AE85-7D87EE1DAC04}"/>
    <cellStyle name="Normál 2 4 4 12" xfId="22307" xr:uid="{5B31F3C5-3102-454E-81C1-F7A0AFBBD391}"/>
    <cellStyle name="Normal 2 4 4 2" xfId="22308" xr:uid="{92CB9345-198E-4C41-8C57-62E2A1E40547}"/>
    <cellStyle name="Normál 2 4 4 2" xfId="22309" xr:uid="{4D967105-3DD8-418F-8FF7-DAB7275871C3}"/>
    <cellStyle name="Normal 2 4 4 2 2" xfId="22310" xr:uid="{6E5A5237-486A-45A5-8F76-B9F150727703}"/>
    <cellStyle name="Normál 2 4 4 2 2" xfId="22311" xr:uid="{4E37CCE3-8BD2-477E-BBD5-D1B583220CBF}"/>
    <cellStyle name="Normal 2 4 4 2 2 2" xfId="22312" xr:uid="{B5710A86-4C16-42D6-B630-47CC173F8791}"/>
    <cellStyle name="Normal 2 4 4 2 2 2 2" xfId="22313" xr:uid="{28059648-37F0-4810-8554-E288C97CB068}"/>
    <cellStyle name="Normal 2 4 4 2 2 2 2 2" xfId="22314" xr:uid="{15672DCB-AACF-4F54-B32D-D0C00BA1141D}"/>
    <cellStyle name="Normal 2 4 4 2 2 2 3" xfId="22315" xr:uid="{4E4BA571-9FE7-4764-BB80-7DD61C470684}"/>
    <cellStyle name="Normal 2 4 4 2 2 2 4" xfId="22316" xr:uid="{7CCBB1CF-882B-44CD-9DE4-A6B0D622EEDC}"/>
    <cellStyle name="Normal 2 4 4 2 2 3" xfId="22317" xr:uid="{6AD9BED9-7D6B-42B2-AEFC-1E623ACE3DDC}"/>
    <cellStyle name="Normal 2 4 4 2 2 3 2" xfId="22318" xr:uid="{ECD7E6D2-41C2-4233-8E9B-86D872487D29}"/>
    <cellStyle name="Normal 2 4 4 2 2 4" xfId="22319" xr:uid="{815DA38E-AF8B-457E-B258-F71047F48D05}"/>
    <cellStyle name="Normal 2 4 4 2 2 5" xfId="22320" xr:uid="{09F04A2B-E0C9-4815-A533-9A3802C79FE9}"/>
    <cellStyle name="Normal 2 4 4 2 2 6" xfId="22321" xr:uid="{E58BD8CD-7EE1-4532-8BAD-FFE67F66D9DE}"/>
    <cellStyle name="Normál 2 4 4 2 3" xfId="22322" xr:uid="{5C8BBA00-AB78-477A-9C2B-A6BF1F961FAC}"/>
    <cellStyle name="Normal 2 4 4 3" xfId="22323" xr:uid="{8D946BAA-FF55-4AED-8693-ADF54D01E365}"/>
    <cellStyle name="Normál 2 4 4 3" xfId="22324" xr:uid="{F6841C2C-2039-47FF-9E82-416B667B3B08}"/>
    <cellStyle name="Normal 2 4 4 3 10" xfId="22325" xr:uid="{4B8F4D29-744E-4317-9D00-C61F32EE971E}"/>
    <cellStyle name="Normal 2 4 4 3 10 2" xfId="22326" xr:uid="{06A87119-40B4-46EF-BE28-1B977A24CC30}"/>
    <cellStyle name="Normal 2 4 4 3 11" xfId="22327" xr:uid="{666E63E7-6C87-4257-A4A4-545574831301}"/>
    <cellStyle name="Normal 2 4 4 3 12" xfId="22328" xr:uid="{EA358282-D8F8-4992-B916-F7FB9D57D1C3}"/>
    <cellStyle name="Normal 2 4 4 3 13" xfId="22329" xr:uid="{0DA20196-E1C9-47F3-B7A8-759EFBAA6132}"/>
    <cellStyle name="Normal 2 4 4 3 2" xfId="22330" xr:uid="{F2F595F0-BA40-4EFE-8EB8-1E4F99FC4854}"/>
    <cellStyle name="Normál 2 4 4 3 2" xfId="22331" xr:uid="{EEB098DA-4D2E-4650-9682-E06A7911E646}"/>
    <cellStyle name="Normal 2 4 4 3 2 2" xfId="22332" xr:uid="{AD963FBD-72D7-426D-AA33-B892C28F2084}"/>
    <cellStyle name="Normal 2 4 4 3 2 2 2" xfId="22333" xr:uid="{612BD8D1-5AA9-4C24-B5CF-B5EF52F29FD7}"/>
    <cellStyle name="Normal 2 4 4 3 2 3" xfId="22334" xr:uid="{557F066C-6312-4CFE-86E4-BB5C31A8502D}"/>
    <cellStyle name="Normal 2 4 4 3 2 4" xfId="22335" xr:uid="{6C4050D0-C931-4F9B-83D9-8976EF0DD2E7}"/>
    <cellStyle name="Normal 2 4 4 3 2 5" xfId="22336" xr:uid="{BE4069AD-41D8-4886-8774-2249956EB437}"/>
    <cellStyle name="Normal 2 4 4 3 3" xfId="22337" xr:uid="{07788053-64AC-4231-846F-A379F07E7DB8}"/>
    <cellStyle name="Normál 2 4 4 3 3" xfId="22338" xr:uid="{564A9FA1-67D1-4B5C-AE2E-7D1B4E130D21}"/>
    <cellStyle name="Normal 2 4 4 3 3 2" xfId="22339" xr:uid="{5D02FAAC-74D1-4546-8B0A-2D1E4A171CFC}"/>
    <cellStyle name="Normal 2 4 4 3 4" xfId="22340" xr:uid="{E1E6DF4C-7227-4672-AA19-DAA2F83F33D6}"/>
    <cellStyle name="Normal 2 4 4 3 4 2" xfId="22341" xr:uid="{6490DE59-CB19-4D80-BA68-CF4CB23944B4}"/>
    <cellStyle name="Normal 2 4 4 3 5" xfId="22342" xr:uid="{2131F842-C630-4C90-8FA3-0F46BBED59F1}"/>
    <cellStyle name="Normal 2 4 4 3 5 2" xfId="22343" xr:uid="{1D89EB74-BA07-486B-8497-CE29800E4C9C}"/>
    <cellStyle name="Normal 2 4 4 3 6" xfId="22344" xr:uid="{65CCF1C0-7FE7-4AF4-AEDB-BD7C9829688F}"/>
    <cellStyle name="Normal 2 4 4 3 6 2" xfId="22345" xr:uid="{83DE7DD7-C0C3-46B7-9D6A-D0CEE369569A}"/>
    <cellStyle name="Normal 2 4 4 3 7" xfId="22346" xr:uid="{6926CDEF-15DB-4F8E-9BC3-2CC738FBB2F9}"/>
    <cellStyle name="Normal 2 4 4 3 7 2" xfId="22347" xr:uid="{51B75FC8-DB4A-4DB1-9B24-EB7448CEB51E}"/>
    <cellStyle name="Normal 2 4 4 3 8" xfId="22348" xr:uid="{865B579D-E058-46A9-AEB0-B856C8436100}"/>
    <cellStyle name="Normal 2 4 4 3 8 2" xfId="22349" xr:uid="{068302A6-7A6B-4925-8AF0-D91E508093AA}"/>
    <cellStyle name="Normal 2 4 4 3 9" xfId="22350" xr:uid="{6BD73FBB-4F0E-480D-95C4-21CAB3830C0F}"/>
    <cellStyle name="Normal 2 4 4 3 9 2" xfId="22351" xr:uid="{27354D42-8060-4B0C-9052-5CC7603228B2}"/>
    <cellStyle name="Normál 2 4 4 4" xfId="22352" xr:uid="{5FA6CE02-304C-4FAD-9B4E-6C6437DC7C79}"/>
    <cellStyle name="Normál 2 4 4 4 2" xfId="22353" xr:uid="{30402B62-B3EC-47FA-8346-33FE069D7E17}"/>
    <cellStyle name="Normál 2 4 4 5" xfId="22354" xr:uid="{C286C21D-652D-476F-A938-7F83DEE74026}"/>
    <cellStyle name="Normál 2 4 4 5 2" xfId="22355" xr:uid="{73B4C29B-76E6-416B-953C-227EAD69FE27}"/>
    <cellStyle name="Normál 2 4 4 6" xfId="22356" xr:uid="{405AF744-0BAB-4826-97CA-D0C26BA92E04}"/>
    <cellStyle name="Normál 2 4 4 6 2" xfId="22357" xr:uid="{95DF9EC2-813B-4301-9B0E-9A615E22910E}"/>
    <cellStyle name="Normál 2 4 4 7" xfId="22358" xr:uid="{FA295A9E-32A6-4DC0-A7E5-6715AD7D7F40}"/>
    <cellStyle name="Normál 2 4 4 7 2" xfId="22359" xr:uid="{A466905A-B299-4497-89AD-B669585D7DCF}"/>
    <cellStyle name="Normál 2 4 4 8" xfId="22360" xr:uid="{48C65380-8A5A-4C90-B919-9F3353FD2559}"/>
    <cellStyle name="Normál 2 4 4 8 2" xfId="22361" xr:uid="{9FBD91EB-2059-4370-B468-FF2FF885E194}"/>
    <cellStyle name="Normál 2 4 4 9" xfId="22362" xr:uid="{020B5746-BF63-4514-AB24-9117E9FF86D8}"/>
    <cellStyle name="Normál 2 4 4 9 2" xfId="22363" xr:uid="{30ACA688-F5C2-468E-A49C-3D6E0C25F93B}"/>
    <cellStyle name="Normal 2 4 40" xfId="22364" xr:uid="{461CE9CD-9FA5-47FC-8CF4-41BCBF5CA82E}"/>
    <cellStyle name="Normal 2 4 41" xfId="22365" xr:uid="{40AAB63C-B486-4F0F-9B95-CEB3BA3CF6C2}"/>
    <cellStyle name="Normal 2 4 42" xfId="22366" xr:uid="{FB67E048-8F2D-4EC7-BC2E-496BEC446A1B}"/>
    <cellStyle name="Normal 2 4 43" xfId="22367" xr:uid="{36757FE6-9DB8-4015-AFCE-FE59979CC4E9}"/>
    <cellStyle name="Normal 2 4 44" xfId="22368" xr:uid="{0B434894-61FA-4793-A890-3BFAF828DFC6}"/>
    <cellStyle name="Normal 2 4 45" xfId="22369" xr:uid="{664054C9-8FB8-4F22-936A-D77A0B4887CB}"/>
    <cellStyle name="Normal 2 4 46" xfId="22370" xr:uid="{EF982C11-EDBF-4D9D-BADA-A6720EBB1AA7}"/>
    <cellStyle name="Normal 2 4 47" xfId="22371" xr:uid="{1B8DBF29-C6D5-407B-8C11-5C72BC0597ED}"/>
    <cellStyle name="Normal 2 4 48" xfId="22372" xr:uid="{1D868973-90A5-4FB8-B737-70DCA2B2D572}"/>
    <cellStyle name="Normal 2 4 49" xfId="22373" xr:uid="{EBE7D98B-F9F4-4E8F-8FA1-C962FDBF4813}"/>
    <cellStyle name="Normal 2 4 5" xfId="22374" xr:uid="{3C02ED69-F289-483E-AC97-B2C9ACF178F2}"/>
    <cellStyle name="Normál 2 4 5" xfId="22375" xr:uid="{AD68188C-C43A-4E70-A35A-EBF916115228}"/>
    <cellStyle name="Normál 2 4 5 10" xfId="22376" xr:uid="{6F3A4103-0EBB-4542-A7D2-03319E5283B1}"/>
    <cellStyle name="Normál 2 4 5 10 2" xfId="22377" xr:uid="{E1628468-1491-48D1-9987-44BD4347902A}"/>
    <cellStyle name="Normál 2 4 5 11" xfId="22378" xr:uid="{30E0E379-CD77-4ABB-A780-BBC6D3F65AB4}"/>
    <cellStyle name="Normál 2 4 5 12" xfId="22379" xr:uid="{4BAC3592-CB5D-4D94-BB6B-3DA14FD9578D}"/>
    <cellStyle name="Normal 2 4 5 2" xfId="22380" xr:uid="{8F0D6C50-BB23-4FA9-AEE5-FC4FDA4295C3}"/>
    <cellStyle name="Normál 2 4 5 2" xfId="22381" xr:uid="{DAEAEFF8-B9CD-4A86-BCF1-B750C40BA743}"/>
    <cellStyle name="Normal 2 4 5 2 10" xfId="22382" xr:uid="{05E7329D-EF04-42BC-9BA4-3F648D610451}"/>
    <cellStyle name="Normal 2 4 5 2 10 2" xfId="22383" xr:uid="{D2906881-744D-48FB-9034-7F1718F6F46B}"/>
    <cellStyle name="Normal 2 4 5 2 11" xfId="22384" xr:uid="{0A4E5F12-A886-4555-8E1C-B0757096665A}"/>
    <cellStyle name="Normal 2 4 5 2 11 2" xfId="22385" xr:uid="{08397264-D486-4F46-8E2F-C2F62C7C2294}"/>
    <cellStyle name="Normal 2 4 5 2 12" xfId="22386" xr:uid="{CEA10CF1-671E-4392-9B92-0595CBA67247}"/>
    <cellStyle name="Normal 2 4 5 2 13" xfId="22387" xr:uid="{0313F996-A4CB-45BB-B48F-5E124DE29713}"/>
    <cellStyle name="Normal 2 4 5 2 14" xfId="22388" xr:uid="{FB447FC4-71D0-4B92-9A34-30B630F4E53D}"/>
    <cellStyle name="Normal 2 4 5 2 15" xfId="22389" xr:uid="{40860A92-09E3-4E9B-9031-D2BFDF6080B9}"/>
    <cellStyle name="Normal 2 4 5 2 2" xfId="22390" xr:uid="{873D7FE5-6C7E-4069-9840-78F3360D1886}"/>
    <cellStyle name="Normál 2 4 5 2 2" xfId="22391" xr:uid="{E5600512-9EA9-455B-A48D-FEF8A3761657}"/>
    <cellStyle name="Normal 2 4 5 2 2 2" xfId="22392" xr:uid="{975F193C-0A14-41C2-9159-82D0D5E266D1}"/>
    <cellStyle name="Normal 2 4 5 2 2 2 2" xfId="22393" xr:uid="{126C14C7-BCF7-42E2-A98C-BECA1660B13C}"/>
    <cellStyle name="Normal 2 4 5 2 2 3" xfId="22394" xr:uid="{E627458D-ED41-46FC-983F-5CE5B025BEA7}"/>
    <cellStyle name="Normal 2 4 5 2 2 4" xfId="22395" xr:uid="{E642F774-17D0-4BEB-B486-64F2225683B9}"/>
    <cellStyle name="Normal 2 4 5 2 2 5" xfId="22396" xr:uid="{DB2F8609-B79D-4C5A-9FD6-8D3CE1DA9C4E}"/>
    <cellStyle name="Normal 2 4 5 2 3" xfId="22397" xr:uid="{861B32DF-ED63-4A53-94AB-D18146D28B84}"/>
    <cellStyle name="Normál 2 4 5 2 3" xfId="22398" xr:uid="{7726FE6B-E045-4D2B-9AB9-B0F5445DF872}"/>
    <cellStyle name="Normal 2 4 5 2 3 2" xfId="22399" xr:uid="{09CD9B1F-4F72-430D-807E-4EE7C56B68B0}"/>
    <cellStyle name="Normal 2 4 5 2 4" xfId="22400" xr:uid="{50E4E97F-DD1C-4B56-95E7-CBCC0641AC38}"/>
    <cellStyle name="Normal 2 4 5 2 4 2" xfId="22401" xr:uid="{348C084B-8BD1-4223-A1DD-3680128D0351}"/>
    <cellStyle name="Normal 2 4 5 2 5" xfId="22402" xr:uid="{478A2B20-D8CB-498F-9870-07583C58FC2C}"/>
    <cellStyle name="Normal 2 4 5 2 5 2" xfId="22403" xr:uid="{BC1453BD-E468-4E70-991F-E134A5B2A562}"/>
    <cellStyle name="Normal 2 4 5 2 6" xfId="22404" xr:uid="{1E970A22-3AE1-40ED-B4DE-460ED2C19BB5}"/>
    <cellStyle name="Normal 2 4 5 2 6 2" xfId="22405" xr:uid="{DD102E2B-E039-47AF-8B2E-7C8AF8FB4A21}"/>
    <cellStyle name="Normal 2 4 5 2 7" xfId="22406" xr:uid="{963E41D4-788F-4C28-9318-943C8BACA431}"/>
    <cellStyle name="Normal 2 4 5 2 7 2" xfId="22407" xr:uid="{4F067A53-58D0-4547-B8A1-066B8C1DE04F}"/>
    <cellStyle name="Normal 2 4 5 2 8" xfId="22408" xr:uid="{260D9F8A-7CFC-4F99-A76D-9D4BDB725828}"/>
    <cellStyle name="Normal 2 4 5 2 8 2" xfId="22409" xr:uid="{22C912CD-7BF4-4547-B26E-9DC58996E63D}"/>
    <cellStyle name="Normal 2 4 5 2 9" xfId="22410" xr:uid="{80B4A593-B6D1-4B59-B45F-47FA425E71F2}"/>
    <cellStyle name="Normal 2 4 5 2 9 2" xfId="22411" xr:uid="{4FDD5C5C-4DD3-4735-B053-33212D781EAE}"/>
    <cellStyle name="Normál 2 4 5 3" xfId="22412" xr:uid="{9E5D9C31-B00B-4220-92CD-BF6F3DCB1AF7}"/>
    <cellStyle name="Normál 2 4 5 3 2" xfId="22413" xr:uid="{4E883FDC-D5A5-434D-82C6-AC6F71278588}"/>
    <cellStyle name="Normál 2 4 5 4" xfId="22414" xr:uid="{1FAB59BC-4F20-4B36-8550-6BCDC7C9D6C7}"/>
    <cellStyle name="Normál 2 4 5 4 2" xfId="22415" xr:uid="{4E9F9561-EBD2-41A7-9C4E-71767EB662B8}"/>
    <cellStyle name="Normál 2 4 5 5" xfId="22416" xr:uid="{936DF9E6-9CAE-4BA5-BA3A-5B9C2D6ABF96}"/>
    <cellStyle name="Normál 2 4 5 5 2" xfId="22417" xr:uid="{A2B0A370-E3C9-4BB9-BFB0-B8D3AEC5B402}"/>
    <cellStyle name="Normál 2 4 5 6" xfId="22418" xr:uid="{97A5FA43-D3BB-422D-B1AA-5456CAFA549B}"/>
    <cellStyle name="Normál 2 4 5 6 2" xfId="22419" xr:uid="{26E0D85C-C915-44AB-9B78-59A8E6E31F2A}"/>
    <cellStyle name="Normál 2 4 5 7" xfId="22420" xr:uid="{C616964A-1AA4-4DD1-B4D8-2D0E009ABAFF}"/>
    <cellStyle name="Normál 2 4 5 7 2" xfId="22421" xr:uid="{BC81F952-C5A7-4C5A-9FE5-41DAEF773332}"/>
    <cellStyle name="Normál 2 4 5 8" xfId="22422" xr:uid="{1B0E53AB-71EC-4849-8ECE-B718BE995796}"/>
    <cellStyle name="Normál 2 4 5 8 2" xfId="22423" xr:uid="{DA475ABC-6B46-47A0-A886-342AE0B57541}"/>
    <cellStyle name="Normál 2 4 5 9" xfId="22424" xr:uid="{4FFD32E7-B86D-41CF-88D1-BA2CCC350535}"/>
    <cellStyle name="Normál 2 4 5 9 2" xfId="22425" xr:uid="{531DF8BD-8FF9-47F2-B0BC-73B6539A1765}"/>
    <cellStyle name="Normal 2 4 50" xfId="4042" xr:uid="{A3ED678F-A55A-44A8-A3F8-267A04E8EC7A}"/>
    <cellStyle name="Normal 2 4 51" xfId="2197" xr:uid="{E816CFD2-F292-4AE5-B949-B32C56C7A2AD}"/>
    <cellStyle name="Normal 2 4 6" xfId="22426" xr:uid="{40F41155-2DF1-471F-92D1-4891C32046DF}"/>
    <cellStyle name="Normál 2 4 6" xfId="22427" xr:uid="{C8BE23D8-63B4-4CDA-A7A9-EEB16D326817}"/>
    <cellStyle name="Normal 2 4 6 2" xfId="22428" xr:uid="{F62C0E60-E749-4D8E-ADBF-C6EB2F04C503}"/>
    <cellStyle name="Normál 2 4 6 2" xfId="22429" xr:uid="{CA20942F-BA63-4D76-875C-99D0E27AEA71}"/>
    <cellStyle name="Normal 2 4 6 2 2" xfId="22430" xr:uid="{5A98CDAC-F08B-485A-81F0-04807C7CCCBB}"/>
    <cellStyle name="Normal 2 4 6 2 2 2" xfId="22431" xr:uid="{F82C38E1-397B-4833-A854-C8E564F59DE3}"/>
    <cellStyle name="Normal 2 4 6 2 2 2 2" xfId="22432" xr:uid="{45BE5C83-EFE0-454B-9131-9E7FA12206BF}"/>
    <cellStyle name="Normal 2 4 6 2 2 3" xfId="22433" xr:uid="{ED18F9DF-40A1-4C3A-8AFE-96A2A349E201}"/>
    <cellStyle name="Normal 2 4 6 2 2 4" xfId="22434" xr:uid="{0691D8A5-74F0-4A71-AA2A-E0659BF6EA77}"/>
    <cellStyle name="Normal 2 4 6 2 3" xfId="22435" xr:uid="{D144770D-FBDC-4A3C-BEB2-6A720EB7A258}"/>
    <cellStyle name="Normal 2 4 6 2 3 2" xfId="22436" xr:uid="{AA22211E-2894-438F-9993-51148DAFCD8B}"/>
    <cellStyle name="Normal 2 4 6 2 4" xfId="22437" xr:uid="{33AEDC46-3017-4C2D-8423-0DCDFABCC1E5}"/>
    <cellStyle name="Normal 2 4 6 2 5" xfId="22438" xr:uid="{70DCFE60-769B-440C-B956-D46A6CAC5E29}"/>
    <cellStyle name="Normal 2 4 6 2 6" xfId="22439" xr:uid="{C1A8E264-B304-4CF3-BC9C-6AE3D30A934A}"/>
    <cellStyle name="Normal 2 4 6 2 7" xfId="22440" xr:uid="{066AD91E-A9B7-4C42-8ED5-9706A82102E4}"/>
    <cellStyle name="Normál 2 4 6 3" xfId="22441" xr:uid="{461CAA5C-2C48-4D4F-8D50-E5036CD574C0}"/>
    <cellStyle name="Normal 2 4 7" xfId="22442" xr:uid="{49FF47E6-1F00-4E88-89D8-3B3AB0EAB4B1}"/>
    <cellStyle name="Normál 2 4 7" xfId="22443" xr:uid="{693AA86F-4484-4BCC-A06E-890D1B4B282F}"/>
    <cellStyle name="Normal 2 4 7 2" xfId="22444" xr:uid="{EDADDB03-9A29-4ADB-9DF5-B647AA98FE8B}"/>
    <cellStyle name="Normál 2 4 7 2" xfId="22445" xr:uid="{B434208A-EEAA-4C41-96A3-F3BAC50E3CA1}"/>
    <cellStyle name="Normal 2 4 7 2 2" xfId="22446" xr:uid="{D8B760CE-3127-48F0-A420-085CDD3C3B3B}"/>
    <cellStyle name="Normal 2 4 7 2 2 2" xfId="22447" xr:uid="{E724CB55-1114-4E77-B1B3-9DE9A770CDBE}"/>
    <cellStyle name="Normal 2 4 7 2 2 2 2" xfId="22448" xr:uid="{CB2F3352-BDAB-4047-9F47-6AE9B3B0FE09}"/>
    <cellStyle name="Normal 2 4 7 2 2 3" xfId="22449" xr:uid="{D7DD1D57-C555-4540-B365-3A8D22384C04}"/>
    <cellStyle name="Normal 2 4 7 2 2 4" xfId="22450" xr:uid="{93237185-016D-4968-A111-6019D5FEB6DB}"/>
    <cellStyle name="Normal 2 4 7 2 3" xfId="22451" xr:uid="{0E40B61E-F09F-4BF6-A4D7-BD1D22932C9D}"/>
    <cellStyle name="Normal 2 4 7 2 3 2" xfId="22452" xr:uid="{32440DE1-6AEE-4B03-855A-38563CCB3B40}"/>
    <cellStyle name="Normal 2 4 7 2 4" xfId="22453" xr:uid="{F8624F6B-2C5A-415D-B0BD-AA6662776659}"/>
    <cellStyle name="Normal 2 4 7 2 5" xfId="22454" xr:uid="{36AC6AB0-0927-4BD3-A59A-383E890A9030}"/>
    <cellStyle name="Normal 2 4 7 2 6" xfId="22455" xr:uid="{BBDE270A-6B3D-4584-AFB7-7F3759CCC15B}"/>
    <cellStyle name="Normal 2 4 7 2 7" xfId="22456" xr:uid="{8D37F5AB-4726-45CA-8EE4-BA8AF185E7A4}"/>
    <cellStyle name="Normál 2 4 7 3" xfId="22457" xr:uid="{19A2FE77-7A49-473C-B200-0B706D206E83}"/>
    <cellStyle name="Normal 2 4 8" xfId="22458" xr:uid="{74D1B3CE-FE2D-42A9-A5CC-60355FF8CE5A}"/>
    <cellStyle name="Normál 2 4 8" xfId="22459" xr:uid="{86D35660-6BB3-4138-8C22-C1B59C139279}"/>
    <cellStyle name="Normal 2 4 8 2" xfId="22460" xr:uid="{60AAB188-91EC-4017-9F10-F76CA54D149B}"/>
    <cellStyle name="Normál 2 4 8 2" xfId="22461" xr:uid="{8C83ADD0-C152-4DE5-9D3A-80C1CDB35668}"/>
    <cellStyle name="Normal 2 4 8 2 2" xfId="22462" xr:uid="{59413EE4-D527-47C1-8F0D-3A774C926454}"/>
    <cellStyle name="Normal 2 4 8 2 2 2" xfId="22463" xr:uid="{5726DCC2-EB32-4339-80C8-DA155B80508F}"/>
    <cellStyle name="Normal 2 4 8 2 2 2 2" xfId="22464" xr:uid="{0688648F-2F78-4390-9CD1-504CFB25CF2E}"/>
    <cellStyle name="Normal 2 4 8 2 2 3" xfId="22465" xr:uid="{6ACFB60D-32A6-4444-9E70-CA229A89D474}"/>
    <cellStyle name="Normal 2 4 8 2 2 4" xfId="22466" xr:uid="{6ABD5470-F4F2-48F9-8469-4CB5F4B4C716}"/>
    <cellStyle name="Normal 2 4 8 2 3" xfId="22467" xr:uid="{983DED32-2969-4952-9A54-C6543F11356D}"/>
    <cellStyle name="Normal 2 4 8 2 3 2" xfId="22468" xr:uid="{01E427A1-2BBB-40E3-92B6-8614E5D13057}"/>
    <cellStyle name="Normal 2 4 8 2 4" xfId="22469" xr:uid="{0A9CF301-758F-4AB9-99AA-422F65B4F666}"/>
    <cellStyle name="Normal 2 4 8 2 5" xfId="22470" xr:uid="{F3690BBE-2B24-439F-92BE-7B1032148CF5}"/>
    <cellStyle name="Normal 2 4 8 2 6" xfId="22471" xr:uid="{429A6D80-837C-4CA5-8C32-0DD5E938729E}"/>
    <cellStyle name="Normal 2 4 8 2 7" xfId="22472" xr:uid="{1983786A-A6F0-457C-8EC0-18B6E4E52345}"/>
    <cellStyle name="Normál 2 4 8 3" xfId="22473" xr:uid="{42E5C4B1-43E2-44B0-BCB5-AF1945738DFE}"/>
    <cellStyle name="Normal 2 4 9" xfId="22474" xr:uid="{907FA20E-B701-4556-89AC-B58456474A2A}"/>
    <cellStyle name="Normál 2 4 9" xfId="22475" xr:uid="{716FB26C-718E-4C97-A9DD-199FE55CB790}"/>
    <cellStyle name="Normal 2 4 9 2" xfId="22476" xr:uid="{2E2F7EFB-D538-4566-B4E1-07209F7463A7}"/>
    <cellStyle name="Normál 2 4 9 2" xfId="22477" xr:uid="{BE4FBF17-57B5-4D80-BCC0-2B6F1CD0CD45}"/>
    <cellStyle name="Normal 2 4 9 2 2" xfId="22478" xr:uid="{9D2DB80C-8335-4BA2-9E4C-F4FF16CC8FB6}"/>
    <cellStyle name="Normal 2 4 9 2 2 2" xfId="22479" xr:uid="{0B25D25A-4F51-4C81-B4D0-2BE3B0426EB7}"/>
    <cellStyle name="Normal 2 4 9 2 2 2 2" xfId="22480" xr:uid="{0D914275-7D21-4DEF-B097-175F5F5C5519}"/>
    <cellStyle name="Normal 2 4 9 2 2 3" xfId="22481" xr:uid="{8FF712CE-3D89-4038-8C62-1102086E50CA}"/>
    <cellStyle name="Normal 2 4 9 2 2 4" xfId="22482" xr:uid="{A652ECDA-A4C4-4F23-95DE-CD21C1318AD9}"/>
    <cellStyle name="Normal 2 4 9 2 3" xfId="22483" xr:uid="{DD16E9AB-AE9F-4BF5-BC69-139BCC5ABF4C}"/>
    <cellStyle name="Normal 2 4 9 2 3 2" xfId="22484" xr:uid="{D68CC131-50FF-47E1-A2C1-2BC80D0C0528}"/>
    <cellStyle name="Normal 2 4 9 2 4" xfId="22485" xr:uid="{2A450BA2-6795-4A03-9BE8-E4DEC2B10E77}"/>
    <cellStyle name="Normal 2 4 9 2 5" xfId="22486" xr:uid="{D600D3CB-C79C-4440-800C-7CE8AB6B187D}"/>
    <cellStyle name="Normal 2 4 9 2 6" xfId="22487" xr:uid="{57085822-7D30-4C66-8A7E-99101BA91885}"/>
    <cellStyle name="Normal 2 4 9 2 7" xfId="22488" xr:uid="{EBF6B19C-0F12-4156-9144-1E6F093507D8}"/>
    <cellStyle name="Normál 2 4 9 3" xfId="22489" xr:uid="{87785560-29A0-4E0F-8CF0-4D5CC3A35565}"/>
    <cellStyle name="Normal 2 4_inv-en-1.5.0-02 trame_fiche-emissions" xfId="22490" xr:uid="{ECDDFFA6-2E44-49C8-85E9-6BF55B97ECFA}"/>
    <cellStyle name="Normal 2 40" xfId="22491" xr:uid="{91F72792-1492-495F-BB7E-4A9D8892005F}"/>
    <cellStyle name="Normal 2 40 2" xfId="22492" xr:uid="{9355B2E1-C4D7-4A9B-928E-E0EE2EDC6E43}"/>
    <cellStyle name="Normal 2 40 2 2" xfId="22493" xr:uid="{80CEC5A6-8317-4FBF-A4A9-3BE235F6E222}"/>
    <cellStyle name="Normal 2 40 2 2 2" xfId="22494" xr:uid="{DE78842D-B92E-4F94-8465-C741ED868E72}"/>
    <cellStyle name="Normal 2 40 2 2 2 2" xfId="22495" xr:uid="{618465AA-5F89-4DF9-A664-51E821D96FAC}"/>
    <cellStyle name="Normal 2 40 2 2 2 2 2" xfId="22496" xr:uid="{D6020F8E-DAA5-43EC-A464-CFE15CEA53EC}"/>
    <cellStyle name="Normal 2 40 2 2 2 3" xfId="22497" xr:uid="{AF4A90EE-92DE-4A95-9347-45B8EBB62C3B}"/>
    <cellStyle name="Normal 2 40 2 2 2 4" xfId="22498" xr:uid="{6B8F3D08-211C-4987-A55C-A8262BD453B0}"/>
    <cellStyle name="Normal 2 40 2 2 3" xfId="22499" xr:uid="{38363CE6-4EE7-48DB-8E1F-05900F89655C}"/>
    <cellStyle name="Normal 2 40 2 2 3 2" xfId="22500" xr:uid="{73275067-4CBC-472F-8FDC-1D8A880CEA00}"/>
    <cellStyle name="Normal 2 40 2 2 4" xfId="22501" xr:uid="{2E8B4303-52C9-43BB-B6EE-FF07B73BED50}"/>
    <cellStyle name="Normal 2 40 2 2 5" xfId="22502" xr:uid="{D4002553-3AE7-426D-9BC3-0B353C3ADD1E}"/>
    <cellStyle name="Normal 2 40 3" xfId="22503" xr:uid="{69F80F8F-C5D6-4DE0-9A3D-0782A8A86CA5}"/>
    <cellStyle name="Normal 2 40 3 2" xfId="22504" xr:uid="{D94111CC-77FD-4769-B25C-1FE91DDB0EBA}"/>
    <cellStyle name="Normal 2 40 3 2 2" xfId="22505" xr:uid="{2DEE3950-4733-4DF5-854E-6FCA7BA61022}"/>
    <cellStyle name="Normal 2 40 3 2 2 2" xfId="22506" xr:uid="{5CE655B2-B691-4546-9C85-7CBC0FCB9E58}"/>
    <cellStyle name="Normal 2 40 3 2 2 2 2" xfId="22507" xr:uid="{D0E9D5CA-47C0-461C-8258-CC56F94EE87D}"/>
    <cellStyle name="Normal 2 40 3 2 2 3" xfId="22508" xr:uid="{03ED1A3C-BB7C-4A28-86BA-33E64D58B2F0}"/>
    <cellStyle name="Normal 2 40 3 2 2 4" xfId="22509" xr:uid="{14C43E8A-F181-4677-8724-3E3E68752E81}"/>
    <cellStyle name="Normal 2 40 3 2 3" xfId="22510" xr:uid="{91317D61-9F15-444E-B39F-1C5DE554FD2D}"/>
    <cellStyle name="Normal 2 40 3 2 3 2" xfId="22511" xr:uid="{2937295C-F0E9-4422-B5D6-B106FF585F4E}"/>
    <cellStyle name="Normal 2 40 3 2 4" xfId="22512" xr:uid="{8915C5A9-4FEB-46F9-90E6-5116376C3D75}"/>
    <cellStyle name="Normal 2 40 3 2 5" xfId="22513" xr:uid="{F151895C-5CF2-4973-A93F-C186FABEF103}"/>
    <cellStyle name="Normal 2 40 4" xfId="22514" xr:uid="{0756F191-C116-444F-A9DA-290167A1D587}"/>
    <cellStyle name="Normal 2 40 4 2" xfId="22515" xr:uid="{A9C0D246-E233-4405-A927-8F022C15C224}"/>
    <cellStyle name="Normal 2 40 4 2 2" xfId="22516" xr:uid="{45DF9890-1610-4705-AEF2-3AF9C7BDA907}"/>
    <cellStyle name="Normal 2 40 4 2 2 2" xfId="22517" xr:uid="{5D9201F4-2B79-4059-9C34-B43CC5B9799E}"/>
    <cellStyle name="Normal 2 40 4 2 3" xfId="22518" xr:uid="{054DDFE2-61EC-446C-B13E-50327F037BCB}"/>
    <cellStyle name="Normal 2 40 4 2 4" xfId="22519" xr:uid="{9D208DEF-E7E2-4752-BBB6-95EF2B3D4A6F}"/>
    <cellStyle name="Normal 2 40 4 3" xfId="22520" xr:uid="{FB8F8C10-D5F5-407D-9C7B-DBCAC04FCCA9}"/>
    <cellStyle name="Normal 2 40 4 3 2" xfId="22521" xr:uid="{96BCDFE4-C801-4014-966C-355363E46486}"/>
    <cellStyle name="Normal 2 40 4 4" xfId="22522" xr:uid="{BC4DA0B7-E5A3-4A64-8C1F-14D1CE7FC23F}"/>
    <cellStyle name="Normal 2 40 4 5" xfId="22523" xr:uid="{D9F43E84-984D-4960-9FBA-625FA4A44B60}"/>
    <cellStyle name="Normal 2 41" xfId="22524" xr:uid="{6EF59F95-4A22-4CDE-8F33-BF8FCD41245C}"/>
    <cellStyle name="Normal 2 41 2" xfId="22525" xr:uid="{32943246-9A7E-4A59-8A46-60B37017F944}"/>
    <cellStyle name="Normal 2 41 2 2" xfId="22526" xr:uid="{6C327020-C17E-41A5-A098-0699125090C8}"/>
    <cellStyle name="Normal 2 41 2 2 2" xfId="22527" xr:uid="{000D32D0-80E7-455E-B7B9-B565D917657E}"/>
    <cellStyle name="Normal 2 41 2 2 2 2" xfId="22528" xr:uid="{98559FDE-6AE3-42A8-BFC1-AC158534757D}"/>
    <cellStyle name="Normal 2 41 2 2 2 2 2" xfId="22529" xr:uid="{36BB9016-2171-4907-94C8-0748EF9B3744}"/>
    <cellStyle name="Normal 2 41 2 2 2 3" xfId="22530" xr:uid="{46D8F20B-7AB2-4F39-A28C-B045E945529C}"/>
    <cellStyle name="Normal 2 41 2 2 2 4" xfId="22531" xr:uid="{353FAB8C-F08C-42FA-BC57-31CFB54C2384}"/>
    <cellStyle name="Normal 2 41 2 2 3" xfId="22532" xr:uid="{D69923DA-2DC9-4F9D-A7C9-55DE0B18318F}"/>
    <cellStyle name="Normal 2 41 2 2 3 2" xfId="22533" xr:uid="{5AF92467-0095-4C62-AAD0-57E78F3C0FBC}"/>
    <cellStyle name="Normal 2 41 2 2 4" xfId="22534" xr:uid="{E8D45566-B9A0-49B3-B5E0-5C13BC21A18D}"/>
    <cellStyle name="Normal 2 41 2 2 5" xfId="22535" xr:uid="{81ADD076-ED9E-4238-8B9D-EAE607007B33}"/>
    <cellStyle name="Normal 2 41 3" xfId="22536" xr:uid="{EDCB8DD8-C78D-4FAB-836C-44D943CC4CF2}"/>
    <cellStyle name="Normal 2 41 3 2" xfId="22537" xr:uid="{8C86E5D6-2BD0-4217-BA9F-F4C84D01ED17}"/>
    <cellStyle name="Normal 2 41 3 2 2" xfId="22538" xr:uid="{AFD0F642-6417-44A5-82F1-BC7ACC3C60CD}"/>
    <cellStyle name="Normal 2 41 3 2 2 2" xfId="22539" xr:uid="{3A2911BA-31B9-4162-A5E5-664C6F1AA826}"/>
    <cellStyle name="Normal 2 41 3 2 2 2 2" xfId="22540" xr:uid="{C27FC746-068F-4F6C-BCC8-7EFD6032A4E2}"/>
    <cellStyle name="Normal 2 41 3 2 2 3" xfId="22541" xr:uid="{91A2360A-815C-4FD9-AD5A-38FD3832F15A}"/>
    <cellStyle name="Normal 2 41 3 2 2 4" xfId="22542" xr:uid="{B565EE6D-E103-4BB3-B202-206E75CD0AF6}"/>
    <cellStyle name="Normal 2 41 3 2 3" xfId="22543" xr:uid="{7C68D2EB-C9D5-4F3D-85CC-AE28A6883DEF}"/>
    <cellStyle name="Normal 2 41 3 2 3 2" xfId="22544" xr:uid="{99CF1695-EFC2-489C-93B0-118BCF6C9360}"/>
    <cellStyle name="Normal 2 41 3 2 4" xfId="22545" xr:uid="{23D10071-3825-4B67-AE52-65F2B88434AA}"/>
    <cellStyle name="Normal 2 41 3 2 5" xfId="22546" xr:uid="{3C88198F-85DC-4439-82C2-EAE1016CE9BD}"/>
    <cellStyle name="Normal 2 41 4" xfId="22547" xr:uid="{F6590FCE-CCB6-45B4-8881-9661871FF1EB}"/>
    <cellStyle name="Normal 2 41 4 2" xfId="22548" xr:uid="{437EB651-F7AC-47A2-AB2E-7683C97CCFD8}"/>
    <cellStyle name="Normal 2 41 4 2 2" xfId="22549" xr:uid="{F0007AED-4F5E-4F29-9804-3DE26538B6D2}"/>
    <cellStyle name="Normal 2 41 4 2 2 2" xfId="22550" xr:uid="{AF4EAD28-5C60-4087-B6FB-7F5A58A4E7A6}"/>
    <cellStyle name="Normal 2 41 4 2 3" xfId="22551" xr:uid="{E92AACAC-B3AF-417A-8E6A-3D73607AA326}"/>
    <cellStyle name="Normal 2 41 4 2 4" xfId="22552" xr:uid="{30038A79-C65A-400A-9C39-76F5B934629C}"/>
    <cellStyle name="Normal 2 41 4 3" xfId="22553" xr:uid="{EC0EAD6B-5550-4C09-AEE7-CA69611F65AF}"/>
    <cellStyle name="Normal 2 41 4 3 2" xfId="22554" xr:uid="{64951FDB-E041-464C-A584-BD7E7713E652}"/>
    <cellStyle name="Normal 2 41 4 4" xfId="22555" xr:uid="{66CBAE57-7EF6-4311-979B-4DCDD251FDB8}"/>
    <cellStyle name="Normal 2 41 4 5" xfId="22556" xr:uid="{67C00A39-5353-498A-9272-198F6E4618CA}"/>
    <cellStyle name="Normal 2 42" xfId="22557" xr:uid="{8DE3B5A8-2A1B-4A42-B8CA-A5BDFBCB0826}"/>
    <cellStyle name="Normal 2 42 2" xfId="22558" xr:uid="{1FE85D40-FA9E-4C3A-A713-F5629912E890}"/>
    <cellStyle name="Normal 2 42 2 2" xfId="22559" xr:uid="{2CEB0997-1960-4A02-BDF6-87F1329A38F2}"/>
    <cellStyle name="Normal 2 42 2 2 2" xfId="22560" xr:uid="{20E580C5-B01D-4D94-AE75-A919A2AF30FD}"/>
    <cellStyle name="Normal 2 42 2 2 2 2" xfId="22561" xr:uid="{25DBE627-9DC7-4F2E-A24C-A42BE8AC5046}"/>
    <cellStyle name="Normal 2 42 2 2 2 2 2" xfId="22562" xr:uid="{ACB07DA8-1D28-4844-B131-AE4C4EF38410}"/>
    <cellStyle name="Normal 2 42 2 2 2 3" xfId="22563" xr:uid="{43572CFF-5560-4DCC-A483-42493AF39F5F}"/>
    <cellStyle name="Normal 2 42 2 2 2 4" xfId="22564" xr:uid="{690F8439-A816-4A56-B4A9-6735ACE8DC52}"/>
    <cellStyle name="Normal 2 42 2 2 3" xfId="22565" xr:uid="{D7029CD9-0FC2-4A0C-BDDB-BBC1E84117B5}"/>
    <cellStyle name="Normal 2 42 2 2 3 2" xfId="22566" xr:uid="{1FD54775-B949-4073-97F9-5415BA574CAB}"/>
    <cellStyle name="Normal 2 42 2 2 4" xfId="22567" xr:uid="{E13FBBF6-6437-4BE7-BD40-3F76A2687FB9}"/>
    <cellStyle name="Normal 2 42 2 2 5" xfId="22568" xr:uid="{43EE71B0-72E0-439C-BE89-6946774B66E7}"/>
    <cellStyle name="Normal 2 42 3" xfId="22569" xr:uid="{6638D762-E57C-4802-9B26-9550AEE11BEE}"/>
    <cellStyle name="Normal 2 42 3 2" xfId="22570" xr:uid="{BD14482C-EAE7-41F9-BE59-1C8B5F5FF834}"/>
    <cellStyle name="Normal 2 42 3 2 2" xfId="22571" xr:uid="{53B939D3-6899-4FFA-8313-F39636E36630}"/>
    <cellStyle name="Normal 2 42 3 2 2 2" xfId="22572" xr:uid="{EDA19A11-A2B9-479C-8563-C24A5B1D85FB}"/>
    <cellStyle name="Normal 2 42 3 2 2 2 2" xfId="22573" xr:uid="{630A7992-1D46-497E-98F0-5285C9E048A3}"/>
    <cellStyle name="Normal 2 42 3 2 2 3" xfId="22574" xr:uid="{774AFD62-89DC-4645-963F-DDEFB9F19643}"/>
    <cellStyle name="Normal 2 42 3 2 2 4" xfId="22575" xr:uid="{856FF04A-A33D-41EE-A085-4309DB3046AB}"/>
    <cellStyle name="Normal 2 42 3 2 3" xfId="22576" xr:uid="{A857F182-A103-45EF-A62A-34102E3D2738}"/>
    <cellStyle name="Normal 2 42 3 2 3 2" xfId="22577" xr:uid="{3401868A-4887-4375-B717-011797B4FC42}"/>
    <cellStyle name="Normal 2 42 3 2 4" xfId="22578" xr:uid="{202C8A0B-EAB0-47FF-9029-BD10B9BE72B9}"/>
    <cellStyle name="Normal 2 42 3 2 5" xfId="22579" xr:uid="{880EA75A-5F9E-4835-9851-AE0E49973854}"/>
    <cellStyle name="Normal 2 42 4" xfId="22580" xr:uid="{728769E9-5155-422B-BA13-1173EC7AE0DA}"/>
    <cellStyle name="Normal 2 42 4 2" xfId="22581" xr:uid="{AD8AE429-5F23-43A9-9D2C-57E92F7C1112}"/>
    <cellStyle name="Normal 2 42 4 2 2" xfId="22582" xr:uid="{DB13F90A-74D5-4C25-97BC-E8B5F511CB37}"/>
    <cellStyle name="Normal 2 42 4 2 2 2" xfId="22583" xr:uid="{AA7F6C05-CE4A-435F-AF76-A916A17DF422}"/>
    <cellStyle name="Normal 2 42 4 2 3" xfId="22584" xr:uid="{AAE9DDBF-E734-442D-9855-6F78273AD6CD}"/>
    <cellStyle name="Normal 2 42 4 2 4" xfId="22585" xr:uid="{A2F65ED1-836A-40F4-9204-71962F977B4B}"/>
    <cellStyle name="Normal 2 42 4 3" xfId="22586" xr:uid="{681FA6D0-487C-44B9-A202-2F9C06D04AE4}"/>
    <cellStyle name="Normal 2 42 4 3 2" xfId="22587" xr:uid="{9DD2F1F6-D37D-4AFA-B536-CEDF347A1A5B}"/>
    <cellStyle name="Normal 2 42 4 4" xfId="22588" xr:uid="{1C414E32-F201-46B1-A2A8-1DDED7E40A5D}"/>
    <cellStyle name="Normal 2 42 4 5" xfId="22589" xr:uid="{CE83ADC3-48F6-4B3F-949B-65BC622DA132}"/>
    <cellStyle name="Normal 2 43" xfId="22590" xr:uid="{AC5F65A7-A36E-4760-9341-97356FE77CBA}"/>
    <cellStyle name="Normal 2 43 2" xfId="22591" xr:uid="{51A7D904-D269-44FA-B9D8-CD58B6B9ED23}"/>
    <cellStyle name="Normal 2 43 2 2" xfId="22592" xr:uid="{A8AC95F8-00A4-4342-B1A8-69BFE4536ECF}"/>
    <cellStyle name="Normal 2 43 2 2 2" xfId="22593" xr:uid="{C0D6637E-AE3D-4F2E-924E-E6161685CAD6}"/>
    <cellStyle name="Normal 2 43 2 2 2 2" xfId="22594" xr:uid="{1E06ABE3-A26C-4549-B62A-899C7E5611EE}"/>
    <cellStyle name="Normal 2 43 2 2 2 2 2" xfId="22595" xr:uid="{4600F0C2-73C8-4AD5-99D4-852716EA7F53}"/>
    <cellStyle name="Normal 2 43 2 2 2 3" xfId="22596" xr:uid="{58B05030-844A-43FA-B4F5-0F8771263CE6}"/>
    <cellStyle name="Normal 2 43 2 2 2 4" xfId="22597" xr:uid="{3A21299C-763B-489D-8499-0C19A1DF27EC}"/>
    <cellStyle name="Normal 2 43 2 2 3" xfId="22598" xr:uid="{61AFC294-E512-4384-854B-C88576FADEEA}"/>
    <cellStyle name="Normal 2 43 2 2 3 2" xfId="22599" xr:uid="{850C6D94-56FF-4C16-86C7-7A85C09FC403}"/>
    <cellStyle name="Normal 2 43 2 2 4" xfId="22600" xr:uid="{183B04C0-6D2C-4787-8DBB-9FE4AE5E68EE}"/>
    <cellStyle name="Normal 2 43 2 2 5" xfId="22601" xr:uid="{F27FD299-77F7-4B9A-929E-EB7A6F045AE8}"/>
    <cellStyle name="Normal 2 43 3" xfId="22602" xr:uid="{994A3CDF-B154-49A5-929A-CF66C53B88DD}"/>
    <cellStyle name="Normal 2 43 3 2" xfId="22603" xr:uid="{AF3B055D-786C-49AC-9738-C64CA76A763D}"/>
    <cellStyle name="Normal 2 43 3 2 2" xfId="22604" xr:uid="{B413D30E-37F0-42DC-BE2A-16AEB0F1297D}"/>
    <cellStyle name="Normal 2 43 3 2 2 2" xfId="22605" xr:uid="{C408FE74-0FA1-4FF6-BF72-8DD7BCB4A297}"/>
    <cellStyle name="Normal 2 43 3 2 2 2 2" xfId="22606" xr:uid="{BA77397C-ECEE-486B-A1D5-F58CA3F49167}"/>
    <cellStyle name="Normal 2 43 3 2 2 3" xfId="22607" xr:uid="{DFDEC58D-021F-4207-9A02-83D2120690A9}"/>
    <cellStyle name="Normal 2 43 3 2 2 4" xfId="22608" xr:uid="{83A08951-6E89-4756-8EFA-7C19F1E7DAD6}"/>
    <cellStyle name="Normal 2 43 3 2 3" xfId="22609" xr:uid="{9FE47D0B-9F3B-43ED-BFB8-B921FA728D87}"/>
    <cellStyle name="Normal 2 43 3 2 3 2" xfId="22610" xr:uid="{9FDEA145-B6A3-412C-8940-4F99562D7A1D}"/>
    <cellStyle name="Normal 2 43 3 2 4" xfId="22611" xr:uid="{9FFE0A2F-91E2-4C18-8D38-89663D38E6C3}"/>
    <cellStyle name="Normal 2 43 3 2 5" xfId="22612" xr:uid="{A4B17A77-685D-4C57-84D4-6900CD769A70}"/>
    <cellStyle name="Normal 2 43 4" xfId="22613" xr:uid="{ED5D166A-5AF4-4EA1-B38D-36D33A2122AE}"/>
    <cellStyle name="Normal 2 43 4 2" xfId="22614" xr:uid="{C1E30C60-EFE3-405C-9E32-0D36CB4E6F85}"/>
    <cellStyle name="Normal 2 43 4 2 2" xfId="22615" xr:uid="{9D3D53DE-78F8-4F92-A42C-BE759E435387}"/>
    <cellStyle name="Normal 2 43 4 2 2 2" xfId="22616" xr:uid="{E5FB3304-7BB3-4DDC-A23F-DCE92C1D145A}"/>
    <cellStyle name="Normal 2 43 4 2 3" xfId="22617" xr:uid="{E4B529E1-7319-438C-88F8-6ED6D1E77D29}"/>
    <cellStyle name="Normal 2 43 4 2 4" xfId="22618" xr:uid="{64E6A14C-21FF-4C9D-9CEF-D331ED4ED5F2}"/>
    <cellStyle name="Normal 2 43 4 3" xfId="22619" xr:uid="{5867FC60-71E2-4B05-8369-245D2E2FDF7B}"/>
    <cellStyle name="Normal 2 43 4 3 2" xfId="22620" xr:uid="{66744FED-B6D0-439B-8C07-BC7E4591035F}"/>
    <cellStyle name="Normal 2 43 4 4" xfId="22621" xr:uid="{98D17C47-7DA1-499A-BDDE-EEFCD2C54795}"/>
    <cellStyle name="Normal 2 43 4 5" xfId="22622" xr:uid="{8D892900-F5BF-437F-AABB-A047A64FDC42}"/>
    <cellStyle name="Normal 2 44" xfId="22623" xr:uid="{1A1566F5-CC58-4091-BBA0-68965DD6C48B}"/>
    <cellStyle name="Normal 2 44 2" xfId="22624" xr:uid="{075049EE-A6F1-4B1D-8BAD-797A46BE71A1}"/>
    <cellStyle name="Normal 2 44 2 2" xfId="22625" xr:uid="{65F2546A-A612-4215-BC4F-E1011088641A}"/>
    <cellStyle name="Normal 2 44 2 2 2" xfId="22626" xr:uid="{00D1C239-20E4-4A2C-858B-41B2C98D52C9}"/>
    <cellStyle name="Normal 2 44 2 2 2 2" xfId="22627" xr:uid="{75157CEA-F0C3-4BAB-B90A-0ED156E2C8D7}"/>
    <cellStyle name="Normal 2 44 2 2 2 2 2" xfId="22628" xr:uid="{7E00F82B-86A4-4C7C-8C68-C957DAE3FB9E}"/>
    <cellStyle name="Normal 2 44 2 2 2 3" xfId="22629" xr:uid="{38F9F3DB-3D1A-45C2-807C-860348D1E9FD}"/>
    <cellStyle name="Normal 2 44 2 2 2 4" xfId="22630" xr:uid="{8A39C69C-F5DB-41DA-929E-8A01FAF1D69B}"/>
    <cellStyle name="Normal 2 44 2 2 3" xfId="22631" xr:uid="{3D84BC8F-9E4E-41BF-B55E-D4673CB296C1}"/>
    <cellStyle name="Normal 2 44 2 2 3 2" xfId="22632" xr:uid="{80F460F1-187D-4A94-859D-07DD691D411B}"/>
    <cellStyle name="Normal 2 44 2 2 4" xfId="22633" xr:uid="{E4F1BD4B-7600-4E79-B0D7-212DB8C41A01}"/>
    <cellStyle name="Normal 2 44 2 2 5" xfId="22634" xr:uid="{D19CB7FD-EDAA-4431-9805-DBFB5552E8AD}"/>
    <cellStyle name="Normal 2 44 3" xfId="22635" xr:uid="{D68DCD87-C4C2-4C16-AD46-272E0D39CC57}"/>
    <cellStyle name="Normal 2 44 3 2" xfId="22636" xr:uid="{F8D729AE-BE11-4D74-B544-4ABF578427E3}"/>
    <cellStyle name="Normal 2 44 3 2 2" xfId="22637" xr:uid="{80F64E12-1BDD-422A-A74C-41C74C7B2DF2}"/>
    <cellStyle name="Normal 2 44 3 2 2 2" xfId="22638" xr:uid="{5051DFDD-C61C-4616-A015-ABE428B1C171}"/>
    <cellStyle name="Normal 2 44 3 2 2 2 2" xfId="22639" xr:uid="{2535C648-FF2F-4A22-A4DC-2C724291F64A}"/>
    <cellStyle name="Normal 2 44 3 2 2 3" xfId="22640" xr:uid="{07E25F8E-8EF1-4E67-9E6A-F65183461C61}"/>
    <cellStyle name="Normal 2 44 3 2 2 4" xfId="22641" xr:uid="{993AA761-9B24-47F1-A946-AF47F513CDBA}"/>
    <cellStyle name="Normal 2 44 3 2 3" xfId="22642" xr:uid="{91A8C05B-ECA2-4370-B8F6-B6783E02B80D}"/>
    <cellStyle name="Normal 2 44 3 2 3 2" xfId="22643" xr:uid="{C6A2F5B2-6904-4F4D-B4E9-F84453623E7B}"/>
    <cellStyle name="Normal 2 44 3 2 4" xfId="22644" xr:uid="{C3059D8D-91C7-495C-B271-028214DE4C0F}"/>
    <cellStyle name="Normal 2 44 3 2 5" xfId="22645" xr:uid="{834C375D-91D3-4FC5-B4D8-EAD1F2C79DDB}"/>
    <cellStyle name="Normal 2 44 4" xfId="22646" xr:uid="{DDDF6602-621B-41B5-B4D9-D7C7FDF41B84}"/>
    <cellStyle name="Normal 2 44 4 2" xfId="22647" xr:uid="{3DBA461F-90DB-4C76-828C-93B9FB23B713}"/>
    <cellStyle name="Normal 2 44 4 2 2" xfId="22648" xr:uid="{4D6FEC21-4AD7-42B1-B1A0-C6EC2A35DA4F}"/>
    <cellStyle name="Normal 2 44 4 2 2 2" xfId="22649" xr:uid="{9B54E4AE-FE97-4B32-B6E9-8B0F00BE2ECB}"/>
    <cellStyle name="Normal 2 44 4 2 3" xfId="22650" xr:uid="{7E345842-E65B-46D6-8383-0D95D2EB67E1}"/>
    <cellStyle name="Normal 2 44 4 2 4" xfId="22651" xr:uid="{E556DF53-DB4B-4943-98AF-D09873320517}"/>
    <cellStyle name="Normal 2 44 4 3" xfId="22652" xr:uid="{50F62AF0-52C7-4B4A-914B-1AA39E0A62CE}"/>
    <cellStyle name="Normal 2 44 4 3 2" xfId="22653" xr:uid="{D2201862-36E4-40C5-8AEB-375157970DAB}"/>
    <cellStyle name="Normal 2 44 4 4" xfId="22654" xr:uid="{6CE5E13F-4A5A-4E15-9061-553B95FCF6DE}"/>
    <cellStyle name="Normal 2 44 4 5" xfId="22655" xr:uid="{937DC480-BA05-4E54-B690-42F4C658E0E1}"/>
    <cellStyle name="Normal 2 45" xfId="22656" xr:uid="{D0F14B3F-BDA5-45A1-8349-4BE9EF5EFA00}"/>
    <cellStyle name="Normal 2 45 2" xfId="22657" xr:uid="{62C996AE-EAD1-44BD-B5F8-7FEA4E2B055F}"/>
    <cellStyle name="Normal 2 45 2 2" xfId="22658" xr:uid="{3BE665C1-054A-4195-81F6-DE2BA696ADC6}"/>
    <cellStyle name="Normal 2 45 2 2 2" xfId="22659" xr:uid="{58CC01CE-13B4-40F8-A2FC-BBAE054ACFCD}"/>
    <cellStyle name="Normal 2 45 2 2 2 2" xfId="22660" xr:uid="{779FBCE1-EC2E-441C-BA8F-204A50AC0A72}"/>
    <cellStyle name="Normal 2 45 2 2 2 2 2" xfId="22661" xr:uid="{D1CA663A-21AA-4A2E-92D9-9D71D8908377}"/>
    <cellStyle name="Normal 2 45 2 2 2 3" xfId="22662" xr:uid="{57A38D6E-4059-479A-B699-6F302541A80D}"/>
    <cellStyle name="Normal 2 45 2 2 2 4" xfId="22663" xr:uid="{73FB4EF8-2628-40BE-856E-D2E549FC33B9}"/>
    <cellStyle name="Normal 2 45 2 2 3" xfId="22664" xr:uid="{8741EC5E-B51D-498B-86B4-645BBDEEE57D}"/>
    <cellStyle name="Normal 2 45 2 2 3 2" xfId="22665" xr:uid="{FCF4A846-5C9C-4B3F-8811-F8D186A4A235}"/>
    <cellStyle name="Normal 2 45 2 2 4" xfId="22666" xr:uid="{3ED4C7DF-EF50-4368-AEDA-26CC62BACFC4}"/>
    <cellStyle name="Normal 2 45 2 2 5" xfId="22667" xr:uid="{8E68819D-D3A2-4127-8DB2-763D48B3EABE}"/>
    <cellStyle name="Normal 2 45 3" xfId="22668" xr:uid="{05059364-7141-4EF8-8353-FCE15524B130}"/>
    <cellStyle name="Normal 2 45 3 2" xfId="22669" xr:uid="{03CB0C3D-C96E-44B2-A993-47CC44AC51B4}"/>
    <cellStyle name="Normal 2 45 3 2 2" xfId="22670" xr:uid="{B5A28D66-CEBD-472F-B697-D1D2AA444AEA}"/>
    <cellStyle name="Normal 2 45 3 2 2 2" xfId="22671" xr:uid="{D75D3BF4-3991-43C1-A723-A4439CF48053}"/>
    <cellStyle name="Normal 2 45 3 2 2 2 2" xfId="22672" xr:uid="{0A5DB726-C749-473A-BE55-F82FCD0D2A84}"/>
    <cellStyle name="Normal 2 45 3 2 2 3" xfId="22673" xr:uid="{04BB0B27-B090-4C22-93FB-E3B49358666D}"/>
    <cellStyle name="Normal 2 45 3 2 2 4" xfId="22674" xr:uid="{4FEC1D2A-7A54-42B5-B4D5-1174C79F6172}"/>
    <cellStyle name="Normal 2 45 3 2 3" xfId="22675" xr:uid="{AAC6C4B4-F46F-4F06-BF71-D99D05084E58}"/>
    <cellStyle name="Normal 2 45 3 2 3 2" xfId="22676" xr:uid="{E5194809-2D92-4C70-8428-CBC7EEE049EF}"/>
    <cellStyle name="Normal 2 45 3 2 4" xfId="22677" xr:uid="{E5950730-0DD1-43EF-9B79-EDA4C89908A0}"/>
    <cellStyle name="Normal 2 45 3 2 5" xfId="22678" xr:uid="{7CE15141-18E9-48CF-B0E8-71CD844D4D8F}"/>
    <cellStyle name="Normal 2 45 4" xfId="22679" xr:uid="{E23B3002-60E6-4E28-BDFB-BED34835D0B8}"/>
    <cellStyle name="Normal 2 45 4 2" xfId="22680" xr:uid="{477F01B2-3743-4649-9ED9-6D93E0BAE81F}"/>
    <cellStyle name="Normal 2 45 4 2 2" xfId="22681" xr:uid="{DF72E2E3-B1ED-4F3C-85AD-923B6C4A2827}"/>
    <cellStyle name="Normal 2 45 4 2 2 2" xfId="22682" xr:uid="{2A520F5E-2C65-4DB0-BC4F-5FC8E6039686}"/>
    <cellStyle name="Normal 2 45 4 2 3" xfId="22683" xr:uid="{02B5E7C3-D121-41ED-AF46-8F6A910553CD}"/>
    <cellStyle name="Normal 2 45 4 2 4" xfId="22684" xr:uid="{60743A78-49BE-41CF-AF56-94C43F3ED91A}"/>
    <cellStyle name="Normal 2 45 4 3" xfId="22685" xr:uid="{72F0DEF3-04FC-4B91-A8A5-434280A7E788}"/>
    <cellStyle name="Normal 2 45 4 3 2" xfId="22686" xr:uid="{438D3EB0-2456-48EB-982B-18BEDC60522E}"/>
    <cellStyle name="Normal 2 45 4 4" xfId="22687" xr:uid="{F68DE746-640A-4A63-B961-AB925D185AB3}"/>
    <cellStyle name="Normal 2 45 4 5" xfId="22688" xr:uid="{1336E4D4-DED1-4D73-9356-49C494CF4119}"/>
    <cellStyle name="Normal 2 46" xfId="22689" xr:uid="{1E103965-24F0-4E74-B6F1-4F5E55CB9532}"/>
    <cellStyle name="Normal 2 46 2" xfId="22690" xr:uid="{9169B018-BB88-42ED-AE1B-E055B0049273}"/>
    <cellStyle name="Normal 2 46 2 2" xfId="22691" xr:uid="{4C5DBBF7-7CAB-464A-83CD-DAD2287FD97A}"/>
    <cellStyle name="Normal 2 46 2 2 2" xfId="22692" xr:uid="{30540E4B-139B-460B-83D4-D2EACB6BE547}"/>
    <cellStyle name="Normal 2 46 2 2 2 2" xfId="22693" xr:uid="{83C6CB81-5A92-458D-B0FA-3529DD3F6B1D}"/>
    <cellStyle name="Normal 2 46 2 2 2 2 2" xfId="22694" xr:uid="{4A867827-C62D-4698-A358-0D400B8FE798}"/>
    <cellStyle name="Normal 2 46 2 2 2 3" xfId="22695" xr:uid="{62DF138E-6EE1-484D-9DD8-C2D8DF99B0B5}"/>
    <cellStyle name="Normal 2 46 2 2 2 4" xfId="22696" xr:uid="{A59F9B88-4484-4556-BD0D-3C1BA235D961}"/>
    <cellStyle name="Normal 2 46 2 2 3" xfId="22697" xr:uid="{3743236A-3628-4EA7-9E31-4C571B06ED66}"/>
    <cellStyle name="Normal 2 46 2 2 3 2" xfId="22698" xr:uid="{FE810A06-8694-4EB3-A2C5-94B3C6EE6E68}"/>
    <cellStyle name="Normal 2 46 2 2 4" xfId="22699" xr:uid="{2A1F5AA2-C428-432D-8C43-D2EF8630076D}"/>
    <cellStyle name="Normal 2 46 2 2 5" xfId="22700" xr:uid="{DE67FC7D-92BE-485B-A63E-758E905A8378}"/>
    <cellStyle name="Normal 2 46 3" xfId="22701" xr:uid="{691ECFC0-A5FA-4E02-AFBA-EB9D6B72B60F}"/>
    <cellStyle name="Normal 2 46 3 2" xfId="22702" xr:uid="{3F1DF433-C2EC-4E9C-9E97-336FD9BA6047}"/>
    <cellStyle name="Normal 2 46 3 2 2" xfId="22703" xr:uid="{D76BE8CD-CB55-481F-A083-95DA6F1CD870}"/>
    <cellStyle name="Normal 2 46 3 2 2 2" xfId="22704" xr:uid="{A3052F0A-1C28-4A9D-8551-D54862C40DD7}"/>
    <cellStyle name="Normal 2 46 3 2 2 2 2" xfId="22705" xr:uid="{4F1373BF-CEB9-4CF0-AE9D-BF4F8100AEE8}"/>
    <cellStyle name="Normal 2 46 3 2 2 3" xfId="22706" xr:uid="{F6EEE3F9-A30B-4ECE-A86D-A244A884B83A}"/>
    <cellStyle name="Normal 2 46 3 2 2 4" xfId="22707" xr:uid="{86627854-0E5C-47DC-8A28-2EDECF9F6EF0}"/>
    <cellStyle name="Normal 2 46 3 2 3" xfId="22708" xr:uid="{F036B9BF-643D-49D0-AA5B-AE4E304FC822}"/>
    <cellStyle name="Normal 2 46 3 2 3 2" xfId="22709" xr:uid="{069BCD63-37E0-4104-9056-576F676EC8B2}"/>
    <cellStyle name="Normal 2 46 3 2 4" xfId="22710" xr:uid="{70D6A6E4-9E4D-4E91-9581-471095DA0365}"/>
    <cellStyle name="Normal 2 46 3 2 5" xfId="22711" xr:uid="{CEA8596B-E041-4298-9885-C77C23FA7EA1}"/>
    <cellStyle name="Normal 2 46 4" xfId="22712" xr:uid="{BAC864AB-387C-4E87-9D65-735E547B57DC}"/>
    <cellStyle name="Normal 2 46 4 2" xfId="22713" xr:uid="{3E2AA980-1A0C-4816-A3EF-F06374F78E7C}"/>
    <cellStyle name="Normal 2 46 4 2 2" xfId="22714" xr:uid="{08CB49DF-5E86-460F-B72B-EB629543D946}"/>
    <cellStyle name="Normal 2 46 4 2 2 2" xfId="22715" xr:uid="{48854ED0-622F-45F8-AADC-B3072C2002E9}"/>
    <cellStyle name="Normal 2 46 4 2 3" xfId="22716" xr:uid="{CB1F47AD-3143-40B8-B3B9-25F2DA9D8B3A}"/>
    <cellStyle name="Normal 2 46 4 2 4" xfId="22717" xr:uid="{2BE8AB30-6880-41FF-95D8-742AFB3919AB}"/>
    <cellStyle name="Normal 2 46 4 3" xfId="22718" xr:uid="{576835EA-FBEC-4EA4-AC98-4A235A9D545A}"/>
    <cellStyle name="Normal 2 46 4 3 2" xfId="22719" xr:uid="{505E079F-972D-49C7-999B-C78F95674126}"/>
    <cellStyle name="Normal 2 46 4 4" xfId="22720" xr:uid="{F49E4541-47E8-40D5-99FA-C026E41A1DBE}"/>
    <cellStyle name="Normal 2 46 4 5" xfId="22721" xr:uid="{264379AF-453E-4570-B923-FAFA57DB4434}"/>
    <cellStyle name="Normal 2 47" xfId="22722" xr:uid="{B190D671-B412-49DE-9258-FF5169FAC798}"/>
    <cellStyle name="Normal 2 47 2" xfId="22723" xr:uid="{45FB079E-786B-4A07-ACF2-02ED98E05CE3}"/>
    <cellStyle name="Normal 2 47 2 2" xfId="22724" xr:uid="{A9757B72-35BB-47B7-90B8-CFFEB615FEE6}"/>
    <cellStyle name="Normal 2 47 2 2 2" xfId="22725" xr:uid="{5154A6F7-F1DE-4EFE-8027-BAAC2159E5F3}"/>
    <cellStyle name="Normal 2 47 2 2 2 2" xfId="22726" xr:uid="{425D4B32-373A-4A34-B078-04E13584B553}"/>
    <cellStyle name="Normal 2 47 2 2 2 2 2" xfId="22727" xr:uid="{B4894138-6765-44F8-9A0A-90C3DCF961FC}"/>
    <cellStyle name="Normal 2 47 2 2 2 3" xfId="22728" xr:uid="{A45701F6-C779-4E5A-9B83-CEE6AD532D7E}"/>
    <cellStyle name="Normal 2 47 2 2 2 4" xfId="22729" xr:uid="{13E0389D-AB33-4AEF-B271-C3E8F13B7D13}"/>
    <cellStyle name="Normal 2 47 2 2 3" xfId="22730" xr:uid="{5F9C1967-9023-4118-935E-7D7958ABE7B0}"/>
    <cellStyle name="Normal 2 47 2 2 3 2" xfId="22731" xr:uid="{05F24411-5105-4401-89BE-42E97DECB4B6}"/>
    <cellStyle name="Normal 2 47 2 2 4" xfId="22732" xr:uid="{EBEDD142-CFF7-49C1-84FC-C3A94E1EDF2C}"/>
    <cellStyle name="Normal 2 47 2 2 5" xfId="22733" xr:uid="{9BE68DD1-68CA-45E3-A29A-4ED8F3F5EF65}"/>
    <cellStyle name="Normal 2 47 3" xfId="22734" xr:uid="{12264639-9F30-4CD2-93D7-0032DB6D49D0}"/>
    <cellStyle name="Normal 2 47 3 2" xfId="22735" xr:uid="{B2288A40-80BB-4D36-B7F3-AAFE1E552568}"/>
    <cellStyle name="Normal 2 47 3 2 2" xfId="22736" xr:uid="{172A619E-4955-4387-AAFF-C558F0948E94}"/>
    <cellStyle name="Normal 2 47 3 2 2 2" xfId="22737" xr:uid="{98659D8F-E4D9-4678-A10C-EA3684682B4B}"/>
    <cellStyle name="Normal 2 47 3 2 2 2 2" xfId="22738" xr:uid="{7AEA0715-8078-4C5A-BFEF-4DB309C5ECBE}"/>
    <cellStyle name="Normal 2 47 3 2 2 3" xfId="22739" xr:uid="{F882A475-FD6F-49A0-98F0-EAA58C54F305}"/>
    <cellStyle name="Normal 2 47 3 2 2 4" xfId="22740" xr:uid="{0363131F-7CE0-4169-8986-0B775187C974}"/>
    <cellStyle name="Normal 2 47 3 2 3" xfId="22741" xr:uid="{F36983A4-8ABB-48FB-984A-F308E0D7F049}"/>
    <cellStyle name="Normal 2 47 3 2 3 2" xfId="22742" xr:uid="{529DA979-54DE-46E2-AD9D-A37B87B5EFE6}"/>
    <cellStyle name="Normal 2 47 3 2 4" xfId="22743" xr:uid="{F2731168-B212-484D-8A0F-E7244D90DEFC}"/>
    <cellStyle name="Normal 2 47 3 2 5" xfId="22744" xr:uid="{F0B2123E-9FED-4050-B805-6E0E8EF447D2}"/>
    <cellStyle name="Normal 2 47 4" xfId="22745" xr:uid="{85D98E48-78AA-4D22-9B91-35548A7BF31A}"/>
    <cellStyle name="Normal 2 47 4 2" xfId="22746" xr:uid="{9563F361-D463-4460-A0DA-D13998281DAF}"/>
    <cellStyle name="Normal 2 47 4 2 2" xfId="22747" xr:uid="{834A01F8-31E7-4D9C-9F0A-5B4D249CAFD0}"/>
    <cellStyle name="Normal 2 47 4 2 2 2" xfId="22748" xr:uid="{A4088105-0F4B-438A-B8AB-FC7B067E9D85}"/>
    <cellStyle name="Normal 2 47 4 2 3" xfId="22749" xr:uid="{144B5C3C-F7B0-4AA8-91F5-EACC9B48EDF7}"/>
    <cellStyle name="Normal 2 47 4 2 4" xfId="22750" xr:uid="{EB5F0D8B-202E-419B-B85F-B6828863FC41}"/>
    <cellStyle name="Normal 2 47 4 3" xfId="22751" xr:uid="{7B436191-0FEE-4607-B60F-4E85A2105305}"/>
    <cellStyle name="Normal 2 47 4 3 2" xfId="22752" xr:uid="{D2457ACE-87D6-4317-A09D-5E7E7B4870A2}"/>
    <cellStyle name="Normal 2 47 4 4" xfId="22753" xr:uid="{38629F7F-1569-47E3-A9B6-25F06DF6A69C}"/>
    <cellStyle name="Normal 2 47 4 5" xfId="22754" xr:uid="{2DF12519-AEAA-4992-AE78-4BDD35F953F7}"/>
    <cellStyle name="Normal 2 48" xfId="22755" xr:uid="{3741572E-30DC-4369-BF2C-6E6498CA9250}"/>
    <cellStyle name="Normal 2 48 2" xfId="22756" xr:uid="{1690D5FF-51BA-465A-BD90-69FF5828E8CD}"/>
    <cellStyle name="Normal 2 48 2 2" xfId="22757" xr:uid="{D289CB5B-93AE-4045-A99C-70AB11817E01}"/>
    <cellStyle name="Normal 2 48 2 2 2" xfId="22758" xr:uid="{E23180C2-9151-4C8B-AECB-F5F915884D89}"/>
    <cellStyle name="Normal 2 48 2 2 2 2" xfId="22759" xr:uid="{C92799F3-B94B-4AB6-84A2-8B7AF44AF0FF}"/>
    <cellStyle name="Normal 2 48 2 2 2 2 2" xfId="22760" xr:uid="{14ED1605-B195-4162-860D-5A1DB8012C9E}"/>
    <cellStyle name="Normal 2 48 2 2 2 3" xfId="22761" xr:uid="{43DE37CC-1C5B-4133-85BE-BE1D75DCA8B9}"/>
    <cellStyle name="Normal 2 48 2 2 2 4" xfId="22762" xr:uid="{AECCEFFB-559D-4355-A537-00C703DF8E2C}"/>
    <cellStyle name="Normal 2 48 2 2 3" xfId="22763" xr:uid="{B4A78900-7D13-4D57-8C30-703D5C3C84A6}"/>
    <cellStyle name="Normal 2 48 2 2 3 2" xfId="22764" xr:uid="{F0A18E12-34DF-4896-9E20-EDDBCF11C569}"/>
    <cellStyle name="Normal 2 48 2 2 4" xfId="22765" xr:uid="{7C6A2C8D-D598-419C-A906-7D3E96D35FC9}"/>
    <cellStyle name="Normal 2 48 2 2 5" xfId="22766" xr:uid="{98E21D7A-21CC-439C-AA71-44DA0CEABC41}"/>
    <cellStyle name="Normal 2 48 3" xfId="22767" xr:uid="{EE26AA18-5BDB-401F-8F17-715BA8C9639A}"/>
    <cellStyle name="Normal 2 48 3 2" xfId="22768" xr:uid="{6FFC3402-25DF-4551-9D82-F38BCFBE3E64}"/>
    <cellStyle name="Normal 2 48 3 2 2" xfId="22769" xr:uid="{77922EF4-2AFC-4E00-A26E-EA766AF15017}"/>
    <cellStyle name="Normal 2 48 3 2 2 2" xfId="22770" xr:uid="{C05837D9-B231-4828-9F13-0ACEDA19512A}"/>
    <cellStyle name="Normal 2 48 3 2 2 2 2" xfId="22771" xr:uid="{A81184C5-B460-41E3-B9F9-F2980343E791}"/>
    <cellStyle name="Normal 2 48 3 2 2 3" xfId="22772" xr:uid="{EF16E78A-F19D-4E59-8D68-12485831A534}"/>
    <cellStyle name="Normal 2 48 3 2 2 4" xfId="22773" xr:uid="{2F9C62D2-5941-4B50-85C7-C944C25113FA}"/>
    <cellStyle name="Normal 2 48 3 2 3" xfId="22774" xr:uid="{D8DFA3A2-A089-40D5-8664-362AF5CA162D}"/>
    <cellStyle name="Normal 2 48 3 2 3 2" xfId="22775" xr:uid="{E65BCF0E-62E8-4BAB-A256-BB40B6C76B3C}"/>
    <cellStyle name="Normal 2 48 3 2 4" xfId="22776" xr:uid="{0F933027-4E54-4662-8913-8BB8C60A797A}"/>
    <cellStyle name="Normal 2 48 3 2 5" xfId="22777" xr:uid="{3817383F-A3AA-4E45-946C-427AB37FFD62}"/>
    <cellStyle name="Normal 2 48 4" xfId="22778" xr:uid="{9802399E-269B-4C85-87CB-5A4245F7FD4B}"/>
    <cellStyle name="Normal 2 48 4 2" xfId="22779" xr:uid="{F49B3A42-4941-4AED-904C-B5051D1BF3CF}"/>
    <cellStyle name="Normal 2 48 4 2 2" xfId="22780" xr:uid="{32CB3BD5-2A4E-4EAB-AA66-E385E6D4F798}"/>
    <cellStyle name="Normal 2 48 4 2 2 2" xfId="22781" xr:uid="{8A455762-4096-4A02-9793-DE6589AA7355}"/>
    <cellStyle name="Normal 2 48 4 2 3" xfId="22782" xr:uid="{57955385-2018-4936-9F52-D3C0FD07B259}"/>
    <cellStyle name="Normal 2 48 4 2 4" xfId="22783" xr:uid="{2FFA3283-BF0D-4324-BC28-D725DBCACBC0}"/>
    <cellStyle name="Normal 2 48 4 3" xfId="22784" xr:uid="{36AC00DC-D5A6-4C46-972F-61AFC9C828D9}"/>
    <cellStyle name="Normal 2 48 4 3 2" xfId="22785" xr:uid="{814CE37D-F845-4A22-9993-DC4ABB2D01D5}"/>
    <cellStyle name="Normal 2 48 4 4" xfId="22786" xr:uid="{319B190F-BF4E-4827-958D-86851A5A3DFB}"/>
    <cellStyle name="Normal 2 48 4 5" xfId="22787" xr:uid="{C8EB14FC-9C18-4C50-ADA3-F137B4619E84}"/>
    <cellStyle name="Normal 2 49" xfId="22788" xr:uid="{8CB64357-5C55-4E24-BBC5-10B3BC9F396D}"/>
    <cellStyle name="Normal 2 49 2" xfId="22789" xr:uid="{08D5C279-5161-4E07-9798-F9338727D690}"/>
    <cellStyle name="Normal 2 49 2 2" xfId="22790" xr:uid="{EA809229-1A01-426B-B6E9-760DB3434BF1}"/>
    <cellStyle name="Normal 2 49 2 2 2" xfId="22791" xr:uid="{837E9F03-78D3-4BD8-93AE-0EB67DC37ABA}"/>
    <cellStyle name="Normal 2 49 2 2 2 2" xfId="22792" xr:uid="{261BFFCD-26BF-42FD-B977-FBC23DF72677}"/>
    <cellStyle name="Normal 2 49 2 2 2 2 2" xfId="22793" xr:uid="{7D2B95B6-1E99-48EC-8851-728AD9A47601}"/>
    <cellStyle name="Normal 2 49 2 2 2 3" xfId="22794" xr:uid="{53538E48-0423-4D5E-BFFB-FBE13C1A989B}"/>
    <cellStyle name="Normal 2 49 2 2 2 4" xfId="22795" xr:uid="{80A02ADA-8196-4868-AB20-EFE725E04502}"/>
    <cellStyle name="Normal 2 49 2 2 3" xfId="22796" xr:uid="{AF2CF809-2EC8-4E54-8850-73F35CA9CDC6}"/>
    <cellStyle name="Normal 2 49 2 2 3 2" xfId="22797" xr:uid="{54D30EA5-0189-46D8-B750-B68F1910A88F}"/>
    <cellStyle name="Normal 2 49 2 2 4" xfId="22798" xr:uid="{7BC9062E-ADDD-4CCE-A64C-E210598F5573}"/>
    <cellStyle name="Normal 2 49 2 2 5" xfId="22799" xr:uid="{68379698-58AD-4F21-BBA8-6D6D86A85586}"/>
    <cellStyle name="Normal 2 49 3" xfId="22800" xr:uid="{8A5B001E-EDD9-4120-A6C3-A118DD96EEF1}"/>
    <cellStyle name="Normal 2 49 3 2" xfId="22801" xr:uid="{AFD2A852-B65C-4604-B630-2A7552A45A5E}"/>
    <cellStyle name="Normal 2 49 3 2 2" xfId="22802" xr:uid="{A3D92A29-04BD-4503-849F-99EA2E5D813D}"/>
    <cellStyle name="Normal 2 49 3 2 2 2" xfId="22803" xr:uid="{73965EE7-B831-47D2-869A-AF45C212AC48}"/>
    <cellStyle name="Normal 2 49 3 2 2 2 2" xfId="22804" xr:uid="{C2A74212-AFC8-45B2-BAE7-E76F380EEE12}"/>
    <cellStyle name="Normal 2 49 3 2 2 3" xfId="22805" xr:uid="{FE477FCE-A096-4748-ADCC-41AB36F886ED}"/>
    <cellStyle name="Normal 2 49 3 2 2 4" xfId="22806" xr:uid="{90659F54-C1C5-4A00-B1B0-9669C5CA765B}"/>
    <cellStyle name="Normal 2 49 3 2 3" xfId="22807" xr:uid="{6CFA3AB0-9712-4D48-84A1-FD4668EBF7F0}"/>
    <cellStyle name="Normal 2 49 3 2 3 2" xfId="22808" xr:uid="{2EFD8DC3-BD81-4CC8-A47B-F9C5A39A1296}"/>
    <cellStyle name="Normal 2 49 3 2 4" xfId="22809" xr:uid="{77996C15-09F3-488A-91EB-2ACE10B94A03}"/>
    <cellStyle name="Normal 2 49 3 2 5" xfId="22810" xr:uid="{4F42812B-0F65-43B7-9850-BA9B24AFD56C}"/>
    <cellStyle name="Normal 2 49 4" xfId="22811" xr:uid="{17EFA1B2-10DC-401D-8517-90C27D5D837D}"/>
    <cellStyle name="Normal 2 49 4 2" xfId="22812" xr:uid="{3A9DB63C-C4A2-4EEA-87F2-1B02B73927A5}"/>
    <cellStyle name="Normal 2 49 4 2 2" xfId="22813" xr:uid="{564682B4-655C-4A1C-ADBE-91205E167C8F}"/>
    <cellStyle name="Normal 2 49 4 2 2 2" xfId="22814" xr:uid="{574CE613-88D7-4191-A05C-F017D6453035}"/>
    <cellStyle name="Normal 2 49 4 2 3" xfId="22815" xr:uid="{D7E62DE1-D6F0-446E-802C-E150A47F4992}"/>
    <cellStyle name="Normal 2 49 4 2 4" xfId="22816" xr:uid="{2531C2AB-D534-4186-B67A-768BC5ACB5B5}"/>
    <cellStyle name="Normal 2 49 4 3" xfId="22817" xr:uid="{591DCC7F-2874-463F-A49B-3D899272BEED}"/>
    <cellStyle name="Normal 2 49 4 3 2" xfId="22818" xr:uid="{293C6E26-33B9-419F-B83B-34E18CC0ECAB}"/>
    <cellStyle name="Normal 2 49 4 4" xfId="22819" xr:uid="{36503296-6A15-4BC7-9A3D-5A02B104B38D}"/>
    <cellStyle name="Normal 2 49 4 5" xfId="22820" xr:uid="{8E03122A-7D75-46AB-BC1C-526530BDC084}"/>
    <cellStyle name="Normal 2 5" xfId="1131" xr:uid="{00000000-0005-0000-0000-000071040000}"/>
    <cellStyle name="Normál 2 5" xfId="22821" xr:uid="{CBB45F4C-8145-44CA-90ED-A80FEF89D594}"/>
    <cellStyle name="Normal 2 5 10" xfId="22822" xr:uid="{0D26A68F-D10B-42AC-9EE4-B3A51FF4ADC1}"/>
    <cellStyle name="Normál 2 5 10" xfId="22823" xr:uid="{55BB9E8C-2226-449E-98EF-618BD1BEB3B2}"/>
    <cellStyle name="Normal 2 5 10 2" xfId="22824" xr:uid="{DB2931DE-D3DD-4D9E-B873-A5FF184765F8}"/>
    <cellStyle name="Normál 2 5 10 2" xfId="22825" xr:uid="{82153EDB-C1B6-4839-AF7C-921C15CC9BC3}"/>
    <cellStyle name="Normal 2 5 10 2 2" xfId="22826" xr:uid="{09E27A2F-0B27-4D17-8173-B5D567443065}"/>
    <cellStyle name="Normal 2 5 10 2 2 2" xfId="22827" xr:uid="{BD6B4AD7-8AA0-45E7-B88A-448F03DF12A6}"/>
    <cellStyle name="Normal 2 5 10 2 2 2 2" xfId="22828" xr:uid="{F15D9A2C-0760-4673-95C0-4DC7CF13EF6F}"/>
    <cellStyle name="Normal 2 5 10 2 2 3" xfId="22829" xr:uid="{1A859600-681E-466E-B7FC-D6862AC11623}"/>
    <cellStyle name="Normal 2 5 10 2 2 4" xfId="22830" xr:uid="{950B94CD-0500-4D01-8D98-8AEA1DA92FBC}"/>
    <cellStyle name="Normal 2 5 10 2 3" xfId="22831" xr:uid="{79F1FEBF-C0DA-41E0-A9BA-03511155EC25}"/>
    <cellStyle name="Normal 2 5 10 2 3 2" xfId="22832" xr:uid="{ADA389C9-D3F1-422E-B22E-4D6603809E08}"/>
    <cellStyle name="Normal 2 5 10 2 4" xfId="22833" xr:uid="{24994A47-C172-4B8C-961E-C378D050D445}"/>
    <cellStyle name="Normal 2 5 10 2 5" xfId="22834" xr:uid="{1DD6715E-337A-467F-9F78-2D75744232D6}"/>
    <cellStyle name="Normal 2 5 10 2 6" xfId="22835" xr:uid="{873DE096-DD11-4F58-A7E0-030E170528CC}"/>
    <cellStyle name="Normal 2 5 10 2 7" xfId="22836" xr:uid="{7BEEA629-34A0-49BE-B232-C58D66AA46C3}"/>
    <cellStyle name="Normál 2 5 10 3" xfId="22837" xr:uid="{E0E13C7A-6D1F-4E52-B363-A838FBF5399B}"/>
    <cellStyle name="Normal 2 5 11" xfId="22838" xr:uid="{120E5CEC-8D68-4EC5-B25D-B68C43417C48}"/>
    <cellStyle name="Normál 2 5 11" xfId="22839" xr:uid="{5FE1C618-237D-4A03-A988-6F62B578AFAC}"/>
    <cellStyle name="Normal 2 5 11 2" xfId="22840" xr:uid="{03369737-FC63-4E1B-8185-B3B2E257E50D}"/>
    <cellStyle name="Normál 2 5 11 2" xfId="22841" xr:uid="{612128B4-DEBD-44F4-8F45-DDACFA2B9EF9}"/>
    <cellStyle name="Normal 2 5 11 2 2" xfId="22842" xr:uid="{C4236299-EF76-4CC7-A1DA-A99FCEB673D0}"/>
    <cellStyle name="Normal 2 5 11 2 2 2" xfId="22843" xr:uid="{8EF7E56D-09FA-4E97-9300-3F8927AC4C48}"/>
    <cellStyle name="Normal 2 5 11 2 2 2 2" xfId="22844" xr:uid="{413BB08B-71BA-49EB-ADA3-D2EAB270A6A2}"/>
    <cellStyle name="Normal 2 5 11 2 2 3" xfId="22845" xr:uid="{E8FDA887-4C55-49CB-BE70-9774E93E2CD1}"/>
    <cellStyle name="Normal 2 5 11 2 2 4" xfId="22846" xr:uid="{B7D0DF63-5A37-4019-8064-AF73551DB441}"/>
    <cellStyle name="Normal 2 5 11 2 3" xfId="22847" xr:uid="{B3CB40EA-1E8A-4DEC-BCD5-F6AB44068E55}"/>
    <cellStyle name="Normal 2 5 11 2 3 2" xfId="22848" xr:uid="{454EFF1B-5402-4192-A08B-C92A2742517C}"/>
    <cellStyle name="Normal 2 5 11 2 4" xfId="22849" xr:uid="{3376C2FC-DBEC-459C-A465-D427C84AEF2D}"/>
    <cellStyle name="Normal 2 5 11 2 5" xfId="22850" xr:uid="{B39F629F-B4CB-495E-8FE0-BB5CED856C55}"/>
    <cellStyle name="Normal 2 5 11 2 6" xfId="22851" xr:uid="{17E077D3-0B8B-4CC8-8BEE-782D18FF4EE9}"/>
    <cellStyle name="Normal 2 5 11 2 7" xfId="22852" xr:uid="{626BD8C3-0D69-431A-941E-91D0A352BFB9}"/>
    <cellStyle name="Normál 2 5 11 3" xfId="22853" xr:uid="{800910B5-474B-4B15-8AEA-99102CC1FD66}"/>
    <cellStyle name="Normal 2 5 12" xfId="22854" xr:uid="{F6291FB9-5AF0-4B25-AFBE-1863A7D770B8}"/>
    <cellStyle name="Normál 2 5 12" xfId="22855" xr:uid="{07F46DA4-D51D-445E-9DDB-8BE5389D3BBA}"/>
    <cellStyle name="Normal 2 5 12 2" xfId="22856" xr:uid="{51611949-1C7C-4D74-A6BE-D296ECC25473}"/>
    <cellStyle name="Normál 2 5 12 2" xfId="22857" xr:uid="{317C3151-1FF5-455C-8352-6BCABEEA61F6}"/>
    <cellStyle name="Normal 2 5 12 2 2" xfId="22858" xr:uid="{7F101ED1-5B8C-45A0-8E78-861A14825626}"/>
    <cellStyle name="Normal 2 5 12 2 2 2" xfId="22859" xr:uid="{768BE113-750F-4D57-B84B-529E39E0D54D}"/>
    <cellStyle name="Normal 2 5 12 2 2 2 2" xfId="22860" xr:uid="{C5573315-7E7C-4AD2-B865-40EDBFE4E094}"/>
    <cellStyle name="Normal 2 5 12 2 2 3" xfId="22861" xr:uid="{B894E926-DBBD-4730-8999-DE55A30ED31B}"/>
    <cellStyle name="Normal 2 5 12 2 2 4" xfId="22862" xr:uid="{F143A604-CD08-42CA-8657-91AD905B7D07}"/>
    <cellStyle name="Normal 2 5 12 2 3" xfId="22863" xr:uid="{F4E776DA-14A9-4F1A-8992-2188836E4562}"/>
    <cellStyle name="Normal 2 5 12 2 3 2" xfId="22864" xr:uid="{E59FA53A-C1FE-4C66-B939-FD4D1BCF8BC4}"/>
    <cellStyle name="Normal 2 5 12 2 4" xfId="22865" xr:uid="{25AE9A53-FCDF-4611-9417-3CDABD6E981F}"/>
    <cellStyle name="Normal 2 5 12 2 5" xfId="22866" xr:uid="{CA9E04DB-9085-4DAA-B26A-7F155505F805}"/>
    <cellStyle name="Normal 2 5 12 2 6" xfId="22867" xr:uid="{0A6AAF36-815F-4710-BBF6-90E4B3B562FA}"/>
    <cellStyle name="Normal 2 5 12 2 7" xfId="22868" xr:uid="{560CD901-C53F-407B-930B-2DAC81EF3EEA}"/>
    <cellStyle name="Normál 2 5 12 3" xfId="22869" xr:uid="{182C5A54-346D-4BB7-87E4-5FBA5B90568C}"/>
    <cellStyle name="Normal 2 5 13" xfId="22870" xr:uid="{FB1A1D30-918C-4DB2-B251-FD90DFD31A76}"/>
    <cellStyle name="Normál 2 5 13" xfId="22871" xr:uid="{2EEC68CA-DD96-4819-8AD4-893576BF0DE6}"/>
    <cellStyle name="Normal 2 5 13 2" xfId="22872" xr:uid="{9BC83C2A-CD6B-4174-B104-C1946866044D}"/>
    <cellStyle name="Normál 2 5 13 2" xfId="22873" xr:uid="{CA574E8B-C5D4-40A1-AACA-F688E7ADB127}"/>
    <cellStyle name="Normal 2 5 13 2 2" xfId="22874" xr:uid="{61FBFDC8-6EB5-45E4-8647-2E9C0C694CCE}"/>
    <cellStyle name="Normal 2 5 13 2 2 2" xfId="22875" xr:uid="{F5AEA8B8-3113-424E-BCDD-5175720558F1}"/>
    <cellStyle name="Normal 2 5 13 2 2 2 2" xfId="22876" xr:uid="{63E2783A-2929-4A69-8A86-359B4FE852C2}"/>
    <cellStyle name="Normal 2 5 13 2 2 3" xfId="22877" xr:uid="{A382C91A-0F10-4D6D-B1E8-782082D390ED}"/>
    <cellStyle name="Normal 2 5 13 2 2 4" xfId="22878" xr:uid="{4926F5CB-2A83-4190-B356-7325728D198C}"/>
    <cellStyle name="Normal 2 5 13 2 3" xfId="22879" xr:uid="{D282CDE8-3531-4255-B514-749068393AB1}"/>
    <cellStyle name="Normal 2 5 13 2 3 2" xfId="22880" xr:uid="{563299E6-E292-4F47-86B1-16E957644677}"/>
    <cellStyle name="Normal 2 5 13 2 4" xfId="22881" xr:uid="{8485E05D-48D7-48BC-AB9A-0DBB205818B1}"/>
    <cellStyle name="Normal 2 5 13 2 5" xfId="22882" xr:uid="{1888D355-6C51-4A8A-B087-F41CB3BE6235}"/>
    <cellStyle name="Normal 2 5 13 2 6" xfId="22883" xr:uid="{526B3366-3C4A-46F5-A915-BB902039DFDF}"/>
    <cellStyle name="Normal 2 5 13 2 7" xfId="22884" xr:uid="{08CDEC2C-8E11-4C12-90B4-8C5DB5DEB7E3}"/>
    <cellStyle name="Normál 2 5 13 3" xfId="22885" xr:uid="{2F81F77C-CF84-4F37-AEB1-A1F7DFB20437}"/>
    <cellStyle name="Normal 2 5 14" xfId="22886" xr:uid="{3A88C2A4-48B1-4694-8296-9443AFFC4496}"/>
    <cellStyle name="Normál 2 5 14" xfId="22887" xr:uid="{C8059616-C1E2-48BA-9F7E-B7427FCC2101}"/>
    <cellStyle name="Normal 2 5 14 2" xfId="22888" xr:uid="{E3EB9747-31DA-4109-BDD6-3D6174194617}"/>
    <cellStyle name="Normál 2 5 14 2" xfId="22889" xr:uid="{D9FB820C-F342-4F4B-BD6B-6DD566E2846F}"/>
    <cellStyle name="Normal 2 5 14 2 2" xfId="22890" xr:uid="{FD44C883-C537-498F-B67F-E8BA1193C060}"/>
    <cellStyle name="Normal 2 5 14 2 2 2" xfId="22891" xr:uid="{A9C6FC12-E033-404D-BA28-C804FBBDED83}"/>
    <cellStyle name="Normal 2 5 14 2 3" xfId="22892" xr:uid="{13F4C6EA-34D9-4D2E-ACFF-43D6488E535B}"/>
    <cellStyle name="Normal 2 5 14 2 4" xfId="22893" xr:uid="{CAE41977-23FE-4E42-A8B5-619F891F9E7F}"/>
    <cellStyle name="Normal 2 5 14 2 5" xfId="22894" xr:uid="{E8786F23-9C33-4626-9F1A-65D32F510872}"/>
    <cellStyle name="Normal 2 5 14 3" xfId="22895" xr:uid="{1BB8EB7C-F584-4EE5-B176-6E9516638DA4}"/>
    <cellStyle name="Normál 2 5 14 3" xfId="22896" xr:uid="{2892E6D6-B918-498E-8EB1-52430B3117D9}"/>
    <cellStyle name="Normal 2 5 14 3 2" xfId="22897" xr:uid="{E2551011-A4F8-43D6-A243-D16D94F9B590}"/>
    <cellStyle name="Normal 2 5 14 4" xfId="22898" xr:uid="{EED5BF16-EAEC-4814-AEFB-2A522013CB8A}"/>
    <cellStyle name="Normal 2 5 14 5" xfId="22899" xr:uid="{FA7CE4D9-7437-408B-A67D-5BA3B5D45B28}"/>
    <cellStyle name="Normal 2 5 14 6" xfId="22900" xr:uid="{7E53271F-1203-4868-AC25-23DD05DCD545}"/>
    <cellStyle name="Normal 2 5 14 7" xfId="22901" xr:uid="{57E0C5FC-9D58-444E-9F17-C7D50BC842C2}"/>
    <cellStyle name="Normal 2 5 15" xfId="22902" xr:uid="{A2DE7737-2AD2-4ABF-92CE-3D89E21178B9}"/>
    <cellStyle name="Normál 2 5 15" xfId="22903" xr:uid="{8C0D6B2E-4C6C-4E1A-9103-4196CCA17BC5}"/>
    <cellStyle name="Normal 2 5 15 2" xfId="22904" xr:uid="{FB70E891-1958-40CB-8422-D60B7A7D97AD}"/>
    <cellStyle name="Normal 2 5 15 2 2" xfId="22905" xr:uid="{F1D55ED8-17A4-44BD-B40A-2A5F26C52BCB}"/>
    <cellStyle name="Normal 2 5 15 2 2 2" xfId="22906" xr:uid="{7A97780F-28C2-422D-B2E4-A48A6BBE2042}"/>
    <cellStyle name="Normal 2 5 15 2 3" xfId="22907" xr:uid="{667F50A3-7ADD-4396-84F8-069E87849F15}"/>
    <cellStyle name="Normal 2 5 15 2 4" xfId="22908" xr:uid="{1F7CA692-C98F-44B1-9053-5A4BA5CC1A52}"/>
    <cellStyle name="Normal 2 5 15 3" xfId="22909" xr:uid="{DCE7B71C-C360-4CEC-95B4-5268CE66D77C}"/>
    <cellStyle name="Normal 2 5 15 3 2" xfId="22910" xr:uid="{B5DD5F48-8D36-4A18-8ECE-96DA06302CE1}"/>
    <cellStyle name="Normal 2 5 15 4" xfId="22911" xr:uid="{FA421277-837F-442C-A1D5-16D9ED91D180}"/>
    <cellStyle name="Normal 2 5 15 5" xfId="22912" xr:uid="{B1B5DC71-7A59-4DD3-B289-C840C4090968}"/>
    <cellStyle name="Normal 2 5 15 6" xfId="22913" xr:uid="{31D0B81C-B126-44C8-95A2-3C8674468C10}"/>
    <cellStyle name="Normal 2 5 16" xfId="22914" xr:uid="{454D7462-88E3-45E3-8D7F-C091C00D6746}"/>
    <cellStyle name="Normál 2 5 16" xfId="22915" xr:uid="{69116BA3-CBC0-4969-B75C-59AEA2D44F8C}"/>
    <cellStyle name="Normal 2 5 16 2" xfId="22916" xr:uid="{268865FC-AD2C-42C7-9B2B-D6DCD9701403}"/>
    <cellStyle name="Normal 2 5 16 2 2" xfId="22917" xr:uid="{6BC6D683-CFF9-49B5-BE16-CB5FAF896EDE}"/>
    <cellStyle name="Normal 2 5 16 2 2 2" xfId="22918" xr:uid="{038DB3AE-564B-474C-BECA-37C817A26EC4}"/>
    <cellStyle name="Normal 2 5 16 2 3" xfId="22919" xr:uid="{1AF2604F-773B-43C6-BF64-822C984CD574}"/>
    <cellStyle name="Normal 2 5 16 2 4" xfId="22920" xr:uid="{37429CAF-24F2-43A7-9BBF-9E548D903066}"/>
    <cellStyle name="Normal 2 5 16 3" xfId="22921" xr:uid="{B6198921-EA12-4C21-9668-32ED8E1EFCF8}"/>
    <cellStyle name="Normal 2 5 16 3 2" xfId="22922" xr:uid="{DD19968D-2A17-4E65-AD79-C541BEBD2ED9}"/>
    <cellStyle name="Normal 2 5 16 4" xfId="22923" xr:uid="{3CC36F4C-EA53-47F3-B8E4-8B63DC0DFBB5}"/>
    <cellStyle name="Normal 2 5 16 5" xfId="22924" xr:uid="{B3EAB58E-0073-4218-8B6F-FDC60AD1B9B1}"/>
    <cellStyle name="Normal 2 5 17" xfId="22925" xr:uid="{68348984-033C-49B7-957C-62EB4EA88FCB}"/>
    <cellStyle name="Normál 2 5 17" xfId="22926" xr:uid="{C3BBDE04-D2A7-4891-B5DF-4917E7E9A143}"/>
    <cellStyle name="Normal 2 5 17 2" xfId="22927" xr:uid="{68CC2612-D924-451F-9B10-950EB0EB0236}"/>
    <cellStyle name="Normal 2 5 17 2 2" xfId="22928" xr:uid="{0CDF3BDE-EA82-4061-A241-D683E967AF33}"/>
    <cellStyle name="Normal 2 5 17 2 2 2" xfId="22929" xr:uid="{21EA7BC1-4E0F-46A8-86EB-0FF6FDA0DBEE}"/>
    <cellStyle name="Normal 2 5 17 2 3" xfId="22930" xr:uid="{9231BB63-807F-4C51-805B-A5C27C68EC6C}"/>
    <cellStyle name="Normal 2 5 17 2 4" xfId="22931" xr:uid="{A1AAE251-BF06-4EC5-ADC1-A563C29FBFF6}"/>
    <cellStyle name="Normal 2 5 17 3" xfId="22932" xr:uid="{726515B3-4083-47AA-AD04-F27662A868F7}"/>
    <cellStyle name="Normal 2 5 17 3 2" xfId="22933" xr:uid="{D84AC91D-5F73-4CFC-9B4D-03A026E011B3}"/>
    <cellStyle name="Normal 2 5 17 4" xfId="22934" xr:uid="{9B5608A3-7EAC-4849-8D35-3129C6669239}"/>
    <cellStyle name="Normal 2 5 17 5" xfId="22935" xr:uid="{5EB9D357-9032-440A-AA48-49C04ECA1120}"/>
    <cellStyle name="Normal 2 5 18" xfId="22936" xr:uid="{3AED2F99-0816-4A44-9F76-03B29FD447FA}"/>
    <cellStyle name="Normal 2 5 18 2" xfId="22937" xr:uid="{7F563FB0-6B13-4586-A568-44E7BDEBF556}"/>
    <cellStyle name="Normal 2 5 18 2 2" xfId="22938" xr:uid="{A9B73536-9CD2-41FE-8A9B-D193053D8E7A}"/>
    <cellStyle name="Normal 2 5 18 2 2 2" xfId="22939" xr:uid="{BC3E28CE-4326-442A-8E00-53FE69C6BAD9}"/>
    <cellStyle name="Normal 2 5 18 2 3" xfId="22940" xr:uid="{8E4B548F-7796-4A77-89E7-4FE14B503EC3}"/>
    <cellStyle name="Normal 2 5 18 2 4" xfId="22941" xr:uid="{8FA7096D-F549-4414-BE95-526DA5EB64B7}"/>
    <cellStyle name="Normal 2 5 18 3" xfId="22942" xr:uid="{0672ACED-BC15-4E29-A62F-29A8D2F27432}"/>
    <cellStyle name="Normal 2 5 18 3 2" xfId="22943" xr:uid="{BD2A5350-D345-4FD5-983B-0A5BC9E99983}"/>
    <cellStyle name="Normal 2 5 18 4" xfId="22944" xr:uid="{73AA1DAC-63C5-48FD-AFF3-4ECBA0320BA1}"/>
    <cellStyle name="Normal 2 5 18 5" xfId="22945" xr:uid="{516F600A-31E0-4BA9-A826-1B0003E5D508}"/>
    <cellStyle name="Normal 2 5 19" xfId="22946" xr:uid="{E4F584BA-D150-42C0-86AF-2D61365CB1F7}"/>
    <cellStyle name="Normal 2 5 19 2" xfId="22947" xr:uid="{14681061-A96D-4CD0-9377-C3C2D2E7BDA0}"/>
    <cellStyle name="Normal 2 5 19 2 2" xfId="22948" xr:uid="{66E16DDC-7E0D-41F6-95F3-811762D153DC}"/>
    <cellStyle name="Normal 2 5 19 2 2 2" xfId="22949" xr:uid="{5CC57C1C-0C61-44B6-B280-9D9869156C7F}"/>
    <cellStyle name="Normal 2 5 19 2 3" xfId="22950" xr:uid="{B0C3FF28-6F77-41B3-94A4-9C2FC0A36B2D}"/>
    <cellStyle name="Normal 2 5 19 2 4" xfId="22951" xr:uid="{776713F8-57BE-4263-A3E1-33A0CAECF2D1}"/>
    <cellStyle name="Normal 2 5 19 3" xfId="22952" xr:uid="{C1E52C1B-6FF7-4DFF-B55A-DAB2D2684730}"/>
    <cellStyle name="Normal 2 5 19 3 2" xfId="22953" xr:uid="{5C4796A4-AD95-4A8A-8F0A-3C46A3EDE7C9}"/>
    <cellStyle name="Normal 2 5 19 4" xfId="22954" xr:uid="{60220973-F979-4F8D-9AEA-787CF997331E}"/>
    <cellStyle name="Normal 2 5 19 5" xfId="22955" xr:uid="{FB495660-08F9-4D29-88D5-327835B2AD8B}"/>
    <cellStyle name="Normal 2 5 2" xfId="3186" xr:uid="{957647CE-4AB7-4F78-B1EA-DAE715110655}"/>
    <cellStyle name="Normál 2 5 2" xfId="22956" xr:uid="{6ED54FD7-2C46-4797-B96C-AEAD207E1061}"/>
    <cellStyle name="Normál 2 5 2 10" xfId="22957" xr:uid="{9FC39D37-3156-43CE-9288-00CB0019BF6B}"/>
    <cellStyle name="Normál 2 5 2 10 2" xfId="22958" xr:uid="{41D1222A-E84B-4C33-BCF2-964CCE7EAD4C}"/>
    <cellStyle name="Normál 2 5 2 11" xfId="22959" xr:uid="{E0879210-4AD1-4980-8C00-8478EA339B34}"/>
    <cellStyle name="Normál 2 5 2 12" xfId="22960" xr:uid="{C3878777-5A06-4374-98EF-913305D9F14A}"/>
    <cellStyle name="Normal 2 5 2 2" xfId="22961" xr:uid="{583F7D00-D5B0-44E0-BBC4-E210143A5506}"/>
    <cellStyle name="Normál 2 5 2 2" xfId="22962" xr:uid="{64298C67-6692-4344-9FF3-0790410E671C}"/>
    <cellStyle name="Normal 2 5 2 2 2" xfId="22963" xr:uid="{886F3BB6-04F9-4BF6-9963-2E0883A32304}"/>
    <cellStyle name="Normál 2 5 2 2 2" xfId="22964" xr:uid="{0D23E25A-8EBD-4CD6-8A7B-DA69363D5CE5}"/>
    <cellStyle name="Normal 2 5 2 2 2 2" xfId="22965" xr:uid="{28AA85F6-1F1E-492D-AD9F-F277375BF729}"/>
    <cellStyle name="Normal 2 5 2 2 2 2 2" xfId="22966" xr:uid="{06175B23-83A7-43DB-BF65-30C46C8A8BAD}"/>
    <cellStyle name="Normal 2 5 2 2 2 2 2 2" xfId="22967" xr:uid="{91B61DA5-8C71-4C0B-BD3E-CA32D2A41D83}"/>
    <cellStyle name="Normal 2 5 2 2 2 2 3" xfId="22968" xr:uid="{86CA9D6C-98C1-45A3-938B-913BC2916667}"/>
    <cellStyle name="Normal 2 5 2 2 2 2 4" xfId="22969" xr:uid="{FB0335B9-99C7-4E0F-873E-91D06E36A4B4}"/>
    <cellStyle name="Normal 2 5 2 2 2 3" xfId="22970" xr:uid="{1F62B690-207A-4854-B5C5-BAB7BBF5DBBC}"/>
    <cellStyle name="Normal 2 5 2 2 2 3 2" xfId="22971" xr:uid="{F0418BEF-F9A9-400A-9A27-FB3EF5A12898}"/>
    <cellStyle name="Normal 2 5 2 2 2 4" xfId="22972" xr:uid="{DCD813F8-90B0-4D93-9AA3-4DA156A9163C}"/>
    <cellStyle name="Normal 2 5 2 2 2 5" xfId="22973" xr:uid="{ED6F6BB0-653B-4DEC-B0A9-68BC1EF32742}"/>
    <cellStyle name="Normal 2 5 2 2 2 6" xfId="22974" xr:uid="{78B960DF-13D6-4738-9B68-A98FC5D952AF}"/>
    <cellStyle name="Normal 2 5 2 2 2 7" xfId="22975" xr:uid="{EA04E619-EE0D-46A3-851D-871BE3544702}"/>
    <cellStyle name="Normál 2 5 2 2 3" xfId="22976" xr:uid="{893F5ADB-DC7C-4614-B84A-AB5188D487B7}"/>
    <cellStyle name="Normal 2 5 2 3" xfId="22977" xr:uid="{EB6696FB-B8D5-42E3-B6EE-4DF91D6D1284}"/>
    <cellStyle name="Normál 2 5 2 3" xfId="22978" xr:uid="{07A140C3-9A12-45C7-BED8-E648A5B480E6}"/>
    <cellStyle name="Normal 2 5 2 3 10" xfId="22979" xr:uid="{114E5942-0D19-4D5F-965F-A137B270EE45}"/>
    <cellStyle name="Normal 2 5 2 3 10 2" xfId="22980" xr:uid="{0077EF17-AC0E-4AA0-8F63-07C34D9DF6D6}"/>
    <cellStyle name="Normal 2 5 2 3 11" xfId="22981" xr:uid="{2B1DB98A-7D56-4753-8920-4AE530A0E0B0}"/>
    <cellStyle name="Normal 2 5 2 3 12" xfId="22982" xr:uid="{8F462B06-ABF4-45B6-8D46-3C3440CC0D4D}"/>
    <cellStyle name="Normal 2 5 2 3 13" xfId="22983" xr:uid="{C3B6D493-10DE-4C08-88EC-C6FE4D78E2AC}"/>
    <cellStyle name="Normal 2 5 2 3 14" xfId="22984" xr:uid="{1AA83597-45BB-4656-A90B-3C5401B3F59D}"/>
    <cellStyle name="Normal 2 5 2 3 2" xfId="22985" xr:uid="{3CA10C3D-BE9D-47A3-A6C2-BBD7956B2446}"/>
    <cellStyle name="Normál 2 5 2 3 2" xfId="22986" xr:uid="{EF74B31F-B212-4F59-9847-3264A51ECFFD}"/>
    <cellStyle name="Normal 2 5 2 3 2 2" xfId="22987" xr:uid="{4368EA74-2819-48C9-9CEE-986E263F9BAE}"/>
    <cellStyle name="Normal 2 5 2 3 2 2 2" xfId="22988" xr:uid="{E30FDB06-0731-4EDC-B7C3-06DF5824BCC3}"/>
    <cellStyle name="Normal 2 5 2 3 2 3" xfId="22989" xr:uid="{DFA53FF9-DEFA-4FA9-95C0-7B4193A7A5CE}"/>
    <cellStyle name="Normal 2 5 2 3 2 4" xfId="22990" xr:uid="{2FEF6418-4772-4945-A0E5-10BDD151EEA7}"/>
    <cellStyle name="Normal 2 5 2 3 2 5" xfId="22991" xr:uid="{63417835-B124-4F10-8554-4C86E804C6CE}"/>
    <cellStyle name="Normal 2 5 2 3 3" xfId="22992" xr:uid="{17CE9051-8958-4542-8011-A846CA668518}"/>
    <cellStyle name="Normál 2 5 2 3 3" xfId="22993" xr:uid="{0A2B9101-6275-4825-B634-942D6589AB1C}"/>
    <cellStyle name="Normal 2 5 2 3 3 2" xfId="22994" xr:uid="{23F9F34A-0B6B-4A35-8BB9-320A7628193A}"/>
    <cellStyle name="Normal 2 5 2 3 4" xfId="22995" xr:uid="{DF31456C-EF94-42A4-904D-8CD2F2E004CA}"/>
    <cellStyle name="Normal 2 5 2 3 4 2" xfId="22996" xr:uid="{663C9E4E-4FF0-4B63-9FA0-E240BC55E5F8}"/>
    <cellStyle name="Normal 2 5 2 3 5" xfId="22997" xr:uid="{ED20009A-DD0A-40C5-B006-169231A26DA7}"/>
    <cellStyle name="Normal 2 5 2 3 5 2" xfId="22998" xr:uid="{6F1CE92F-851E-41C0-BFA0-06ACA3220649}"/>
    <cellStyle name="Normal 2 5 2 3 6" xfId="22999" xr:uid="{4027D491-5E94-46E3-B893-D5965FEB386D}"/>
    <cellStyle name="Normal 2 5 2 3 6 2" xfId="23000" xr:uid="{A5B9BEC0-4841-44A0-8794-984E149577ED}"/>
    <cellStyle name="Normal 2 5 2 3 7" xfId="23001" xr:uid="{B0EC0254-DB8B-466B-A79D-DC1B016760E4}"/>
    <cellStyle name="Normal 2 5 2 3 7 2" xfId="23002" xr:uid="{763C3E83-3C96-4F18-9D79-A5A402C092CF}"/>
    <cellStyle name="Normal 2 5 2 3 8" xfId="23003" xr:uid="{633EC4CE-831B-467A-9F68-6C47472E0453}"/>
    <cellStyle name="Normal 2 5 2 3 8 2" xfId="23004" xr:uid="{6D4FDE55-997A-40B8-804B-F11EF5E16927}"/>
    <cellStyle name="Normal 2 5 2 3 9" xfId="23005" xr:uid="{DAC6C6E0-C7BD-4962-9C69-A7174E0A6C63}"/>
    <cellStyle name="Normal 2 5 2 3 9 2" xfId="23006" xr:uid="{C31740AE-9509-4699-A15E-88580287F4DF}"/>
    <cellStyle name="Normal 2 5 2 4" xfId="4140" xr:uid="{5D7A3858-4E1E-48D7-AE9E-BAB2105C6BD9}"/>
    <cellStyle name="Normál 2 5 2 4" xfId="23007" xr:uid="{631CFEED-72B4-4BEF-B8B1-EA9CB4E2A2E8}"/>
    <cellStyle name="Normál 2 5 2 4 2" xfId="23008" xr:uid="{A5B5D529-7D69-4FB7-A376-08611B19081B}"/>
    <cellStyle name="Normál 2 5 2 5" xfId="23009" xr:uid="{C2A30030-1D7C-4389-9A8B-D02A095173FA}"/>
    <cellStyle name="Normál 2 5 2 5 2" xfId="23010" xr:uid="{FC488E94-200F-4211-9BA8-A0C9DE0F9661}"/>
    <cellStyle name="Normál 2 5 2 6" xfId="23011" xr:uid="{994D7E71-53E1-441E-93F1-C08B1CF5DBA8}"/>
    <cellStyle name="Normál 2 5 2 6 2" xfId="23012" xr:uid="{F44157DB-80F2-43AF-9440-11D31CCF549C}"/>
    <cellStyle name="Normál 2 5 2 7" xfId="23013" xr:uid="{740B9435-DDD1-48B9-A8FC-E0021E1104BB}"/>
    <cellStyle name="Normál 2 5 2 7 2" xfId="23014" xr:uid="{384374F1-D49D-4507-AD5B-10D11F24FCBA}"/>
    <cellStyle name="Normál 2 5 2 8" xfId="23015" xr:uid="{1B304881-1F82-43E3-B56A-09D48187A6A6}"/>
    <cellStyle name="Normál 2 5 2 8 2" xfId="23016" xr:uid="{0A97E98B-A533-4050-8664-8140BF5537AF}"/>
    <cellStyle name="Normál 2 5 2 9" xfId="23017" xr:uid="{95294FCE-4E26-4861-84E3-34DCB1827FC4}"/>
    <cellStyle name="Normál 2 5 2 9 2" xfId="23018" xr:uid="{A8A7B143-1A74-4DDB-A06A-95D6311E80BF}"/>
    <cellStyle name="Normal 2 5 20" xfId="23019" xr:uid="{293609AE-E625-4CA6-B7F5-11F1C2198EA1}"/>
    <cellStyle name="Normal 2 5 20 2" xfId="23020" xr:uid="{07495F1E-717F-478E-A21D-1CAAF1FD73F1}"/>
    <cellStyle name="Normal 2 5 20 2 2" xfId="23021" xr:uid="{D63C030E-007E-4CB0-8E37-FA32AEE05C3E}"/>
    <cellStyle name="Normal 2 5 20 2 2 2" xfId="23022" xr:uid="{CA3BFCB4-D312-4184-BFB1-06D4013B4570}"/>
    <cellStyle name="Normal 2 5 20 2 3" xfId="23023" xr:uid="{DDAD3608-8067-4AE3-B450-C2EF6E5EAE11}"/>
    <cellStyle name="Normal 2 5 20 2 4" xfId="23024" xr:uid="{5FED07F4-39F5-4CBA-A938-52B900F827C9}"/>
    <cellStyle name="Normal 2 5 20 3" xfId="23025" xr:uid="{1911D462-E657-47E8-BA39-36C45E048673}"/>
    <cellStyle name="Normal 2 5 20 3 2" xfId="23026" xr:uid="{A8CEF23F-3CC4-4BF2-8F9F-67EDE6B688BC}"/>
    <cellStyle name="Normal 2 5 20 4" xfId="23027" xr:uid="{5F4AB285-F70E-4D6A-B0D5-1CE72BC9C0E5}"/>
    <cellStyle name="Normal 2 5 20 5" xfId="23028" xr:uid="{FAD0570E-B73D-44C0-B6FB-24A149BE825D}"/>
    <cellStyle name="Normal 2 5 21" xfId="23029" xr:uid="{4DA1EB1F-5BB7-4714-A7B6-86241C060EB0}"/>
    <cellStyle name="Normal 2 5 21 2" xfId="23030" xr:uid="{98D72537-4435-4073-89AE-A141FA1F8D0F}"/>
    <cellStyle name="Normal 2 5 21 2 2" xfId="23031" xr:uid="{D1E08584-FB2F-4B26-A96D-044D107B0F76}"/>
    <cellStyle name="Normal 2 5 21 2 2 2" xfId="23032" xr:uid="{5453A756-29A9-46E0-AE5F-978019335ADF}"/>
    <cellStyle name="Normal 2 5 21 2 3" xfId="23033" xr:uid="{04E19CFA-88D8-4930-8FDB-D74154785B14}"/>
    <cellStyle name="Normal 2 5 21 2 4" xfId="23034" xr:uid="{47F008ED-46C7-4882-A155-C97A9C7F3B5C}"/>
    <cellStyle name="Normal 2 5 21 3" xfId="23035" xr:uid="{9DAE6463-2039-4233-8C7F-8A295ECB5EE6}"/>
    <cellStyle name="Normal 2 5 21 3 2" xfId="23036" xr:uid="{D82F0063-F771-4711-B61A-ED66169B079B}"/>
    <cellStyle name="Normal 2 5 21 4" xfId="23037" xr:uid="{9721EA6B-237A-45F6-8410-A1428CB60534}"/>
    <cellStyle name="Normal 2 5 21 5" xfId="23038" xr:uid="{952D5296-5B20-4340-BEE6-F283318D95CD}"/>
    <cellStyle name="Normal 2 5 22" xfId="23039" xr:uid="{231C76E8-AC10-45F9-AA90-6EAA412724E0}"/>
    <cellStyle name="Normal 2 5 23" xfId="23040" xr:uid="{F4DF5D96-451D-4C67-B51E-F41635956EDE}"/>
    <cellStyle name="Normal 2 5 24" xfId="23041" xr:uid="{B73E39C7-99FC-4593-9F4D-86E347173F38}"/>
    <cellStyle name="Normal 2 5 25" xfId="23042" xr:uid="{4D5BC4A0-E630-4265-A58B-535BF4B3688C}"/>
    <cellStyle name="Normal 2 5 26" xfId="23043" xr:uid="{F838D7A6-0D5D-4796-B947-CB96B9CA37AD}"/>
    <cellStyle name="Normal 2 5 27" xfId="23044" xr:uid="{B0591E8D-12EF-4F89-BC81-2753AEFA4A66}"/>
    <cellStyle name="Normal 2 5 28" xfId="23045" xr:uid="{31AE6958-C513-4C15-901E-E6E9E4B91F8D}"/>
    <cellStyle name="Normal 2 5 29" xfId="23046" xr:uid="{D6696C45-D1D0-430D-B796-AD13AE4385A8}"/>
    <cellStyle name="Normal 2 5 3" xfId="23047" xr:uid="{E8673EB2-1602-404F-AE36-C13DBADC436E}"/>
    <cellStyle name="Normál 2 5 3" xfId="23048" xr:uid="{00D310DF-8540-4A2B-8A6B-72E62179E4FE}"/>
    <cellStyle name="Normál 2 5 3 10" xfId="23049" xr:uid="{16D9D76C-6796-4251-81CB-B2DE40B7DD34}"/>
    <cellStyle name="Normál 2 5 3 10 2" xfId="23050" xr:uid="{7969CB44-F451-4102-9CBD-F55E75482D74}"/>
    <cellStyle name="Normál 2 5 3 11" xfId="23051" xr:uid="{448A777D-29D6-489C-8E4C-1B08719A36B4}"/>
    <cellStyle name="Normál 2 5 3 12" xfId="23052" xr:uid="{FB00F8EE-BE32-4002-A1FF-79E807ADA01E}"/>
    <cellStyle name="Normal 2 5 3 2" xfId="23053" xr:uid="{D94162E6-5D35-4495-B525-B5C12D34C16A}"/>
    <cellStyle name="Normál 2 5 3 2" xfId="23054" xr:uid="{2830053B-0382-404E-B470-54C69FEE3ED0}"/>
    <cellStyle name="Normal 2 5 3 2 2" xfId="23055" xr:uid="{4048DE4B-08E1-4672-8AA4-7EE804A080DC}"/>
    <cellStyle name="Normál 2 5 3 2 2" xfId="23056" xr:uid="{579F748C-711F-42DD-92C6-88581282A921}"/>
    <cellStyle name="Normal 2 5 3 2 2 2" xfId="23057" xr:uid="{3F30EE9A-9B10-48F6-A8D0-4D92772279AF}"/>
    <cellStyle name="Normal 2 5 3 2 2 2 2" xfId="23058" xr:uid="{B8C49D24-AC53-4AD0-A645-CDF7C5222060}"/>
    <cellStyle name="Normal 2 5 3 2 2 2 2 2" xfId="23059" xr:uid="{EA4251BC-9CE8-4848-8DD3-3E63C8CE1CC8}"/>
    <cellStyle name="Normal 2 5 3 2 2 2 3" xfId="23060" xr:uid="{DD2F52BE-9FB9-4260-9920-09ECA8240ADD}"/>
    <cellStyle name="Normal 2 5 3 2 2 2 4" xfId="23061" xr:uid="{C8C85929-3CB0-4073-9A4D-17AE1DC6784B}"/>
    <cellStyle name="Normal 2 5 3 2 2 3" xfId="23062" xr:uid="{741AE5A4-EA9F-4E98-9777-4FA1DBB70CAC}"/>
    <cellStyle name="Normal 2 5 3 2 2 3 2" xfId="23063" xr:uid="{44AD2B37-2499-4875-824E-EA69EB7C366A}"/>
    <cellStyle name="Normal 2 5 3 2 2 4" xfId="23064" xr:uid="{9B77E97A-39EB-4264-AB74-9116CC816E59}"/>
    <cellStyle name="Normal 2 5 3 2 2 5" xfId="23065" xr:uid="{67A519BA-A333-45A3-A74C-F5177DA7688A}"/>
    <cellStyle name="Normal 2 5 3 2 2 6" xfId="23066" xr:uid="{3A515300-1C3C-42BE-8DC0-31DF75B6C7A0}"/>
    <cellStyle name="Normál 2 5 3 2 3" xfId="23067" xr:uid="{0C6D9A9A-078A-4648-8940-C289ADB8E255}"/>
    <cellStyle name="Normal 2 5 3 3" xfId="23068" xr:uid="{D7493D1D-0F2C-4B7E-BBD0-1538044347A3}"/>
    <cellStyle name="Normál 2 5 3 3" xfId="23069" xr:uid="{4DAAB03B-D128-46C3-BE7D-990A5068693F}"/>
    <cellStyle name="Normal 2 5 3 3 10" xfId="23070" xr:uid="{B1092BBE-8C3B-4C60-B394-FEE63E963DE9}"/>
    <cellStyle name="Normal 2 5 3 3 10 2" xfId="23071" xr:uid="{3CA941A4-B04E-4D18-9A91-B2B9B3B5224B}"/>
    <cellStyle name="Normal 2 5 3 3 11" xfId="23072" xr:uid="{6F482A3E-0055-4078-93B1-BB00A9028028}"/>
    <cellStyle name="Normal 2 5 3 3 12" xfId="23073" xr:uid="{CF526C68-C834-423C-AFD7-482D5CB47DB8}"/>
    <cellStyle name="Normal 2 5 3 3 13" xfId="23074" xr:uid="{35EFED3A-10B0-4E56-8450-045DF6022C67}"/>
    <cellStyle name="Normal 2 5 3 3 2" xfId="23075" xr:uid="{59E3FDDD-B2E9-435F-9C4E-1FDA14B6918C}"/>
    <cellStyle name="Normál 2 5 3 3 2" xfId="23076" xr:uid="{AA465515-65AB-4AA2-8F6A-41A96F3B044E}"/>
    <cellStyle name="Normal 2 5 3 3 2 2" xfId="23077" xr:uid="{DFAE0D66-5D14-4EC5-A036-7D7D21503B3D}"/>
    <cellStyle name="Normal 2 5 3 3 2 2 2" xfId="23078" xr:uid="{4D3D02C5-AC52-41BB-986A-D0F92D802952}"/>
    <cellStyle name="Normal 2 5 3 3 2 3" xfId="23079" xr:uid="{9607AC5C-596D-4BF9-ACAF-ADDEB0082526}"/>
    <cellStyle name="Normal 2 5 3 3 2 4" xfId="23080" xr:uid="{3996E4B4-6268-468D-B12B-A2B469ADD060}"/>
    <cellStyle name="Normal 2 5 3 3 2 5" xfId="23081" xr:uid="{B112F220-3886-42ED-BAAA-D8594CBC977E}"/>
    <cellStyle name="Normal 2 5 3 3 3" xfId="23082" xr:uid="{AD378FF3-0444-40CB-B243-5425F0BBF79E}"/>
    <cellStyle name="Normál 2 5 3 3 3" xfId="23083" xr:uid="{7B4A4A90-7124-42DA-9D8F-481907CF9BEA}"/>
    <cellStyle name="Normal 2 5 3 3 3 2" xfId="23084" xr:uid="{B457C64E-FBE4-45F4-ACEF-CBCEC334BBA4}"/>
    <cellStyle name="Normal 2 5 3 3 4" xfId="23085" xr:uid="{8EE6EE87-5D99-4667-9160-7FCAD6CC20D1}"/>
    <cellStyle name="Normal 2 5 3 3 4 2" xfId="23086" xr:uid="{F0797965-703D-48AB-A822-8C197D93130F}"/>
    <cellStyle name="Normal 2 5 3 3 5" xfId="23087" xr:uid="{0B267118-A056-48CA-9F45-0875F0E058D0}"/>
    <cellStyle name="Normal 2 5 3 3 5 2" xfId="23088" xr:uid="{D8201FBC-C587-4910-8BBA-D4C0F2DFD632}"/>
    <cellStyle name="Normal 2 5 3 3 6" xfId="23089" xr:uid="{BA38EE42-B8F3-441D-9C1C-1D5DBA3DF672}"/>
    <cellStyle name="Normal 2 5 3 3 6 2" xfId="23090" xr:uid="{9321AF14-1BE7-4D5E-BB37-EC7DC3B34150}"/>
    <cellStyle name="Normal 2 5 3 3 7" xfId="23091" xr:uid="{5E16C276-25BD-41B1-9EF6-3B4C0C5A2EAF}"/>
    <cellStyle name="Normal 2 5 3 3 7 2" xfId="23092" xr:uid="{7A07E092-E83F-457F-A476-86F2216868C3}"/>
    <cellStyle name="Normal 2 5 3 3 8" xfId="23093" xr:uid="{C7E906BE-7A43-4354-9DD2-1103FFD07468}"/>
    <cellStyle name="Normal 2 5 3 3 8 2" xfId="23094" xr:uid="{BC470B6B-2C09-4A0E-9D4C-B319F2F65E13}"/>
    <cellStyle name="Normal 2 5 3 3 9" xfId="23095" xr:uid="{568D7469-5834-4001-9D2D-7996DEA0BA90}"/>
    <cellStyle name="Normal 2 5 3 3 9 2" xfId="23096" xr:uid="{CD6A17A6-0103-4605-B450-B6A54131BCCF}"/>
    <cellStyle name="Normál 2 5 3 4" xfId="23097" xr:uid="{FBCED01E-0ACD-4A82-96C6-3AFA0AA081D3}"/>
    <cellStyle name="Normál 2 5 3 4 2" xfId="23098" xr:uid="{A92C2E43-4CE4-4C20-B1CB-4F400D0373BB}"/>
    <cellStyle name="Normál 2 5 3 5" xfId="23099" xr:uid="{3849CA92-85F8-4B2C-A41D-04EAC3963F73}"/>
    <cellStyle name="Normál 2 5 3 5 2" xfId="23100" xr:uid="{980A8872-579F-47DD-BD79-875B84FD26C9}"/>
    <cellStyle name="Normál 2 5 3 6" xfId="23101" xr:uid="{B815160D-5194-434F-8467-D470ABB3074B}"/>
    <cellStyle name="Normál 2 5 3 6 2" xfId="23102" xr:uid="{10A6D12F-BC42-4D61-B1F4-9BF9A3F92365}"/>
    <cellStyle name="Normál 2 5 3 7" xfId="23103" xr:uid="{B3D711AF-D30D-4DEC-9635-93D6A2A3F0B5}"/>
    <cellStyle name="Normál 2 5 3 7 2" xfId="23104" xr:uid="{0A9E586B-F1D8-4638-B79A-F3023B9AA7CB}"/>
    <cellStyle name="Normál 2 5 3 8" xfId="23105" xr:uid="{678E0836-5496-40A6-BF09-C0683A92FD48}"/>
    <cellStyle name="Normál 2 5 3 8 2" xfId="23106" xr:uid="{9B671AA6-8475-405B-8952-BC2DB0B281A0}"/>
    <cellStyle name="Normál 2 5 3 9" xfId="23107" xr:uid="{7551A0C1-08A4-451B-B89A-22839815FDD1}"/>
    <cellStyle name="Normál 2 5 3 9 2" xfId="23108" xr:uid="{F03EEE88-1256-4B94-A071-8ECA2FA2D46F}"/>
    <cellStyle name="Normal 2 5 30" xfId="23109" xr:uid="{85504280-D036-484A-9B92-CF3FF2902259}"/>
    <cellStyle name="Normal 2 5 31" xfId="23110" xr:uid="{5BA5356A-4C2D-48B5-8A8E-9C0D9823BD7E}"/>
    <cellStyle name="Normal 2 5 32" xfId="23111" xr:uid="{A9E38317-58C7-40BE-A36E-1594F68D4091}"/>
    <cellStyle name="Normal 2 5 33" xfId="23112" xr:uid="{F48F2E03-A0C8-4009-99F5-E7841638E968}"/>
    <cellStyle name="Normal 2 5 34" xfId="23113" xr:uid="{3DDF3D83-1893-449D-946B-63A4F76C3E6D}"/>
    <cellStyle name="Normal 2 5 35" xfId="23114" xr:uid="{F46AD28D-826F-457F-AD04-1B1A05901BE7}"/>
    <cellStyle name="Normal 2 5 36" xfId="23115" xr:uid="{5A653E48-D0A3-458C-8E9E-8CD7C09DE752}"/>
    <cellStyle name="Normal 2 5 37" xfId="23116" xr:uid="{D403E388-994F-424F-864D-219EE24C4918}"/>
    <cellStyle name="Normal 2 5 38" xfId="23117" xr:uid="{62DE2107-F487-434D-B654-62245AA3E688}"/>
    <cellStyle name="Normal 2 5 39" xfId="23118" xr:uid="{CDE28FEA-A032-47E8-AEDC-DF64018F3511}"/>
    <cellStyle name="Normal 2 5 4" xfId="23119" xr:uid="{A87D02AD-72D2-4440-AC9D-E0FCAF66BC84}"/>
    <cellStyle name="Normál 2 5 4" xfId="23120" xr:uid="{B5B4417E-2D23-4681-96D8-2F3B01A9DCA7}"/>
    <cellStyle name="Normál 2 5 4 10" xfId="23121" xr:uid="{8E61BDED-929C-4D77-B368-010BB9B6B70A}"/>
    <cellStyle name="Normál 2 5 4 10 2" xfId="23122" xr:uid="{77CB12D1-8423-4048-815A-35C3BDC5AB49}"/>
    <cellStyle name="Normál 2 5 4 11" xfId="23123" xr:uid="{A68F150B-0356-411D-BA7B-9583E1560CC6}"/>
    <cellStyle name="Normál 2 5 4 12" xfId="23124" xr:uid="{F2443033-610B-42AE-8609-CAA973C7E3EF}"/>
    <cellStyle name="Normal 2 5 4 2" xfId="23125" xr:uid="{65BFA13D-E9F2-4433-BA5C-A139283F33C1}"/>
    <cellStyle name="Normál 2 5 4 2" xfId="23126" xr:uid="{CEC53362-246E-4354-A20D-25273FBD3CB6}"/>
    <cellStyle name="Normal 2 5 4 2 2" xfId="23127" xr:uid="{D930BA00-72A9-4AC6-80BF-A27B2A3334EF}"/>
    <cellStyle name="Normál 2 5 4 2 2" xfId="23128" xr:uid="{266BB34E-FBDC-4B32-A70E-A24C4D8A8BF7}"/>
    <cellStyle name="Normal 2 5 4 2 2 2" xfId="23129" xr:uid="{7B0C474C-F1AE-4AC5-9C40-65FD7BC98D5C}"/>
    <cellStyle name="Normal 2 5 4 2 2 2 2" xfId="23130" xr:uid="{2D7EB8B1-AE58-4B08-AA7A-4D423318DF5A}"/>
    <cellStyle name="Normal 2 5 4 2 2 2 2 2" xfId="23131" xr:uid="{615E1746-EAB7-4864-8684-A08466041FE2}"/>
    <cellStyle name="Normal 2 5 4 2 2 2 3" xfId="23132" xr:uid="{4B11EE9A-324C-4E50-B7A8-92B19F344C72}"/>
    <cellStyle name="Normal 2 5 4 2 2 2 4" xfId="23133" xr:uid="{DEA627E2-207F-4B1A-B3D5-941F451D8C6D}"/>
    <cellStyle name="Normal 2 5 4 2 2 3" xfId="23134" xr:uid="{B2D22EE6-1FA2-4169-AAA2-7397D06BCD41}"/>
    <cellStyle name="Normal 2 5 4 2 2 3 2" xfId="23135" xr:uid="{271D8591-B7BB-4DB9-BD03-8D0ECC5EAE0D}"/>
    <cellStyle name="Normal 2 5 4 2 2 4" xfId="23136" xr:uid="{EC2C4140-778C-4850-A3F7-306F644981E3}"/>
    <cellStyle name="Normal 2 5 4 2 2 5" xfId="23137" xr:uid="{D8224CFA-7D61-4149-8036-B861DCC6D9F8}"/>
    <cellStyle name="Normal 2 5 4 2 2 6" xfId="23138" xr:uid="{2C5CCAFC-081D-40F3-AA6E-2571F60B1352}"/>
    <cellStyle name="Normál 2 5 4 2 3" xfId="23139" xr:uid="{CA69411B-540E-4AC6-8140-0FEDAB342B2B}"/>
    <cellStyle name="Normal 2 5 4 3" xfId="23140" xr:uid="{E1D9C593-75CF-45E4-86AE-07097654B020}"/>
    <cellStyle name="Normál 2 5 4 3" xfId="23141" xr:uid="{BC52A576-A111-4EE9-A152-3732FD9C38D9}"/>
    <cellStyle name="Normal 2 5 4 3 10" xfId="23142" xr:uid="{9FDEE854-F89E-4FCD-A183-4BBF27402DBE}"/>
    <cellStyle name="Normal 2 5 4 3 10 2" xfId="23143" xr:uid="{FC18630A-EE6B-4884-A66D-144C1D3619B2}"/>
    <cellStyle name="Normal 2 5 4 3 11" xfId="23144" xr:uid="{751F8EE2-E5E7-4881-95F7-B2B0FB38B8B8}"/>
    <cellStyle name="Normal 2 5 4 3 12" xfId="23145" xr:uid="{36A3974C-C33D-4395-81E6-E723312DAA1F}"/>
    <cellStyle name="Normal 2 5 4 3 13" xfId="23146" xr:uid="{E3D810B7-AF02-4EA9-B73F-4AC583BC3913}"/>
    <cellStyle name="Normal 2 5 4 3 2" xfId="23147" xr:uid="{F8C15D8A-9301-482C-B8FD-E06ED0831E4E}"/>
    <cellStyle name="Normál 2 5 4 3 2" xfId="23148" xr:uid="{FE068FDB-1EC0-48B3-930A-A0054053DBD8}"/>
    <cellStyle name="Normal 2 5 4 3 2 2" xfId="23149" xr:uid="{8812731E-B0F4-4F67-8174-493A817D5E6D}"/>
    <cellStyle name="Normal 2 5 4 3 2 2 2" xfId="23150" xr:uid="{B32480E0-D1D3-4873-A073-23C6F674554A}"/>
    <cellStyle name="Normal 2 5 4 3 2 3" xfId="23151" xr:uid="{11708B78-C4F7-49A0-97B8-80825C91ABEB}"/>
    <cellStyle name="Normal 2 5 4 3 2 4" xfId="23152" xr:uid="{8D3ACE87-3A68-48E9-9CE9-085AA058D4FD}"/>
    <cellStyle name="Normal 2 5 4 3 2 5" xfId="23153" xr:uid="{951AB206-9191-4D57-86D2-A3CD909CE25D}"/>
    <cellStyle name="Normal 2 5 4 3 3" xfId="23154" xr:uid="{C3A7CAE3-30B0-47EE-99C2-F96D0552EEE8}"/>
    <cellStyle name="Normál 2 5 4 3 3" xfId="23155" xr:uid="{69A3F2B6-229F-4A9B-A798-705A133542E3}"/>
    <cellStyle name="Normal 2 5 4 3 3 2" xfId="23156" xr:uid="{17CCC110-45E9-44B6-B09D-825454253A95}"/>
    <cellStyle name="Normal 2 5 4 3 4" xfId="23157" xr:uid="{F69BD255-D95F-4384-88F1-50A5E8C40545}"/>
    <cellStyle name="Normal 2 5 4 3 4 2" xfId="23158" xr:uid="{8AE18A71-8877-4A08-9861-179927ECC99F}"/>
    <cellStyle name="Normal 2 5 4 3 5" xfId="23159" xr:uid="{132070E9-5FF8-437F-A581-45B887146053}"/>
    <cellStyle name="Normal 2 5 4 3 5 2" xfId="23160" xr:uid="{92F23B96-B312-441F-8069-EA44D0B88FE6}"/>
    <cellStyle name="Normal 2 5 4 3 6" xfId="23161" xr:uid="{EC0E8738-EB15-42AB-8F56-F99908D0BC2C}"/>
    <cellStyle name="Normal 2 5 4 3 6 2" xfId="23162" xr:uid="{BECB377A-1F91-43F5-9CC7-AB5F7B751D84}"/>
    <cellStyle name="Normal 2 5 4 3 7" xfId="23163" xr:uid="{3C83E9B0-0A5A-4731-9BC4-E7B02C708C5A}"/>
    <cellStyle name="Normal 2 5 4 3 7 2" xfId="23164" xr:uid="{8909506F-3990-47C3-B9D5-5434477D34B8}"/>
    <cellStyle name="Normal 2 5 4 3 8" xfId="23165" xr:uid="{5A2C64E7-4F5E-463B-B15A-881ADB9C4098}"/>
    <cellStyle name="Normal 2 5 4 3 8 2" xfId="23166" xr:uid="{D5C273DA-60A4-483F-A6B7-4BBC0F19A5FA}"/>
    <cellStyle name="Normal 2 5 4 3 9" xfId="23167" xr:uid="{0CF8D170-BF2F-4665-9000-98ABC76FA701}"/>
    <cellStyle name="Normal 2 5 4 3 9 2" xfId="23168" xr:uid="{8CE87773-7243-4288-BC86-06A0A1FF9193}"/>
    <cellStyle name="Normál 2 5 4 4" xfId="23169" xr:uid="{22B4C005-3F89-4E84-8357-00FD3710DAF7}"/>
    <cellStyle name="Normál 2 5 4 4 2" xfId="23170" xr:uid="{2BE8CF0F-7985-4F89-B46D-33CF503810DF}"/>
    <cellStyle name="Normál 2 5 4 5" xfId="23171" xr:uid="{CEDEF61D-5F4A-451B-9734-521A5F272D9E}"/>
    <cellStyle name="Normál 2 5 4 5 2" xfId="23172" xr:uid="{7256C7C9-B3AA-42EC-8A56-77E42B4110A8}"/>
    <cellStyle name="Normál 2 5 4 6" xfId="23173" xr:uid="{3CFFB4DA-D67D-4D0C-AD67-E489D3B4F68F}"/>
    <cellStyle name="Normál 2 5 4 6 2" xfId="23174" xr:uid="{91E0CFEA-920C-442F-9358-F96E01F98B7E}"/>
    <cellStyle name="Normál 2 5 4 7" xfId="23175" xr:uid="{6E6D8100-C313-4310-8C25-7A4357CF1FE6}"/>
    <cellStyle name="Normál 2 5 4 7 2" xfId="23176" xr:uid="{2E3BE41C-A4AC-4959-A55F-4B8534FACA50}"/>
    <cellStyle name="Normál 2 5 4 8" xfId="23177" xr:uid="{2F86F2CF-3DB4-4805-BFC9-5B1C95F18E98}"/>
    <cellStyle name="Normál 2 5 4 8 2" xfId="23178" xr:uid="{7318E746-2626-4D53-A3B2-EA037BDB99F7}"/>
    <cellStyle name="Normál 2 5 4 9" xfId="23179" xr:uid="{1D602F26-6141-48DA-BE7B-D25ECB736D14}"/>
    <cellStyle name="Normál 2 5 4 9 2" xfId="23180" xr:uid="{1747E2FB-B30D-4610-B001-37D21C8589B9}"/>
    <cellStyle name="Normal 2 5 40" xfId="23181" xr:uid="{692D5BF8-8C4E-4F3B-9880-BBF30C2AC8C1}"/>
    <cellStyle name="Normal 2 5 41" xfId="23182" xr:uid="{531018DF-7618-446B-A720-EAD83DE09530}"/>
    <cellStyle name="Normal 2 5 42" xfId="23183" xr:uid="{F72E3558-A69F-4F3C-BEC6-E2EC1B7F49C3}"/>
    <cellStyle name="Normal 2 5 43" xfId="23184" xr:uid="{F01F4A51-267F-462B-83A1-8BC4F3968453}"/>
    <cellStyle name="Normal 2 5 44" xfId="23185" xr:uid="{F7F754D0-0ED9-45A7-89DA-DEADB5ECA3E7}"/>
    <cellStyle name="Normal 2 5 45" xfId="23186" xr:uid="{5F6FA2EA-FCCA-4008-B4F7-C3598216A07A}"/>
    <cellStyle name="Normal 2 5 46" xfId="23187" xr:uid="{49BDB929-45D3-47A6-905B-8523CC69F34C}"/>
    <cellStyle name="Normal 2 5 47" xfId="23188" xr:uid="{5A742DE8-E90A-4C60-AE8D-E194270DB97E}"/>
    <cellStyle name="Normal 2 5 48" xfId="23189" xr:uid="{F4DF392D-EBAA-4E79-A986-4ED967C33348}"/>
    <cellStyle name="Normal 2 5 49" xfId="4043" xr:uid="{A7CDAC46-5D2E-4B79-9538-3B78D0A2E3B2}"/>
    <cellStyle name="Normal 2 5 5" xfId="23190" xr:uid="{5BBE1098-FAEC-4676-8722-80F120F52763}"/>
    <cellStyle name="Normál 2 5 5" xfId="23191" xr:uid="{A8DB39C3-22D2-46FE-9F2D-D5015219ABFA}"/>
    <cellStyle name="Normál 2 5 5 10" xfId="23192" xr:uid="{C2633BB5-7D5B-4309-900C-867C7AF8D2AE}"/>
    <cellStyle name="Normál 2 5 5 10 2" xfId="23193" xr:uid="{D8826E13-E0C2-4E73-8D31-91AB79970DE3}"/>
    <cellStyle name="Normál 2 5 5 11" xfId="23194" xr:uid="{347ABDA5-D7AC-45F5-A3FF-228A081DEE34}"/>
    <cellStyle name="Normál 2 5 5 12" xfId="23195" xr:uid="{5312DB98-F4D8-4475-B1E5-0A5FEAA978A1}"/>
    <cellStyle name="Normal 2 5 5 2" xfId="23196" xr:uid="{57812E92-CE8E-4089-9B4E-B2C85FF66994}"/>
    <cellStyle name="Normál 2 5 5 2" xfId="23197" xr:uid="{B96FFAB4-88A2-4824-93E6-4AC69950F45E}"/>
    <cellStyle name="Normal 2 5 5 2 10" xfId="23198" xr:uid="{A75735FC-1FE6-4319-BF21-D94CE4F762A9}"/>
    <cellStyle name="Normal 2 5 5 2 10 2" xfId="23199" xr:uid="{198414D1-1200-45AC-A554-FE2CFF523663}"/>
    <cellStyle name="Normal 2 5 5 2 11" xfId="23200" xr:uid="{422CCF96-1C7B-41A4-9BCF-5D908ED86E9A}"/>
    <cellStyle name="Normal 2 5 5 2 11 2" xfId="23201" xr:uid="{905E8F35-79F8-4804-8BA6-4D0806949B6D}"/>
    <cellStyle name="Normal 2 5 5 2 12" xfId="23202" xr:uid="{F258868E-1C9C-41A2-BB3C-6F45FF1036EE}"/>
    <cellStyle name="Normal 2 5 5 2 13" xfId="23203" xr:uid="{F92FB0B8-FEE8-4C3B-9211-481976E92998}"/>
    <cellStyle name="Normal 2 5 5 2 14" xfId="23204" xr:uid="{A47FDCB0-429A-48D5-B64E-AFD4C531D910}"/>
    <cellStyle name="Normal 2 5 5 2 15" xfId="23205" xr:uid="{98802DB2-EA18-487C-A081-0126476071B4}"/>
    <cellStyle name="Normal 2 5 5 2 2" xfId="23206" xr:uid="{00C5BCB1-DF1C-4388-8AAA-A22317E6BE53}"/>
    <cellStyle name="Normál 2 5 5 2 2" xfId="23207" xr:uid="{D1F3C0BA-B011-4BDB-850A-2E8BE8E59A67}"/>
    <cellStyle name="Normal 2 5 5 2 2 2" xfId="23208" xr:uid="{CC27ECFE-A3CE-4496-8B55-CDC1393E7FB8}"/>
    <cellStyle name="Normal 2 5 5 2 2 2 2" xfId="23209" xr:uid="{CDB68113-8F3A-47EE-9AB8-332687E47DEE}"/>
    <cellStyle name="Normal 2 5 5 2 2 3" xfId="23210" xr:uid="{75643948-F085-4E3A-BF0D-30758215DEB0}"/>
    <cellStyle name="Normal 2 5 5 2 2 4" xfId="23211" xr:uid="{6D206F7C-7DAC-4639-89D4-A3EE3835599C}"/>
    <cellStyle name="Normal 2 5 5 2 2 5" xfId="23212" xr:uid="{EB23A6F3-1FB1-489D-BA9D-EDF7FEA10078}"/>
    <cellStyle name="Normal 2 5 5 2 3" xfId="23213" xr:uid="{74637F81-0B05-457B-A6FE-C55111A093FF}"/>
    <cellStyle name="Normál 2 5 5 2 3" xfId="23214" xr:uid="{1C206A9D-6A1C-47D3-B915-771AC8026627}"/>
    <cellStyle name="Normal 2 5 5 2 3 2" xfId="23215" xr:uid="{74CB1CF2-EAC9-4503-AF37-95AA8B10C0CD}"/>
    <cellStyle name="Normal 2 5 5 2 4" xfId="23216" xr:uid="{DD0963AA-5CB0-4808-91F7-ED743DF2034A}"/>
    <cellStyle name="Normal 2 5 5 2 4 2" xfId="23217" xr:uid="{E65B39A7-7962-4F77-A534-A348ED544935}"/>
    <cellStyle name="Normal 2 5 5 2 5" xfId="23218" xr:uid="{6654A0E9-CD99-4B27-B5C5-87D3ADA8B94E}"/>
    <cellStyle name="Normal 2 5 5 2 5 2" xfId="23219" xr:uid="{908274D5-5893-485E-A742-9F5037F5568C}"/>
    <cellStyle name="Normal 2 5 5 2 6" xfId="23220" xr:uid="{13282338-A129-43E5-8AB7-359FD047CA88}"/>
    <cellStyle name="Normal 2 5 5 2 6 2" xfId="23221" xr:uid="{6BBF5633-56C8-4743-958C-66448ABF0984}"/>
    <cellStyle name="Normal 2 5 5 2 7" xfId="23222" xr:uid="{3BE0B577-AE3E-4A0D-9053-173BA543DC02}"/>
    <cellStyle name="Normal 2 5 5 2 7 2" xfId="23223" xr:uid="{A7397D0B-AB4E-4163-8B4F-CA2C1DD87E5C}"/>
    <cellStyle name="Normal 2 5 5 2 8" xfId="23224" xr:uid="{2EFB7A7C-04D3-4CE2-9B47-7133E59411DC}"/>
    <cellStyle name="Normal 2 5 5 2 8 2" xfId="23225" xr:uid="{30AC4D16-9334-41BA-9DFE-739C5AF01358}"/>
    <cellStyle name="Normal 2 5 5 2 9" xfId="23226" xr:uid="{4F086B8E-CA25-4C6B-9DDD-137E9440871A}"/>
    <cellStyle name="Normal 2 5 5 2 9 2" xfId="23227" xr:uid="{E76BD2E0-9685-4067-9F0F-B81F151BD0C2}"/>
    <cellStyle name="Normál 2 5 5 3" xfId="23228" xr:uid="{F020D9CD-089A-47FD-9C8D-B3162DBEA4CB}"/>
    <cellStyle name="Normál 2 5 5 3 2" xfId="23229" xr:uid="{D486564F-D149-4624-952E-552213191760}"/>
    <cellStyle name="Normál 2 5 5 4" xfId="23230" xr:uid="{9CABBC31-F07D-4900-ABA9-B16AFF0D0C19}"/>
    <cellStyle name="Normál 2 5 5 4 2" xfId="23231" xr:uid="{0E0B26CF-9AD3-4E30-A700-43A93A221FA1}"/>
    <cellStyle name="Normál 2 5 5 5" xfId="23232" xr:uid="{C4AD54AE-6611-49CA-9CB3-02A3A4C77E6D}"/>
    <cellStyle name="Normál 2 5 5 5 2" xfId="23233" xr:uid="{39E3634F-9AC7-438D-A183-9441FA37ABD1}"/>
    <cellStyle name="Normál 2 5 5 6" xfId="23234" xr:uid="{53B71BF2-25E1-4B54-8B93-2B40D741A81D}"/>
    <cellStyle name="Normál 2 5 5 6 2" xfId="23235" xr:uid="{357F9362-5698-4C8A-8715-7976BD99233E}"/>
    <cellStyle name="Normál 2 5 5 7" xfId="23236" xr:uid="{A8CEB480-B5E1-4A91-85FE-3B1316CE8335}"/>
    <cellStyle name="Normál 2 5 5 7 2" xfId="23237" xr:uid="{B99A8823-126F-438F-A36C-BD94CA9B8BD6}"/>
    <cellStyle name="Normál 2 5 5 8" xfId="23238" xr:uid="{1D9A9585-7F63-4356-88C6-908F9ED6AB76}"/>
    <cellStyle name="Normál 2 5 5 8 2" xfId="23239" xr:uid="{90F4E598-D3CF-46E5-921A-3252D86FB895}"/>
    <cellStyle name="Normál 2 5 5 9" xfId="23240" xr:uid="{03F5B114-538F-4015-A0CF-A4BA1B2F50FA}"/>
    <cellStyle name="Normál 2 5 5 9 2" xfId="23241" xr:uid="{B8DA8F79-BC5F-4A05-8CE9-97D173423965}"/>
    <cellStyle name="Normal 2 5 50" xfId="2198" xr:uid="{8F62C9B2-64A4-480D-AB3F-FE93503A18AC}"/>
    <cellStyle name="Normal 2 5 6" xfId="23242" xr:uid="{45949D5F-41F0-4CB3-AF5D-D9E268A7A311}"/>
    <cellStyle name="Normál 2 5 6" xfId="23243" xr:uid="{C7F8A384-BF29-43DF-97B8-44AC87A81E81}"/>
    <cellStyle name="Normal 2 5 6 2" xfId="23244" xr:uid="{F7CE1D76-3829-4305-AD8E-69AF7C2E1B29}"/>
    <cellStyle name="Normál 2 5 6 2" xfId="23245" xr:uid="{0CCB1DFD-477E-4335-8BDB-D1DA3B00BFCE}"/>
    <cellStyle name="Normal 2 5 6 2 2" xfId="23246" xr:uid="{6738A457-3C31-438E-B062-4CFA84F5DCEA}"/>
    <cellStyle name="Normal 2 5 6 2 2 2" xfId="23247" xr:uid="{C23B1451-779E-45D1-AF27-9EB252C358B9}"/>
    <cellStyle name="Normal 2 5 6 2 2 2 2" xfId="23248" xr:uid="{59717BE5-3288-426C-83F9-F925826A4777}"/>
    <cellStyle name="Normal 2 5 6 2 2 3" xfId="23249" xr:uid="{A6DC1EB1-7BCE-4CC5-BCD2-FA801807D63D}"/>
    <cellStyle name="Normal 2 5 6 2 2 4" xfId="23250" xr:uid="{15BBB182-3106-4F8A-888C-0E9AC855D084}"/>
    <cellStyle name="Normal 2 5 6 2 3" xfId="23251" xr:uid="{D8B37072-2186-496A-8E9E-832DA7035CFC}"/>
    <cellStyle name="Normal 2 5 6 2 3 2" xfId="23252" xr:uid="{4E2211F8-9182-4550-9566-117296AA42EC}"/>
    <cellStyle name="Normal 2 5 6 2 4" xfId="23253" xr:uid="{B74F2BB4-AF00-4E29-9C28-1B91720BFBFF}"/>
    <cellStyle name="Normal 2 5 6 2 5" xfId="23254" xr:uid="{2E24C557-60C9-416C-A2A2-13FCA9AE12D5}"/>
    <cellStyle name="Normal 2 5 6 2 6" xfId="23255" xr:uid="{5E358D38-A90F-42E4-9B00-B174AE994C48}"/>
    <cellStyle name="Normal 2 5 6 2 7" xfId="23256" xr:uid="{F3D9BDB9-A003-4FEA-84BE-C49737B8B259}"/>
    <cellStyle name="Normál 2 5 6 3" xfId="23257" xr:uid="{5AFE4B2B-7763-4EAA-99B5-F5016A12B449}"/>
    <cellStyle name="Normal 2 5 7" xfId="23258" xr:uid="{499223E9-7DB3-4BF1-9B26-034D5ACA9FB6}"/>
    <cellStyle name="Normál 2 5 7" xfId="23259" xr:uid="{04D34CA8-0C0A-4D66-924E-4BE3A308E076}"/>
    <cellStyle name="Normal 2 5 7 2" xfId="23260" xr:uid="{21358ABA-CD94-4969-B673-97F4CE56BEC8}"/>
    <cellStyle name="Normál 2 5 7 2" xfId="23261" xr:uid="{AC3C4CA9-AA42-452B-BDA3-8C76AE617E90}"/>
    <cellStyle name="Normal 2 5 7 2 2" xfId="23262" xr:uid="{250A7CFF-2A14-44F7-8641-6E01BE1742A0}"/>
    <cellStyle name="Normal 2 5 7 2 2 2" xfId="23263" xr:uid="{B6E3132E-65E6-472C-8C61-E4735B69234D}"/>
    <cellStyle name="Normal 2 5 7 2 2 2 2" xfId="23264" xr:uid="{0DFF73DF-A172-42DB-BF47-D5B1B87A8204}"/>
    <cellStyle name="Normal 2 5 7 2 2 3" xfId="23265" xr:uid="{D9F4CE63-0CD1-4024-ADAB-50E60BA23D50}"/>
    <cellStyle name="Normal 2 5 7 2 2 4" xfId="23266" xr:uid="{E3AC138D-6CC8-443B-9252-387402A782F6}"/>
    <cellStyle name="Normal 2 5 7 2 3" xfId="23267" xr:uid="{02DB90E3-F923-4EA7-8766-42AC03674D7E}"/>
    <cellStyle name="Normal 2 5 7 2 3 2" xfId="23268" xr:uid="{A2637656-A578-47C8-9464-BC38D63E0C5A}"/>
    <cellStyle name="Normal 2 5 7 2 4" xfId="23269" xr:uid="{468A18E4-999B-4D31-9209-46712B384EB9}"/>
    <cellStyle name="Normal 2 5 7 2 5" xfId="23270" xr:uid="{9E100B80-3347-4602-90F9-3E18B4972FAF}"/>
    <cellStyle name="Normal 2 5 7 2 6" xfId="23271" xr:uid="{48C3A154-DAF4-47A2-8899-7C55E6247639}"/>
    <cellStyle name="Normal 2 5 7 2 7" xfId="23272" xr:uid="{5EA0C017-3B74-45D6-95FD-B4CD9212AEFE}"/>
    <cellStyle name="Normál 2 5 7 3" xfId="23273" xr:uid="{4FA85E48-C430-42A3-922D-F1EEE6F1F521}"/>
    <cellStyle name="Normal 2 5 8" xfId="23274" xr:uid="{E7AA098B-388E-48AE-BB9C-7E05851EDEB7}"/>
    <cellStyle name="Normál 2 5 8" xfId="23275" xr:uid="{874D2720-A5E4-4B42-B382-D5DE7FA1A688}"/>
    <cellStyle name="Normal 2 5 8 2" xfId="23276" xr:uid="{0DBC4062-9305-41AC-9363-FA48CA33D817}"/>
    <cellStyle name="Normál 2 5 8 2" xfId="23277" xr:uid="{86E34142-E77C-4974-878C-C47A579A1345}"/>
    <cellStyle name="Normal 2 5 8 2 2" xfId="23278" xr:uid="{A69F03E7-77E8-4390-B750-3F821521507D}"/>
    <cellStyle name="Normal 2 5 8 2 2 2" xfId="23279" xr:uid="{EE909DA5-082F-4A39-9A0F-DD628F940F86}"/>
    <cellStyle name="Normal 2 5 8 2 2 2 2" xfId="23280" xr:uid="{F5653F43-6B86-4BD0-A810-C68EED040952}"/>
    <cellStyle name="Normal 2 5 8 2 2 3" xfId="23281" xr:uid="{D12ABAAA-144A-4BCB-BC7C-17294F390D40}"/>
    <cellStyle name="Normal 2 5 8 2 2 4" xfId="23282" xr:uid="{D4DAE5A5-A0F0-4796-9177-D329005D75A3}"/>
    <cellStyle name="Normal 2 5 8 2 3" xfId="23283" xr:uid="{A74F89D3-FEF1-4A65-A647-1D0B003B8E02}"/>
    <cellStyle name="Normal 2 5 8 2 3 2" xfId="23284" xr:uid="{4C05E7D5-1D6D-4941-A611-359742500C67}"/>
    <cellStyle name="Normal 2 5 8 2 4" xfId="23285" xr:uid="{486335D6-F8D1-409D-B197-88CF1932428C}"/>
    <cellStyle name="Normal 2 5 8 2 5" xfId="23286" xr:uid="{B26B4625-5B07-4724-AAD4-50C432723ABF}"/>
    <cellStyle name="Normal 2 5 8 2 6" xfId="23287" xr:uid="{47706F97-49FA-4412-BD01-1AA56402635C}"/>
    <cellStyle name="Normal 2 5 8 2 7" xfId="23288" xr:uid="{AD6529BC-1779-4178-B870-E9260A6A07DB}"/>
    <cellStyle name="Normál 2 5 8 3" xfId="23289" xr:uid="{55A7B060-384D-477C-944B-8BDD7B5A6155}"/>
    <cellStyle name="Normal 2 5 9" xfId="23290" xr:uid="{002FCAAE-034F-46F5-B0D8-5922A5A8A5AA}"/>
    <cellStyle name="Normál 2 5 9" xfId="23291" xr:uid="{96236E8D-F991-4B44-AA54-22E5B4EF99F8}"/>
    <cellStyle name="Normal 2 5 9 2" xfId="23292" xr:uid="{2A128437-186A-4E36-BAC8-1A66C3867C59}"/>
    <cellStyle name="Normál 2 5 9 2" xfId="23293" xr:uid="{DC73FB67-9849-47A9-8523-97E946FA5240}"/>
    <cellStyle name="Normal 2 5 9 2 2" xfId="23294" xr:uid="{9317EFC9-1F69-42E7-86B8-2705DE1DDD13}"/>
    <cellStyle name="Normal 2 5 9 2 2 2" xfId="23295" xr:uid="{4574D5F8-839C-4301-AB9D-DA9D974BB06E}"/>
    <cellStyle name="Normal 2 5 9 2 2 2 2" xfId="23296" xr:uid="{09F07896-DA20-44FB-8F7F-8A4A64AF2ECF}"/>
    <cellStyle name="Normal 2 5 9 2 2 3" xfId="23297" xr:uid="{29A24234-E117-4EAF-976E-5DBB695EB440}"/>
    <cellStyle name="Normal 2 5 9 2 2 4" xfId="23298" xr:uid="{178F4FF0-2450-43C2-8174-1F8288FFD7A3}"/>
    <cellStyle name="Normal 2 5 9 2 3" xfId="23299" xr:uid="{8EDB5260-33B4-471A-B224-311DE5E82973}"/>
    <cellStyle name="Normal 2 5 9 2 3 2" xfId="23300" xr:uid="{4E922637-241A-456E-8C77-FCFE5939540F}"/>
    <cellStyle name="Normal 2 5 9 2 4" xfId="23301" xr:uid="{6FDF8BB3-5100-4256-9AEB-38E63FECCB17}"/>
    <cellStyle name="Normal 2 5 9 2 5" xfId="23302" xr:uid="{20E6371E-9EE9-4297-A20E-4BDD4A9231F2}"/>
    <cellStyle name="Normal 2 5 9 2 6" xfId="23303" xr:uid="{BFA00E95-47EB-4EF8-8798-B74580C8A6E8}"/>
    <cellStyle name="Normal 2 5 9 2 7" xfId="23304" xr:uid="{C3698935-CE8E-4538-AB29-88684D165CA3}"/>
    <cellStyle name="Normál 2 5 9 3" xfId="23305" xr:uid="{A7FA89DF-FC5E-4903-AA99-F745BE966635}"/>
    <cellStyle name="Normal 2 5_inv-en-1.5.0-02 trame_fiche-emissions" xfId="23306" xr:uid="{D85E3D22-8FA8-4BEF-B44C-4F05A02B99BB}"/>
    <cellStyle name="Normal 2 50" xfId="23307" xr:uid="{F7CDDADE-5F05-4D45-A499-838DFBA2EC9B}"/>
    <cellStyle name="Normal 2 50 2" xfId="23308" xr:uid="{E26A17E9-AEFD-443C-B688-06D952C939E8}"/>
    <cellStyle name="Normal 2 50 2 2" xfId="23309" xr:uid="{8278C066-479D-4FE4-A56F-E96AC52B4412}"/>
    <cellStyle name="Normal 2 50 2 2 2" xfId="23310" xr:uid="{B6F6E862-7D7F-41E0-B633-79BC7CA78992}"/>
    <cellStyle name="Normal 2 50 2 2 2 2" xfId="23311" xr:uid="{8284635B-8ACF-4557-82B4-1DECF7B3F12A}"/>
    <cellStyle name="Normal 2 50 2 2 2 2 2" xfId="23312" xr:uid="{8B5C276A-FA4D-4B67-8905-5FA384BC75F2}"/>
    <cellStyle name="Normal 2 50 2 2 2 3" xfId="23313" xr:uid="{84410D4B-6D53-49B8-AF92-922D37619758}"/>
    <cellStyle name="Normal 2 50 2 2 2 4" xfId="23314" xr:uid="{72901491-0757-4263-80C4-52C92281A59A}"/>
    <cellStyle name="Normal 2 50 2 2 3" xfId="23315" xr:uid="{F373540B-0BB9-4463-A318-DF9EA93771C6}"/>
    <cellStyle name="Normal 2 50 2 2 3 2" xfId="23316" xr:uid="{340214AE-7514-4F67-A013-BA1B07A38B28}"/>
    <cellStyle name="Normal 2 50 2 2 4" xfId="23317" xr:uid="{2F418759-EC0E-4871-8450-E5E4A5F65925}"/>
    <cellStyle name="Normal 2 50 2 2 5" xfId="23318" xr:uid="{7C342091-DD9E-48A6-99D5-512F21E775EA}"/>
    <cellStyle name="Normal 2 50 3" xfId="23319" xr:uid="{AB4F37FF-C7F7-469D-B44A-FE054C4CF065}"/>
    <cellStyle name="Normal 2 50 3 2" xfId="23320" xr:uid="{5DCEC193-C7DE-4236-B837-D4415506AC8B}"/>
    <cellStyle name="Normal 2 50 3 2 2" xfId="23321" xr:uid="{AE3E9CE9-1918-4102-A392-6C222801ADE0}"/>
    <cellStyle name="Normal 2 50 3 2 2 2" xfId="23322" xr:uid="{23CDB988-4583-40B3-8A99-8263DF640E72}"/>
    <cellStyle name="Normal 2 50 3 2 2 2 2" xfId="23323" xr:uid="{6438BC09-CEB1-4F74-83C4-86C1A1E664BD}"/>
    <cellStyle name="Normal 2 50 3 2 2 3" xfId="23324" xr:uid="{A8B73509-40DC-4C41-83C7-732A6E2E2A91}"/>
    <cellStyle name="Normal 2 50 3 2 2 4" xfId="23325" xr:uid="{90C9CD6B-3F60-48FE-9B2B-DA1E4FBDF45B}"/>
    <cellStyle name="Normal 2 50 3 2 3" xfId="23326" xr:uid="{532D72E0-FA53-4299-8E77-F6DDC5445AE5}"/>
    <cellStyle name="Normal 2 50 3 2 3 2" xfId="23327" xr:uid="{20B76723-669D-4D2A-8F88-05243085AA66}"/>
    <cellStyle name="Normal 2 50 3 2 4" xfId="23328" xr:uid="{70AF66DC-D75E-4D42-A263-812FA2CDED49}"/>
    <cellStyle name="Normal 2 50 3 2 5" xfId="23329" xr:uid="{35461CE2-1B1A-44F3-A770-3B042D5E7034}"/>
    <cellStyle name="Normal 2 50 4" xfId="23330" xr:uid="{E555923C-BB9E-4A94-8431-7A1CCCE764A5}"/>
    <cellStyle name="Normal 2 50 4 2" xfId="23331" xr:uid="{519F2224-9023-496F-A9DA-EEE52D21F710}"/>
    <cellStyle name="Normal 2 50 4 2 2" xfId="23332" xr:uid="{BC82BD1E-6653-4D75-8014-81EB2D8640FF}"/>
    <cellStyle name="Normal 2 50 4 2 2 2" xfId="23333" xr:uid="{03F66F6D-5437-4B88-9C59-FEEE6ECFB7BB}"/>
    <cellStyle name="Normal 2 50 4 2 3" xfId="23334" xr:uid="{3330B996-4016-407C-80E4-F9A0B1C5DCEC}"/>
    <cellStyle name="Normal 2 50 4 2 4" xfId="23335" xr:uid="{433AE972-4340-4978-B27E-3ECA2A779BC7}"/>
    <cellStyle name="Normal 2 50 4 3" xfId="23336" xr:uid="{5A4FBE9A-3094-4BF7-929B-FFE93013392F}"/>
    <cellStyle name="Normal 2 50 4 3 2" xfId="23337" xr:uid="{9DFD948C-4A01-45EF-9E96-A61A048DAD46}"/>
    <cellStyle name="Normal 2 50 4 4" xfId="23338" xr:uid="{2A2007EE-F698-4B17-A82B-86A1355CE66F}"/>
    <cellStyle name="Normal 2 50 4 5" xfId="23339" xr:uid="{F999641A-172B-4D8C-A467-5933C942B502}"/>
    <cellStyle name="Normal 2 51" xfId="23340" xr:uid="{56FE2802-4CB4-4FC7-BA28-7EF27FE5FD14}"/>
    <cellStyle name="Normal 2 51 2" xfId="23341" xr:uid="{70B2C762-6D50-4B0C-B74C-FF6F4A0591CA}"/>
    <cellStyle name="Normal 2 51 2 2" xfId="23342" xr:uid="{411619C5-0EA2-42F4-B09A-5DCC88FEB2DB}"/>
    <cellStyle name="Normal 2 51 2 2 2" xfId="23343" xr:uid="{88D55BF1-A04E-4B80-A48B-FA8BF6243314}"/>
    <cellStyle name="Normal 2 51 2 2 2 2" xfId="23344" xr:uid="{252887EA-2554-4A04-94E0-226BBA96CE31}"/>
    <cellStyle name="Normal 2 51 2 2 2 2 2" xfId="23345" xr:uid="{C694392A-17E7-4A09-990A-5B0CBC54AB01}"/>
    <cellStyle name="Normal 2 51 2 2 2 3" xfId="23346" xr:uid="{7D961F81-13AC-4821-B625-165FABA944F9}"/>
    <cellStyle name="Normal 2 51 2 2 2 4" xfId="23347" xr:uid="{289597DD-1486-496D-86A6-0F2CDB53BCB9}"/>
    <cellStyle name="Normal 2 51 2 2 3" xfId="23348" xr:uid="{858CE033-804E-4E47-BA75-99159BF6BCD7}"/>
    <cellStyle name="Normal 2 51 2 2 3 2" xfId="23349" xr:uid="{47B3396D-86D6-4969-ADC7-66CA389D39E7}"/>
    <cellStyle name="Normal 2 51 2 2 4" xfId="23350" xr:uid="{B5F69BD0-37B4-4A17-9FC8-D61DC79B0469}"/>
    <cellStyle name="Normal 2 51 2 2 5" xfId="23351" xr:uid="{033545FA-1DAE-4190-A93B-2E5284DCB202}"/>
    <cellStyle name="Normal 2 51 3" xfId="23352" xr:uid="{949FE712-3406-4FEF-B7B1-BAD7363130A9}"/>
    <cellStyle name="Normal 2 51 3 2" xfId="23353" xr:uid="{9437B1EC-E9E3-4E51-B3A9-048D9C33A578}"/>
    <cellStyle name="Normal 2 51 3 2 2" xfId="23354" xr:uid="{30E7F7A5-1CE0-4F3C-8AC0-0AE300E423A6}"/>
    <cellStyle name="Normal 2 51 3 2 2 2" xfId="23355" xr:uid="{4FD9C28C-4441-4DC4-BE84-BA055E065441}"/>
    <cellStyle name="Normal 2 51 3 2 2 2 2" xfId="23356" xr:uid="{37E04591-958F-4F6D-95F6-BE30D2EFA7A6}"/>
    <cellStyle name="Normal 2 51 3 2 2 3" xfId="23357" xr:uid="{E87238CE-79FB-4C9D-84DB-284777C0C125}"/>
    <cellStyle name="Normal 2 51 3 2 2 4" xfId="23358" xr:uid="{B39BFCDB-CBB6-4AB4-A8B9-EA3A595A7F9A}"/>
    <cellStyle name="Normal 2 51 3 2 3" xfId="23359" xr:uid="{5E7122FE-E50F-4F1A-9C67-2B7BFAC13FCD}"/>
    <cellStyle name="Normal 2 51 3 2 3 2" xfId="23360" xr:uid="{37DC4A00-704C-4736-AD54-F4DFA2667AE9}"/>
    <cellStyle name="Normal 2 51 3 2 4" xfId="23361" xr:uid="{3B1E0F39-B5E2-46D8-923B-8663901FC9B8}"/>
    <cellStyle name="Normal 2 51 3 2 5" xfId="23362" xr:uid="{1B6F1443-83A3-4319-94A1-0ABA541B8D52}"/>
    <cellStyle name="Normal 2 51 4" xfId="23363" xr:uid="{2118CCBA-0E75-4425-89B6-0A4E5C983E1D}"/>
    <cellStyle name="Normal 2 51 4 2" xfId="23364" xr:uid="{9118BE41-488F-432F-9536-25C95166B61D}"/>
    <cellStyle name="Normal 2 51 4 2 2" xfId="23365" xr:uid="{92342160-7A01-4424-B94A-580864C610B0}"/>
    <cellStyle name="Normal 2 51 4 2 2 2" xfId="23366" xr:uid="{6F34BF44-A532-4F30-8DCD-4B21ED65305D}"/>
    <cellStyle name="Normal 2 51 4 2 3" xfId="23367" xr:uid="{B405676B-3784-4424-9043-75DBEAF139C4}"/>
    <cellStyle name="Normal 2 51 4 2 4" xfId="23368" xr:uid="{F9072FA5-15B0-4D3F-8E24-D6A38A0AB38C}"/>
    <cellStyle name="Normal 2 51 4 3" xfId="23369" xr:uid="{2FF18B88-013E-4879-8766-DA0ECABF1C9D}"/>
    <cellStyle name="Normal 2 51 4 3 2" xfId="23370" xr:uid="{83A13427-78A3-4AD1-B49D-160D09B764D3}"/>
    <cellStyle name="Normal 2 51 4 4" xfId="23371" xr:uid="{E719360B-B72C-4E63-8891-1F0F09DFAB89}"/>
    <cellStyle name="Normal 2 51 4 5" xfId="23372" xr:uid="{A3991B69-B7A1-4A2C-A7E9-E4482C797B28}"/>
    <cellStyle name="Normal 2 52" xfId="23373" xr:uid="{2F937B07-CCB0-48EC-B0CD-4EF859070818}"/>
    <cellStyle name="Normal 2 52 2" xfId="23374" xr:uid="{3562D083-4D24-4F4C-AE57-C620CF3034AB}"/>
    <cellStyle name="Normal 2 52 2 2" xfId="23375" xr:uid="{ED03FC06-E1B5-4707-8025-BB5492FA9BA0}"/>
    <cellStyle name="Normal 2 52 2 2 2" xfId="23376" xr:uid="{3161BB34-6DA7-4104-96B1-0F766190669B}"/>
    <cellStyle name="Normal 2 52 2 2 2 2" xfId="23377" xr:uid="{96306A92-5FB4-4B1A-BF5E-60D544476A07}"/>
    <cellStyle name="Normal 2 52 2 2 2 2 2" xfId="23378" xr:uid="{F742E7BC-1890-48F2-A900-47E987A04FC7}"/>
    <cellStyle name="Normal 2 52 2 2 2 3" xfId="23379" xr:uid="{744083B8-95E7-44DD-99D7-955ADE6FC320}"/>
    <cellStyle name="Normal 2 52 2 2 2 4" xfId="23380" xr:uid="{533ADD42-48C5-403E-913E-189AF6D5ED77}"/>
    <cellStyle name="Normal 2 52 2 2 3" xfId="23381" xr:uid="{DFDB5D4E-8C46-4957-A33B-070FBC6C8F0E}"/>
    <cellStyle name="Normal 2 52 2 2 3 2" xfId="23382" xr:uid="{E2330C10-0281-4F93-9D00-A609768CC399}"/>
    <cellStyle name="Normal 2 52 2 2 4" xfId="23383" xr:uid="{B870B4F9-98A7-40DE-988C-E468C3E3AED9}"/>
    <cellStyle name="Normal 2 52 2 2 5" xfId="23384" xr:uid="{B4FE7B07-CD89-4FCE-A255-5C800755C8CC}"/>
    <cellStyle name="Normal 2 52 3" xfId="23385" xr:uid="{D6D1B95A-C53F-4790-B4F0-BADB6449D3CA}"/>
    <cellStyle name="Normal 2 52 3 2" xfId="23386" xr:uid="{F92F64EE-ABE7-4FBE-B300-6A8D23058878}"/>
    <cellStyle name="Normal 2 52 3 2 2" xfId="23387" xr:uid="{B0A601A9-7F2E-4610-BFAD-FF30BD2C557D}"/>
    <cellStyle name="Normal 2 52 3 2 2 2" xfId="23388" xr:uid="{867D2549-F6C1-4C99-B4ED-926B90522372}"/>
    <cellStyle name="Normal 2 52 3 2 2 2 2" xfId="23389" xr:uid="{336CD488-667E-4B63-A3FB-F4897D6F497A}"/>
    <cellStyle name="Normal 2 52 3 2 2 3" xfId="23390" xr:uid="{5C5103F2-244D-4CD8-BAEF-83CD009EB3BC}"/>
    <cellStyle name="Normal 2 52 3 2 2 4" xfId="23391" xr:uid="{3C992130-5746-44D7-B3FA-315A5C5726B8}"/>
    <cellStyle name="Normal 2 52 3 2 3" xfId="23392" xr:uid="{AE7BF8FE-F088-4D5E-A1A8-28C07BAAC121}"/>
    <cellStyle name="Normal 2 52 3 2 3 2" xfId="23393" xr:uid="{26470C6F-2DB4-4515-9E7C-6717EC5D5E1A}"/>
    <cellStyle name="Normal 2 52 3 2 4" xfId="23394" xr:uid="{214623EC-C5C5-4F68-AE32-A6361E7D3948}"/>
    <cellStyle name="Normal 2 52 3 2 5" xfId="23395" xr:uid="{B68D1428-F916-403D-9E5C-6ABC4694CE0F}"/>
    <cellStyle name="Normal 2 52 4" xfId="23396" xr:uid="{08D38BD6-831F-47F7-B337-9696723AB4C2}"/>
    <cellStyle name="Normal 2 52 4 2" xfId="23397" xr:uid="{EB7F77D5-84D1-4E1B-B812-0697C9544F23}"/>
    <cellStyle name="Normal 2 52 4 2 2" xfId="23398" xr:uid="{B90D882C-326D-48E8-98A0-BF7C1273362F}"/>
    <cellStyle name="Normal 2 52 4 2 2 2" xfId="23399" xr:uid="{E9A9DCE3-3C45-4D6A-826D-5D12A0458C42}"/>
    <cellStyle name="Normal 2 52 4 2 3" xfId="23400" xr:uid="{47353858-92F7-4830-BE49-9DEAEE6B3A39}"/>
    <cellStyle name="Normal 2 52 4 2 4" xfId="23401" xr:uid="{CB4B3B70-D10D-42B8-BF1B-8D323A89D13E}"/>
    <cellStyle name="Normal 2 52 4 3" xfId="23402" xr:uid="{E14322D5-B236-4253-8B23-07618D9647FF}"/>
    <cellStyle name="Normal 2 52 4 3 2" xfId="23403" xr:uid="{14C2CCB0-0A9C-4308-9782-CC34F7313629}"/>
    <cellStyle name="Normal 2 52 4 4" xfId="23404" xr:uid="{0D4403D8-8893-4FE6-AAC5-A2C6CE284FD9}"/>
    <cellStyle name="Normal 2 52 4 5" xfId="23405" xr:uid="{5813A8F7-50A8-40D8-80C3-CBE2E06F5B4D}"/>
    <cellStyle name="Normal 2 53" xfId="23406" xr:uid="{3F2E037D-C363-45E1-8B31-7F427432FE16}"/>
    <cellStyle name="Normal 2 53 2" xfId="23407" xr:uid="{05F56EA8-B35C-4358-86C4-B242B7C167BD}"/>
    <cellStyle name="Normal 2 53 2 2" xfId="23408" xr:uid="{A663A771-91D3-4BAC-AE3F-A60A1B2AF988}"/>
    <cellStyle name="Normal 2 53 2 2 2" xfId="23409" xr:uid="{DC1E3B81-A790-444B-A7B8-B514F204B963}"/>
    <cellStyle name="Normal 2 53 2 2 2 2" xfId="23410" xr:uid="{9600DB0A-5F48-47FB-842C-D6B8DE81E387}"/>
    <cellStyle name="Normal 2 53 2 2 2 2 2" xfId="23411" xr:uid="{D0B823B8-C124-4F6B-B55B-7FF3EE0E7D21}"/>
    <cellStyle name="Normal 2 53 2 2 2 3" xfId="23412" xr:uid="{CD407C83-F865-4D79-B7E5-349339FD4F70}"/>
    <cellStyle name="Normal 2 53 2 2 2 4" xfId="23413" xr:uid="{D1CF64DD-F4FB-48A1-BA3F-56D663962263}"/>
    <cellStyle name="Normal 2 53 2 2 3" xfId="23414" xr:uid="{37AB6A04-2B50-4474-9061-D585DF0F9BBE}"/>
    <cellStyle name="Normal 2 53 2 2 3 2" xfId="23415" xr:uid="{1CCAD06F-A573-46D7-9500-C7776BE13E5E}"/>
    <cellStyle name="Normal 2 53 2 2 4" xfId="23416" xr:uid="{5F4AFBFA-A1D2-4534-8272-6ABAD14AAE53}"/>
    <cellStyle name="Normal 2 53 2 2 5" xfId="23417" xr:uid="{763D0AEC-6E49-45CE-82DC-34DD3B26C6A4}"/>
    <cellStyle name="Normal 2 53 3" xfId="23418" xr:uid="{C20D8C6D-4AA8-4CC9-8F22-52EF5D813028}"/>
    <cellStyle name="Normal 2 53 3 2" xfId="23419" xr:uid="{9A9E2997-1490-4E1B-AC0D-017E7BC9E773}"/>
    <cellStyle name="Normal 2 53 3 2 2" xfId="23420" xr:uid="{D0F86159-63FA-4BF6-A388-EE25691DC584}"/>
    <cellStyle name="Normal 2 53 3 2 2 2" xfId="23421" xr:uid="{FD41366D-C974-46E3-8EF0-4C02D4DC5077}"/>
    <cellStyle name="Normal 2 53 3 2 2 2 2" xfId="23422" xr:uid="{BD37648A-6928-4B78-88C6-98935AA91138}"/>
    <cellStyle name="Normal 2 53 3 2 2 3" xfId="23423" xr:uid="{6DB1F32A-6377-4961-8513-486A35F3928A}"/>
    <cellStyle name="Normal 2 53 3 2 2 4" xfId="23424" xr:uid="{EB687BFA-A484-49F5-AC32-4D2D8B7D2205}"/>
    <cellStyle name="Normal 2 53 3 2 3" xfId="23425" xr:uid="{C7DAE8D9-A2D8-459D-8A53-0715370B5CB0}"/>
    <cellStyle name="Normal 2 53 3 2 3 2" xfId="23426" xr:uid="{CB75D532-61AA-486E-A358-FE6450F5A198}"/>
    <cellStyle name="Normal 2 53 3 2 4" xfId="23427" xr:uid="{F318F148-2ABD-4C26-B7F5-01899B47626F}"/>
    <cellStyle name="Normal 2 53 3 2 5" xfId="23428" xr:uid="{22A8F036-48ED-4E2F-985F-6F25A4C4F9CD}"/>
    <cellStyle name="Normal 2 53 4" xfId="23429" xr:uid="{8E02F81E-1F10-4C95-A405-F13543C935C8}"/>
    <cellStyle name="Normal 2 53 4 2" xfId="23430" xr:uid="{DFB988C3-CC76-4574-B68D-313C084FB401}"/>
    <cellStyle name="Normal 2 53 4 2 2" xfId="23431" xr:uid="{E08341C0-21B0-4FED-9199-F12B7D5723E2}"/>
    <cellStyle name="Normal 2 53 4 2 2 2" xfId="23432" xr:uid="{F2398EAA-B731-452D-81EC-7CE45F40BEDD}"/>
    <cellStyle name="Normal 2 53 4 2 3" xfId="23433" xr:uid="{A989293A-E438-4F8A-AED8-406E125D33AF}"/>
    <cellStyle name="Normal 2 53 4 2 4" xfId="23434" xr:uid="{458ACB5B-FE31-4E85-BD68-DA56C2614273}"/>
    <cellStyle name="Normal 2 53 4 3" xfId="23435" xr:uid="{E8997566-338D-4DD0-8899-46D51E9707DA}"/>
    <cellStyle name="Normal 2 53 4 3 2" xfId="23436" xr:uid="{A7E36083-9691-4C09-875A-627FDC74AF14}"/>
    <cellStyle name="Normal 2 53 4 4" xfId="23437" xr:uid="{5EA2484B-1FDD-40E7-8433-100E7B198C5C}"/>
    <cellStyle name="Normal 2 53 4 5" xfId="23438" xr:uid="{05C9AB0E-BB4A-4E25-BD57-C8DDCA5D894E}"/>
    <cellStyle name="Normal 2 54" xfId="23439" xr:uid="{D88CA454-79B6-44CC-8DFE-0DBC4D158569}"/>
    <cellStyle name="Normal 2 54 2" xfId="23440" xr:uid="{6717303B-FC5C-4E99-88C6-5CE0291CAB33}"/>
    <cellStyle name="Normal 2 54 2 2" xfId="23441" xr:uid="{B48F007D-D3A1-4079-BDE1-0342CBF87012}"/>
    <cellStyle name="Normal 2 54 2 2 2" xfId="23442" xr:uid="{5FFFAD91-30FE-453D-9478-70C542FD10A5}"/>
    <cellStyle name="Normal 2 54 2 2 2 2" xfId="23443" xr:uid="{770508C2-67FA-419B-96DE-80BB9CC38465}"/>
    <cellStyle name="Normal 2 54 2 2 2 2 2" xfId="23444" xr:uid="{8E78CC52-5E8D-48A7-9649-095F1F5C62D3}"/>
    <cellStyle name="Normal 2 54 2 2 2 3" xfId="23445" xr:uid="{8F78A282-C84E-4894-AF24-76CCB6746E82}"/>
    <cellStyle name="Normal 2 54 2 2 2 4" xfId="23446" xr:uid="{B54BDFBC-5946-4C65-ACC6-6B5DBB5E0D92}"/>
    <cellStyle name="Normal 2 54 2 2 3" xfId="23447" xr:uid="{ED22DC68-665D-418E-A48E-C0891D7007EF}"/>
    <cellStyle name="Normal 2 54 2 2 3 2" xfId="23448" xr:uid="{C9A290FD-7D63-42A8-9947-BCE8AC525520}"/>
    <cellStyle name="Normal 2 54 2 2 4" xfId="23449" xr:uid="{D7ED9FDA-137E-48BD-B102-DE4740215070}"/>
    <cellStyle name="Normal 2 54 2 2 5" xfId="23450" xr:uid="{E9EB43FE-54E5-4135-BE50-E052EC2A7703}"/>
    <cellStyle name="Normal 2 54 3" xfId="23451" xr:uid="{9691AE97-6DAE-4010-8DF2-C8DA03E16F40}"/>
    <cellStyle name="Normal 2 54 3 2" xfId="23452" xr:uid="{246F2C72-9879-4C6F-AB67-694D57496ECC}"/>
    <cellStyle name="Normal 2 54 3 2 2" xfId="23453" xr:uid="{1A7424FB-6426-4B6B-BC70-BE8BF3CFCADC}"/>
    <cellStyle name="Normal 2 54 3 2 2 2" xfId="23454" xr:uid="{8B9F9298-85E7-40AC-87DF-84C0E145E18D}"/>
    <cellStyle name="Normal 2 54 3 2 2 2 2" xfId="23455" xr:uid="{593122B2-3923-4448-8EC6-F109BB73E5F7}"/>
    <cellStyle name="Normal 2 54 3 2 2 3" xfId="23456" xr:uid="{2F830A3A-40C5-4F72-918B-AB46DD8F779D}"/>
    <cellStyle name="Normal 2 54 3 2 2 4" xfId="23457" xr:uid="{D21D844B-1BD3-428A-BB4D-1EDB7B04E204}"/>
    <cellStyle name="Normal 2 54 3 2 3" xfId="23458" xr:uid="{4E020AA8-7703-4DB0-B496-C9E57BE53B4E}"/>
    <cellStyle name="Normal 2 54 3 2 3 2" xfId="23459" xr:uid="{CD9F88A7-7E65-4EF4-AD9B-538847987ECB}"/>
    <cellStyle name="Normal 2 54 3 2 4" xfId="23460" xr:uid="{6B78398F-4F1A-47F1-A62E-B56514DE63AA}"/>
    <cellStyle name="Normal 2 54 3 2 5" xfId="23461" xr:uid="{50730899-66AF-45B5-8B37-06846B429107}"/>
    <cellStyle name="Normal 2 54 4" xfId="23462" xr:uid="{E5345514-5A41-45B1-A39B-D6E1A83D198D}"/>
    <cellStyle name="Normal 2 54 4 2" xfId="23463" xr:uid="{2E65AB4C-0E9A-449C-9814-2022B0D7048A}"/>
    <cellStyle name="Normal 2 54 4 2 2" xfId="23464" xr:uid="{BCC67690-9A1F-4664-AA41-5D0708F44BBB}"/>
    <cellStyle name="Normal 2 54 4 2 2 2" xfId="23465" xr:uid="{852EC20C-2EF7-4F67-A626-2E58D87B840F}"/>
    <cellStyle name="Normal 2 54 4 2 3" xfId="23466" xr:uid="{274BB6F8-34AA-4B12-9894-106E7C1274DB}"/>
    <cellStyle name="Normal 2 54 4 2 4" xfId="23467" xr:uid="{F81A8820-954F-46A3-8806-ED1AF751C14D}"/>
    <cellStyle name="Normal 2 54 4 3" xfId="23468" xr:uid="{82B751BF-9A7B-422A-A82D-080366AFA72E}"/>
    <cellStyle name="Normal 2 54 4 3 2" xfId="23469" xr:uid="{EB6E2B4C-5A4D-4FF5-BBFB-CF2780D29E7E}"/>
    <cellStyle name="Normal 2 54 4 4" xfId="23470" xr:uid="{F6E4931B-3118-4E37-BA14-35966C70418D}"/>
    <cellStyle name="Normal 2 54 4 5" xfId="23471" xr:uid="{6587AAC7-050B-4B78-BC82-E00F095E1F9A}"/>
    <cellStyle name="Normal 2 55" xfId="23472" xr:uid="{1510C32A-AC27-4BC9-B734-DD6B64C0B0C6}"/>
    <cellStyle name="Normal 2 55 2" xfId="23473" xr:uid="{481AB9A4-2CF1-4474-95A1-83504BB6A137}"/>
    <cellStyle name="Normal 2 55 2 2" xfId="23474" xr:uid="{09B5CEBA-E870-44F9-8603-BF3DA9E862AE}"/>
    <cellStyle name="Normal 2 55 2 2 2" xfId="23475" xr:uid="{2787BD69-B091-4869-B445-D24ABE26ECDB}"/>
    <cellStyle name="Normal 2 55 2 2 2 2" xfId="23476" xr:uid="{FEE21EC8-A878-4959-A985-3506E60C8BD7}"/>
    <cellStyle name="Normal 2 55 2 2 2 2 2" xfId="23477" xr:uid="{0D90AD50-4F35-4B66-BBE4-DA5C30C1ECED}"/>
    <cellStyle name="Normal 2 55 2 2 2 3" xfId="23478" xr:uid="{DABABA0A-890E-4815-B019-CC96844D4B69}"/>
    <cellStyle name="Normal 2 55 2 2 2 4" xfId="23479" xr:uid="{2B5E7E05-810A-49D8-A08C-37735062FE70}"/>
    <cellStyle name="Normal 2 55 2 2 3" xfId="23480" xr:uid="{9AF92775-5234-47EA-A8E1-41D97D3A4377}"/>
    <cellStyle name="Normal 2 55 2 2 3 2" xfId="23481" xr:uid="{37B4071B-B9C1-4A61-865F-653CC465E504}"/>
    <cellStyle name="Normal 2 55 2 2 4" xfId="23482" xr:uid="{4FFBDAC5-8299-4CEE-AD29-BCB9B25E2950}"/>
    <cellStyle name="Normal 2 55 2 2 5" xfId="23483" xr:uid="{E9B1ECE0-9DEB-4BAA-9E7F-43B89C0137D0}"/>
    <cellStyle name="Normal 2 55 3" xfId="23484" xr:uid="{0A564A0F-DCFA-4D47-B95D-565930A2C397}"/>
    <cellStyle name="Normal 2 55 3 2" xfId="23485" xr:uid="{DBF8C089-59AD-475E-BEE9-ED838A9410C6}"/>
    <cellStyle name="Normal 2 55 3 2 2" xfId="23486" xr:uid="{5EB5D41C-28AE-436E-8989-82BC2CC1950B}"/>
    <cellStyle name="Normal 2 55 3 2 2 2" xfId="23487" xr:uid="{FB650F9D-D658-462B-967E-E0B544912963}"/>
    <cellStyle name="Normal 2 55 3 2 2 2 2" xfId="23488" xr:uid="{02BAFC40-4646-4E41-935E-05653A0C30DF}"/>
    <cellStyle name="Normal 2 55 3 2 2 3" xfId="23489" xr:uid="{E37BF365-9328-48B2-9420-37BCAF3D2077}"/>
    <cellStyle name="Normal 2 55 3 2 2 4" xfId="23490" xr:uid="{BA834531-D3A9-4628-A87B-D36BA21E9592}"/>
    <cellStyle name="Normal 2 55 3 2 3" xfId="23491" xr:uid="{6503C755-FA77-40ED-86D1-E910C15D9523}"/>
    <cellStyle name="Normal 2 55 3 2 3 2" xfId="23492" xr:uid="{2A6DC1C8-3DBC-426E-891E-872A1B82973E}"/>
    <cellStyle name="Normal 2 55 3 2 4" xfId="23493" xr:uid="{8321A0BB-5533-49B4-8CEE-F0983312CFEB}"/>
    <cellStyle name="Normal 2 55 3 2 5" xfId="23494" xr:uid="{BF20E738-3301-415B-ABC0-5D6D16652B3B}"/>
    <cellStyle name="Normal 2 55 4" xfId="23495" xr:uid="{412B9567-6BF1-48FB-9439-464ADC30B307}"/>
    <cellStyle name="Normal 2 55 4 2" xfId="23496" xr:uid="{0DCBA9AC-FE20-432C-B19C-E6B5071CE360}"/>
    <cellStyle name="Normal 2 55 4 2 2" xfId="23497" xr:uid="{14A04E60-B70A-44D4-BF45-75C818F1A594}"/>
    <cellStyle name="Normal 2 55 4 2 2 2" xfId="23498" xr:uid="{D11C5E57-CDAE-4437-8693-8210B4B5298D}"/>
    <cellStyle name="Normal 2 55 4 2 3" xfId="23499" xr:uid="{2B39D0FE-33CC-4E63-B6F1-FB88187856F8}"/>
    <cellStyle name="Normal 2 55 4 2 4" xfId="23500" xr:uid="{54F9B4C2-335A-476E-A07C-EDAAA7AA1058}"/>
    <cellStyle name="Normal 2 55 4 3" xfId="23501" xr:uid="{BFDEB350-C4EE-416E-B04C-6D067D3DD77C}"/>
    <cellStyle name="Normal 2 55 4 3 2" xfId="23502" xr:uid="{C07BA89E-715B-41FC-8151-5BBDBB560B59}"/>
    <cellStyle name="Normal 2 55 4 4" xfId="23503" xr:uid="{F9734867-E821-41FF-8AAB-5F9109001600}"/>
    <cellStyle name="Normal 2 55 4 5" xfId="23504" xr:uid="{23CA4EF1-1436-4B35-BEEC-42E91F1EA59F}"/>
    <cellStyle name="Normal 2 56" xfId="23505" xr:uid="{4E53BA81-4F4B-4B42-A350-414B631363E7}"/>
    <cellStyle name="Normal 2 56 2" xfId="23506" xr:uid="{EFE47FF7-F28F-443D-80F4-81893B4C8B0D}"/>
    <cellStyle name="Normal 2 56 2 2" xfId="23507" xr:uid="{0D7A2AE9-ED79-4131-B456-40B300D6CB13}"/>
    <cellStyle name="Normal 2 56 2 2 2" xfId="23508" xr:uid="{BB5F2C0D-0ADD-450C-89C3-C8430C2B2A7B}"/>
    <cellStyle name="Normal 2 56 2 2 2 2" xfId="23509" xr:uid="{E086BC6A-7C56-4523-B674-E60E535F63EC}"/>
    <cellStyle name="Normal 2 56 2 2 2 2 2" xfId="23510" xr:uid="{95539EC0-F2F1-4065-A7C8-C8274E50CB32}"/>
    <cellStyle name="Normal 2 56 2 2 2 3" xfId="23511" xr:uid="{1342118F-E5FF-484E-848D-7471F7B9E188}"/>
    <cellStyle name="Normal 2 56 2 2 2 4" xfId="23512" xr:uid="{C57408A6-0AC2-4BDB-A24C-47CF2853796D}"/>
    <cellStyle name="Normal 2 56 2 2 3" xfId="23513" xr:uid="{AF7D8C44-1D68-4373-93ED-7BAF3D0CE914}"/>
    <cellStyle name="Normal 2 56 2 2 3 2" xfId="23514" xr:uid="{0CD5F1CC-5642-4F75-A714-09249152B72F}"/>
    <cellStyle name="Normal 2 56 2 2 4" xfId="23515" xr:uid="{BFBE346B-756E-49FE-B969-BF996A108C08}"/>
    <cellStyle name="Normal 2 56 2 2 5" xfId="23516" xr:uid="{1BB2B26F-6D86-4887-91FE-FA9A262549AC}"/>
    <cellStyle name="Normal 2 56 3" xfId="23517" xr:uid="{F8C22385-7A8D-4C57-9BAB-8E7E8ADE5201}"/>
    <cellStyle name="Normal 2 56 3 2" xfId="23518" xr:uid="{F0188C86-40F1-4F96-A002-2FF1CB7D2F7C}"/>
    <cellStyle name="Normal 2 56 3 2 2" xfId="23519" xr:uid="{14DA0865-55C5-4515-A276-51862067BAE9}"/>
    <cellStyle name="Normal 2 56 3 2 2 2" xfId="23520" xr:uid="{8A35799F-74E9-4BFD-894B-48D0C49C672F}"/>
    <cellStyle name="Normal 2 56 3 2 2 2 2" xfId="23521" xr:uid="{EB5B3546-C64F-43F8-8222-EEF2EC864833}"/>
    <cellStyle name="Normal 2 56 3 2 2 3" xfId="23522" xr:uid="{36C503EA-E01B-437D-82E1-5DBB03AD5707}"/>
    <cellStyle name="Normal 2 56 3 2 2 4" xfId="23523" xr:uid="{BCEA4F36-D96F-444C-94A2-6FD489827D9E}"/>
    <cellStyle name="Normal 2 56 3 2 3" xfId="23524" xr:uid="{1B10D931-A7F3-4F78-9408-17503ED6ACB1}"/>
    <cellStyle name="Normal 2 56 3 2 3 2" xfId="23525" xr:uid="{E230C2B7-5BEE-43DB-9AE3-1D54DB1FA4E3}"/>
    <cellStyle name="Normal 2 56 3 2 4" xfId="23526" xr:uid="{4DDDEFD6-1674-4B70-AEE1-B2F66944F714}"/>
    <cellStyle name="Normal 2 56 3 2 5" xfId="23527" xr:uid="{789BBB81-2F8E-4C7D-9B43-C73BEA3E956F}"/>
    <cellStyle name="Normal 2 56 4" xfId="23528" xr:uid="{404B4ED7-3CC7-4EC1-93E1-2C449C3C74BC}"/>
    <cellStyle name="Normal 2 56 4 2" xfId="23529" xr:uid="{E3E91AB2-4CFF-4D54-8F8A-F05E5F1E19B8}"/>
    <cellStyle name="Normal 2 56 4 2 2" xfId="23530" xr:uid="{F283B0A2-386B-4CA7-B3A4-278F56D1B54D}"/>
    <cellStyle name="Normal 2 56 4 2 2 2" xfId="23531" xr:uid="{A9F816F1-A599-49DD-8DE2-B7C36AE6AC58}"/>
    <cellStyle name="Normal 2 56 4 2 3" xfId="23532" xr:uid="{FB063EE2-64A7-4275-9178-D3475D6C7633}"/>
    <cellStyle name="Normal 2 56 4 2 4" xfId="23533" xr:uid="{9AF76A79-FDDE-4BAC-96B3-5CC3A87D7F85}"/>
    <cellStyle name="Normal 2 56 4 3" xfId="23534" xr:uid="{D7F278C0-7040-4D1B-AC0D-27926679F86F}"/>
    <cellStyle name="Normal 2 56 4 3 2" xfId="23535" xr:uid="{056E15DE-4F8B-4DB3-BA54-C62AB4E4C07C}"/>
    <cellStyle name="Normal 2 56 4 4" xfId="23536" xr:uid="{CCCF411E-2046-437A-8193-7E8A1799FFDE}"/>
    <cellStyle name="Normal 2 56 4 5" xfId="23537" xr:uid="{C12402F5-CC48-4EC4-B48E-FE7AEA11DC76}"/>
    <cellStyle name="Normal 2 57" xfId="23538" xr:uid="{F3E29809-66F3-4062-8910-BF36A33355BF}"/>
    <cellStyle name="Normal 2 57 2" xfId="23539" xr:uid="{1D8A0A6F-816A-4514-AD85-37F8C4B49027}"/>
    <cellStyle name="Normal 2 57 2 2" xfId="23540" xr:uid="{99DD13C6-CE58-48A9-846F-9D5D486027E6}"/>
    <cellStyle name="Normal 2 57 2 2 2" xfId="23541" xr:uid="{5BDD13E6-EAB6-44AF-8169-425A1D6B067B}"/>
    <cellStyle name="Normal 2 57 2 2 2 2" xfId="23542" xr:uid="{4FA1F0F2-2622-4DCC-ADF7-8EE2F50112B5}"/>
    <cellStyle name="Normal 2 57 2 2 2 2 2" xfId="23543" xr:uid="{A780AF61-0C35-4B25-93C4-CCD3EF5ECC52}"/>
    <cellStyle name="Normal 2 57 2 2 2 3" xfId="23544" xr:uid="{A72D877B-08C7-4B14-B11C-98D07F44FB5C}"/>
    <cellStyle name="Normal 2 57 2 2 2 4" xfId="23545" xr:uid="{79F62595-32C4-41B5-9217-3D4F9A1BBA9B}"/>
    <cellStyle name="Normal 2 57 2 2 3" xfId="23546" xr:uid="{F88D0BF7-C738-4651-9044-CAADEA0B2364}"/>
    <cellStyle name="Normal 2 57 2 2 3 2" xfId="23547" xr:uid="{CCF287A6-C99D-4091-885D-AF6F3FFAC07D}"/>
    <cellStyle name="Normal 2 57 2 2 4" xfId="23548" xr:uid="{A5ADEC1F-411E-43BE-8E59-094DBF1A9637}"/>
    <cellStyle name="Normal 2 57 2 2 5" xfId="23549" xr:uid="{82F24C51-04DD-4ECA-B300-DE8A2229C296}"/>
    <cellStyle name="Normal 2 57 3" xfId="23550" xr:uid="{0E5E76F9-C5CC-44BA-A5A0-B6BDF1B93A1C}"/>
    <cellStyle name="Normal 2 57 3 2" xfId="23551" xr:uid="{DC5D6D0B-B804-41F2-87A4-41BFA159414C}"/>
    <cellStyle name="Normal 2 57 3 2 2" xfId="23552" xr:uid="{A8A916E5-32EE-4813-A2A7-DCE40648725F}"/>
    <cellStyle name="Normal 2 57 3 2 2 2" xfId="23553" xr:uid="{C0CD3074-4F32-4218-8E75-CA3D12233F9B}"/>
    <cellStyle name="Normal 2 57 3 2 2 2 2" xfId="23554" xr:uid="{CD0DE48C-1F45-4330-908E-C243A8A04808}"/>
    <cellStyle name="Normal 2 57 3 2 2 3" xfId="23555" xr:uid="{6C68EA94-61E4-4D70-87C0-20819EB9000F}"/>
    <cellStyle name="Normal 2 57 3 2 2 4" xfId="23556" xr:uid="{68B9675A-6AA7-4B75-92E8-68F6872653BA}"/>
    <cellStyle name="Normal 2 57 3 2 3" xfId="23557" xr:uid="{EEF07390-05AD-4453-8801-794EAB46EC68}"/>
    <cellStyle name="Normal 2 57 3 2 3 2" xfId="23558" xr:uid="{AFA2C25F-4718-4967-BCF0-CFA1AD3834A1}"/>
    <cellStyle name="Normal 2 57 3 2 4" xfId="23559" xr:uid="{4B67FEE0-0BBE-45AD-B0E5-E41AD2B8A2D5}"/>
    <cellStyle name="Normal 2 57 3 2 5" xfId="23560" xr:uid="{C9481284-F940-4E2F-80DC-A421770C0A17}"/>
    <cellStyle name="Normal 2 57 4" xfId="23561" xr:uid="{E2837FD0-E36F-400F-A41C-37ACBEB91BC6}"/>
    <cellStyle name="Normal 2 57 4 2" xfId="23562" xr:uid="{E04E9E72-946D-4BEF-AAA7-617C45652670}"/>
    <cellStyle name="Normal 2 57 4 2 2" xfId="23563" xr:uid="{25C19C2E-1F6F-4ACB-8426-8E0834D99A57}"/>
    <cellStyle name="Normal 2 57 4 2 2 2" xfId="23564" xr:uid="{905EB3F6-673B-4514-AC73-EF44BF0FDDE6}"/>
    <cellStyle name="Normal 2 57 4 2 3" xfId="23565" xr:uid="{7999FEBC-A5E9-4BC6-A270-B7ADFC4D2A02}"/>
    <cellStyle name="Normal 2 57 4 2 4" xfId="23566" xr:uid="{320C761B-8F2E-4052-91FE-3122C1F1D1B7}"/>
    <cellStyle name="Normal 2 57 4 3" xfId="23567" xr:uid="{B6FB32CF-3614-44BD-BDCE-E60CC5E25851}"/>
    <cellStyle name="Normal 2 57 4 3 2" xfId="23568" xr:uid="{4DF76123-83C7-42BE-92E2-C648BF622F5C}"/>
    <cellStyle name="Normal 2 57 4 4" xfId="23569" xr:uid="{FEC99CDF-82D3-4BE8-BCCC-291184671888}"/>
    <cellStyle name="Normal 2 57 4 5" xfId="23570" xr:uid="{7DB35513-F186-4AD5-AD56-EBF5119A3BB8}"/>
    <cellStyle name="Normal 2 58" xfId="23571" xr:uid="{44D3C66B-3EB9-4541-8F0A-E3089AC0629B}"/>
    <cellStyle name="Normal 2 58 2" xfId="23572" xr:uid="{90DBA86E-EE93-4174-A04C-9ECAC519CA87}"/>
    <cellStyle name="Normal 2 58 2 2" xfId="23573" xr:uid="{AAA5CE6E-B476-4E7A-8263-FAEB4145CD18}"/>
    <cellStyle name="Normal 2 58 2 2 2" xfId="23574" xr:uid="{AD25273F-CC7F-4643-8409-CB508F338B01}"/>
    <cellStyle name="Normal 2 58 2 2 2 2" xfId="23575" xr:uid="{697206BA-48CE-46B8-86F6-AE798DC70F7E}"/>
    <cellStyle name="Normal 2 58 2 2 2 2 2" xfId="23576" xr:uid="{6AFBD60C-5F7A-4C08-B3A0-AB74D06D3345}"/>
    <cellStyle name="Normal 2 58 2 2 2 3" xfId="23577" xr:uid="{1E7A77E0-A7A0-4DA9-92AF-5CD67B6459DA}"/>
    <cellStyle name="Normal 2 58 2 2 2 4" xfId="23578" xr:uid="{11B7136D-5684-495A-88AD-8BF2424EC07F}"/>
    <cellStyle name="Normal 2 58 2 2 3" xfId="23579" xr:uid="{C07DD5EE-B00D-4F42-8EE7-8F548AAF3C38}"/>
    <cellStyle name="Normal 2 58 2 2 3 2" xfId="23580" xr:uid="{2D696568-0DFA-48A7-8DCC-0D512A8D95DA}"/>
    <cellStyle name="Normal 2 58 2 2 4" xfId="23581" xr:uid="{C2C574C5-F9EE-4472-811C-3506B7C618C4}"/>
    <cellStyle name="Normal 2 58 2 2 5" xfId="23582" xr:uid="{613C4168-E748-4F35-ADCD-74702F516973}"/>
    <cellStyle name="Normal 2 58 3" xfId="23583" xr:uid="{FFCA0C36-EF97-4D2E-B57B-660A70B19B25}"/>
    <cellStyle name="Normal 2 58 3 2" xfId="23584" xr:uid="{5B844EAD-AFDC-4202-A0A5-1CF2C3CEB282}"/>
    <cellStyle name="Normal 2 58 3 2 2" xfId="23585" xr:uid="{9EF2B1A3-5F18-4C55-8209-BCFBAFE06487}"/>
    <cellStyle name="Normal 2 58 3 2 2 2" xfId="23586" xr:uid="{363F608F-FE88-4FBA-9E4C-F2391ED18523}"/>
    <cellStyle name="Normal 2 58 3 2 2 2 2" xfId="23587" xr:uid="{1B7497A1-5F54-473B-8F5D-3AF211085B1A}"/>
    <cellStyle name="Normal 2 58 3 2 2 3" xfId="23588" xr:uid="{E97A4F2C-B098-40CF-9371-FEFD7C243B51}"/>
    <cellStyle name="Normal 2 58 3 2 2 4" xfId="23589" xr:uid="{8BEFCF3B-3C77-4522-9F0E-FA6C89B4407B}"/>
    <cellStyle name="Normal 2 58 3 2 3" xfId="23590" xr:uid="{64F88C44-DE9B-48EF-8AE2-1CAC10E11BB3}"/>
    <cellStyle name="Normal 2 58 3 2 3 2" xfId="23591" xr:uid="{CC6B70CA-D8DF-4C6B-AE7C-CB4C8902C586}"/>
    <cellStyle name="Normal 2 58 3 2 4" xfId="23592" xr:uid="{3561132A-5A11-4EF1-BCA3-EA9BDAAAFC3C}"/>
    <cellStyle name="Normal 2 58 3 2 5" xfId="23593" xr:uid="{C0BE8C2A-545A-4A50-B8DB-202B997B07E0}"/>
    <cellStyle name="Normal 2 58 4" xfId="23594" xr:uid="{99ECC20E-2903-42F2-BAEF-258F790DF418}"/>
    <cellStyle name="Normal 2 58 4 2" xfId="23595" xr:uid="{5EC6FAC1-B65D-4D4B-9300-B70929E95A54}"/>
    <cellStyle name="Normal 2 58 4 2 2" xfId="23596" xr:uid="{AE1161E7-324D-4CA3-A13E-124562A1C648}"/>
    <cellStyle name="Normal 2 58 4 2 2 2" xfId="23597" xr:uid="{F6F19AF0-89EC-4C2C-B298-2DA8C257B180}"/>
    <cellStyle name="Normal 2 58 4 2 3" xfId="23598" xr:uid="{084ABB65-A8DA-4246-8C7C-5766BFC2E933}"/>
    <cellStyle name="Normal 2 58 4 2 4" xfId="23599" xr:uid="{7BE1050A-B126-4F57-8A24-619721B2ABC9}"/>
    <cellStyle name="Normal 2 58 4 3" xfId="23600" xr:uid="{0EABBAB3-94CF-4AAC-841A-A39E79952AFE}"/>
    <cellStyle name="Normal 2 58 4 3 2" xfId="23601" xr:uid="{0FE89823-0857-4C37-A329-8257895E2AE2}"/>
    <cellStyle name="Normal 2 58 4 4" xfId="23602" xr:uid="{B6A8DEBC-C0F5-487A-956E-4B82832121AA}"/>
    <cellStyle name="Normal 2 58 4 5" xfId="23603" xr:uid="{3AD8F1AB-6717-481F-9AEE-C757FA388E6B}"/>
    <cellStyle name="Normal 2 59" xfId="23604" xr:uid="{1E5347CC-F374-4C4A-9169-B9256E4A0EB9}"/>
    <cellStyle name="Normal 2 59 2" xfId="23605" xr:uid="{F8981BBE-9E14-4B17-A194-C9BC307D840C}"/>
    <cellStyle name="Normal 2 59 2 2" xfId="23606" xr:uid="{5CEA9A37-F6B9-407F-9D0A-20A6F9BC8FE3}"/>
    <cellStyle name="Normal 2 59 2 2 2" xfId="23607" xr:uid="{1B503356-D849-49BA-BF6A-79D19346BC28}"/>
    <cellStyle name="Normal 2 59 2 2 2 2" xfId="23608" xr:uid="{F359DF8B-1B6D-4E38-A841-1D8F7C48BBA5}"/>
    <cellStyle name="Normal 2 59 2 2 2 2 2" xfId="23609" xr:uid="{818A72EB-3804-4F4B-AB4B-E7DDA398E491}"/>
    <cellStyle name="Normal 2 59 2 2 2 3" xfId="23610" xr:uid="{262FA55A-A668-4697-B3A6-05B0D5F341A3}"/>
    <cellStyle name="Normal 2 59 2 2 2 4" xfId="23611" xr:uid="{B046C238-B88A-458A-A262-26E1F24DC287}"/>
    <cellStyle name="Normal 2 59 2 2 3" xfId="23612" xr:uid="{C94B9C41-8D29-4B7E-BF32-B0B8EBA0A3BB}"/>
    <cellStyle name="Normal 2 59 2 2 3 2" xfId="23613" xr:uid="{369A75DC-D2A3-4DC7-9821-4291FB9BA116}"/>
    <cellStyle name="Normal 2 59 2 2 4" xfId="23614" xr:uid="{70B24C1A-595E-4879-818A-DBF3A009E92F}"/>
    <cellStyle name="Normal 2 59 2 2 5" xfId="23615" xr:uid="{FE2A7D5E-AB90-41E4-B906-ABF4215BBCE7}"/>
    <cellStyle name="Normal 2 59 3" xfId="23616" xr:uid="{D9FEEC54-340F-4742-A781-9DE4EC2C6A4A}"/>
    <cellStyle name="Normal 2 59 3 2" xfId="23617" xr:uid="{C0695137-31C6-4E56-9953-926C621AB5B2}"/>
    <cellStyle name="Normal 2 59 3 2 2" xfId="23618" xr:uid="{5B628176-D75E-4057-B001-B2E602054D4E}"/>
    <cellStyle name="Normal 2 59 3 2 2 2" xfId="23619" xr:uid="{A4BEBCCB-BEB1-4A01-B427-69EC0E1B3532}"/>
    <cellStyle name="Normal 2 59 3 2 2 2 2" xfId="23620" xr:uid="{5601478E-A5B1-4572-AFD8-B36E3FC90A1B}"/>
    <cellStyle name="Normal 2 59 3 2 2 3" xfId="23621" xr:uid="{A792D0D4-E87D-4C06-A087-7B6747AE1500}"/>
    <cellStyle name="Normal 2 59 3 2 2 4" xfId="23622" xr:uid="{6EA3C2A3-3E2A-4418-A19D-CB90CD692020}"/>
    <cellStyle name="Normal 2 59 3 2 3" xfId="23623" xr:uid="{2821BF1F-883B-4F17-8A15-1F2ABE114296}"/>
    <cellStyle name="Normal 2 59 3 2 3 2" xfId="23624" xr:uid="{BF654FDD-2D21-4230-B6D4-8C07D02A51A1}"/>
    <cellStyle name="Normal 2 59 3 2 4" xfId="23625" xr:uid="{D1AA4DA6-D462-4DB4-B616-3EEBE69CFE01}"/>
    <cellStyle name="Normal 2 59 3 2 5" xfId="23626" xr:uid="{EEFA11C7-D11D-4AB1-870D-4294C06186E9}"/>
    <cellStyle name="Normal 2 59 4" xfId="23627" xr:uid="{758571E8-5A0C-4B8C-8E7A-75495EE55416}"/>
    <cellStyle name="Normal 2 59 4 2" xfId="23628" xr:uid="{8BC5AE75-3B9A-4876-8D8A-B07FB45F5DA3}"/>
    <cellStyle name="Normal 2 59 4 2 2" xfId="23629" xr:uid="{130E7C5D-A8F7-4AB0-8C9C-97C1C597BF5F}"/>
    <cellStyle name="Normal 2 59 4 2 2 2" xfId="23630" xr:uid="{18FAB166-5122-4858-A9C0-DED041BBBD54}"/>
    <cellStyle name="Normal 2 59 4 2 3" xfId="23631" xr:uid="{CAB1AA7B-A20C-4A08-B541-FE271EB4C26E}"/>
    <cellStyle name="Normal 2 59 4 2 4" xfId="23632" xr:uid="{7F602137-D9C1-4570-8854-1D9D083D65D2}"/>
    <cellStyle name="Normal 2 59 4 3" xfId="23633" xr:uid="{9C4C00BF-B7EE-4B9D-A703-DD41682416E4}"/>
    <cellStyle name="Normal 2 59 4 3 2" xfId="23634" xr:uid="{7ABC8094-213C-48D2-8554-3A6F0401C9DC}"/>
    <cellStyle name="Normal 2 59 4 4" xfId="23635" xr:uid="{435FBFFB-ED11-4449-8E09-E89330326174}"/>
    <cellStyle name="Normal 2 59 4 5" xfId="23636" xr:uid="{95BDCA13-A5F9-488C-B5AF-D0F28FB451F9}"/>
    <cellStyle name="Normal 2 6" xfId="3181" xr:uid="{B24E5BBD-BD0D-4C72-9121-CE88333B59F6}"/>
    <cellStyle name="Normál 2 6" xfId="23637" xr:uid="{A0D7413D-4FDD-4251-B490-11641143F612}"/>
    <cellStyle name="Normal 2 6 10" xfId="23638" xr:uid="{D22F8D4A-AB41-4818-A43B-728F44AD7244}"/>
    <cellStyle name="Normál 2 6 10" xfId="23639" xr:uid="{E25838C6-0CCF-4040-8A12-93E70675540B}"/>
    <cellStyle name="Normal 2 6 10 2" xfId="23640" xr:uid="{54A7E655-F05A-4230-A5BA-DFAB65C5AADD}"/>
    <cellStyle name="Normál 2 6 10 2" xfId="23641" xr:uid="{402899A8-C70D-44D4-AF4B-6496F680D4A1}"/>
    <cellStyle name="Normal 2 6 10 2 2" xfId="23642" xr:uid="{AB17564A-C991-4E12-AD50-148863EF6568}"/>
    <cellStyle name="Normal 2 6 10 2 2 2" xfId="23643" xr:uid="{0E987FD4-5DE6-4548-B2FD-FF9B0907EFA4}"/>
    <cellStyle name="Normal 2 6 10 2 2 2 2" xfId="23644" xr:uid="{CBBCF6E8-D155-45EC-9F63-B676FAD98447}"/>
    <cellStyle name="Normal 2 6 10 2 2 3" xfId="23645" xr:uid="{39A886BD-ADD0-490B-A7C4-4BF77BD34C96}"/>
    <cellStyle name="Normal 2 6 10 2 2 4" xfId="23646" xr:uid="{A4536755-D1DE-4922-BF7E-59EA76161E7E}"/>
    <cellStyle name="Normal 2 6 10 2 3" xfId="23647" xr:uid="{01EC526E-3A27-4A18-8A9B-082E2FA60869}"/>
    <cellStyle name="Normal 2 6 10 2 3 2" xfId="23648" xr:uid="{8FEE82F3-097B-46A7-8B83-ECF14EA0CE3B}"/>
    <cellStyle name="Normal 2 6 10 2 4" xfId="23649" xr:uid="{C4C34717-6BEF-44F1-804F-46EC0233A849}"/>
    <cellStyle name="Normal 2 6 10 2 5" xfId="23650" xr:uid="{40EAF131-3445-4820-90B0-7067097252FA}"/>
    <cellStyle name="Normal 2 6 10 2 6" xfId="23651" xr:uid="{60AF3766-869A-484C-8524-48EEDED860EB}"/>
    <cellStyle name="Normal 2 6 10 2 7" xfId="23652" xr:uid="{EA964FA7-6AAB-4E81-A676-49C159CDE10F}"/>
    <cellStyle name="Normál 2 6 10 3" xfId="23653" xr:uid="{5E3A37A7-4424-4C7B-BE00-B9F71A752FD5}"/>
    <cellStyle name="Normal 2 6 11" xfId="23654" xr:uid="{7B56CC18-20AE-49EA-B421-B1F7723973C5}"/>
    <cellStyle name="Normál 2 6 11" xfId="23655" xr:uid="{825F9D45-7738-46F9-B86E-5FF298E080DA}"/>
    <cellStyle name="Normal 2 6 11 2" xfId="23656" xr:uid="{0D5CA176-49BC-4663-95F9-1A318B5CC326}"/>
    <cellStyle name="Normál 2 6 11 2" xfId="23657" xr:uid="{D97D65B6-7406-4F23-8055-177BB973AB5A}"/>
    <cellStyle name="Normal 2 6 11 2 2" xfId="23658" xr:uid="{69FBC060-D8A3-422C-8BC0-F973A8BF9154}"/>
    <cellStyle name="Normal 2 6 11 2 2 2" xfId="23659" xr:uid="{9419F2C5-EC50-4DDC-86E6-078021121E91}"/>
    <cellStyle name="Normal 2 6 11 2 2 2 2" xfId="23660" xr:uid="{A1C8CDBE-6C66-4DF4-8011-8E273EBC288F}"/>
    <cellStyle name="Normal 2 6 11 2 2 3" xfId="23661" xr:uid="{F0B75A65-E1B9-4828-8FE2-E0E7B07AEF97}"/>
    <cellStyle name="Normal 2 6 11 2 2 4" xfId="23662" xr:uid="{12895F0D-25C2-444F-83D9-A923A368A0D3}"/>
    <cellStyle name="Normal 2 6 11 2 3" xfId="23663" xr:uid="{3F6DDFD6-11A0-4EF4-9ECA-689323B98F1E}"/>
    <cellStyle name="Normal 2 6 11 2 3 2" xfId="23664" xr:uid="{8C6684D9-1408-4485-9CA4-97F6039457E9}"/>
    <cellStyle name="Normal 2 6 11 2 4" xfId="23665" xr:uid="{5C238BFF-A9A0-4CBB-804C-7B57254540D8}"/>
    <cellStyle name="Normal 2 6 11 2 5" xfId="23666" xr:uid="{E653B711-1083-4446-A131-60A21D2ADE01}"/>
    <cellStyle name="Normal 2 6 11 2 6" xfId="23667" xr:uid="{1921BDA0-E747-4FCC-BDD0-F1B0ED8D0552}"/>
    <cellStyle name="Normal 2 6 11 2 7" xfId="23668" xr:uid="{80F9AA0B-0766-4378-BB86-2EF3B567FECD}"/>
    <cellStyle name="Normál 2 6 11 3" xfId="23669" xr:uid="{01329C0D-3636-4C76-84A3-C3E909F105AC}"/>
    <cellStyle name="Normal 2 6 12" xfId="23670" xr:uid="{66A33656-B9C5-4D61-A305-6F226A33AC1F}"/>
    <cellStyle name="Normál 2 6 12" xfId="23671" xr:uid="{A5259D19-58F6-4918-8374-3341789C06E2}"/>
    <cellStyle name="Normal 2 6 12 2" xfId="23672" xr:uid="{7F49F7EB-7E14-49A4-9ECD-EB439C65D92A}"/>
    <cellStyle name="Normál 2 6 12 2" xfId="23673" xr:uid="{88DA7DBA-8294-4870-BA82-444AD6D3EB90}"/>
    <cellStyle name="Normal 2 6 12 2 2" xfId="23674" xr:uid="{C2FFDC8F-84EB-42F1-83F2-401DCB385463}"/>
    <cellStyle name="Normal 2 6 12 2 2 2" xfId="23675" xr:uid="{EA85E950-45F9-4EF2-BC13-C900666C674B}"/>
    <cellStyle name="Normal 2 6 12 2 2 2 2" xfId="23676" xr:uid="{7CE2D793-DE3E-46E7-9400-5EE0D77DEC8D}"/>
    <cellStyle name="Normal 2 6 12 2 2 3" xfId="23677" xr:uid="{627C54C2-A5D8-4304-80B7-4C6E618DF222}"/>
    <cellStyle name="Normal 2 6 12 2 2 4" xfId="23678" xr:uid="{0E235974-6DC8-4C17-BCE8-D15A53E0DF06}"/>
    <cellStyle name="Normal 2 6 12 2 3" xfId="23679" xr:uid="{439D07A0-0600-455B-8331-75BF5D68909F}"/>
    <cellStyle name="Normal 2 6 12 2 3 2" xfId="23680" xr:uid="{3C07CE99-853E-453A-9F74-924A7C5CA0EA}"/>
    <cellStyle name="Normal 2 6 12 2 4" xfId="23681" xr:uid="{5F26048A-D62C-462C-B987-9B27F647C018}"/>
    <cellStyle name="Normal 2 6 12 2 5" xfId="23682" xr:uid="{05377526-8619-4A4F-8DDF-9EA4F7A0AC3F}"/>
    <cellStyle name="Normal 2 6 12 2 6" xfId="23683" xr:uid="{8F7AB036-2A06-4255-9F86-4E0D309420D5}"/>
    <cellStyle name="Normal 2 6 12 2 7" xfId="23684" xr:uid="{A41ACE3C-EFF1-4066-9850-9BC3858FC114}"/>
    <cellStyle name="Normál 2 6 12 3" xfId="23685" xr:uid="{1C12EE71-BA81-4C4E-953A-49AA3CE981FA}"/>
    <cellStyle name="Normal 2 6 13" xfId="23686" xr:uid="{FF40FC6F-AC8E-47E4-9DBA-78528426B6E1}"/>
    <cellStyle name="Normál 2 6 13" xfId="23687" xr:uid="{BD5F5466-8FA1-4E10-83DB-6C56528A2BAE}"/>
    <cellStyle name="Normal 2 6 13 2" xfId="23688" xr:uid="{4A6EF95D-3FCE-477D-9ABD-A94EF752328C}"/>
    <cellStyle name="Normál 2 6 13 2" xfId="23689" xr:uid="{B76606EC-C9ED-4CF2-8FDF-2324F52F643C}"/>
    <cellStyle name="Normal 2 6 13 2 2" xfId="23690" xr:uid="{279157A3-779C-4CCE-BDD3-29D18175622E}"/>
    <cellStyle name="Normal 2 6 13 2 2 2" xfId="23691" xr:uid="{61A557A0-2B33-470E-8572-E113E7B3422C}"/>
    <cellStyle name="Normal 2 6 13 2 2 2 2" xfId="23692" xr:uid="{2F15BF82-2689-4C65-8892-468E6719E79C}"/>
    <cellStyle name="Normal 2 6 13 2 2 3" xfId="23693" xr:uid="{5D77C482-3770-4AE2-B22F-D6CAEF2F52D2}"/>
    <cellStyle name="Normal 2 6 13 2 2 4" xfId="23694" xr:uid="{D7080DB5-4318-4D36-B18F-BF3FE3099492}"/>
    <cellStyle name="Normal 2 6 13 2 3" xfId="23695" xr:uid="{931F1CB8-A68F-48FC-A6A9-A30C21488E1A}"/>
    <cellStyle name="Normal 2 6 13 2 3 2" xfId="23696" xr:uid="{1FF1262C-3550-467B-8E1D-E9D1C22419A2}"/>
    <cellStyle name="Normal 2 6 13 2 4" xfId="23697" xr:uid="{D90721A0-00D5-4469-A2A4-778B3C18AD92}"/>
    <cellStyle name="Normal 2 6 13 2 5" xfId="23698" xr:uid="{3DCA68C3-84B4-4639-951C-287C6BDB8C59}"/>
    <cellStyle name="Normal 2 6 13 2 6" xfId="23699" xr:uid="{5FC5A402-05C7-4C6B-947E-9B988D94DFFA}"/>
    <cellStyle name="Normal 2 6 13 2 7" xfId="23700" xr:uid="{D5AC6D81-1A96-44EB-AB64-29C7527A98FC}"/>
    <cellStyle name="Normál 2 6 13 3" xfId="23701" xr:uid="{D9341EE4-1642-4A98-8E13-7BE7E925BDB0}"/>
    <cellStyle name="Normal 2 6 14" xfId="23702" xr:uid="{A3CB7E7D-783C-43BD-B4FB-2A4F1EF38871}"/>
    <cellStyle name="Normál 2 6 14" xfId="23703" xr:uid="{A163D43F-C420-40B7-8A63-430B9A5D9BEE}"/>
    <cellStyle name="Normal 2 6 14 2" xfId="23704" xr:uid="{1B5978BB-870C-4E04-BD5F-775D795B8E89}"/>
    <cellStyle name="Normál 2 6 14 2" xfId="23705" xr:uid="{EB0B3365-DABD-4C18-B725-C3E4DDCB4B14}"/>
    <cellStyle name="Normal 2 6 14 2 2" xfId="23706" xr:uid="{E71D68CA-72DA-4DB5-9632-503019C7BE3F}"/>
    <cellStyle name="Normal 2 6 14 2 2 2" xfId="23707" xr:uid="{22FC674C-A6FE-4A8C-A054-6E880FA413A3}"/>
    <cellStyle name="Normal 2 6 14 2 3" xfId="23708" xr:uid="{A3B9EABD-E12D-4D62-8796-C8D48A073433}"/>
    <cellStyle name="Normal 2 6 14 2 4" xfId="23709" xr:uid="{CFAEA5AC-5ADA-4D03-B75D-9F97D7FE31C2}"/>
    <cellStyle name="Normal 2 6 14 2 5" xfId="23710" xr:uid="{C888D77A-B3DD-4E26-92B3-37F76AC2AB88}"/>
    <cellStyle name="Normal 2 6 14 3" xfId="23711" xr:uid="{4144DCBC-0EB9-4F9D-818C-1FD9F95D0049}"/>
    <cellStyle name="Normál 2 6 14 3" xfId="23712" xr:uid="{760FC810-8AA4-4C00-9454-52476CD57C0E}"/>
    <cellStyle name="Normal 2 6 14 3 2" xfId="23713" xr:uid="{153D2E36-D1F2-4AC2-A710-8E3022728133}"/>
    <cellStyle name="Normal 2 6 14 4" xfId="23714" xr:uid="{B837DA16-36F4-4DDC-8A47-E156193B4A67}"/>
    <cellStyle name="Normal 2 6 14 5" xfId="23715" xr:uid="{64E77FBF-1D90-4997-845E-2D5306F7AAE4}"/>
    <cellStyle name="Normal 2 6 14 6" xfId="23716" xr:uid="{D73CEB4E-26A9-4EE7-A09D-8F0CD5A13D37}"/>
    <cellStyle name="Normal 2 6 14 7" xfId="23717" xr:uid="{30324E2B-C822-4D50-8CE4-6E5C81CCB345}"/>
    <cellStyle name="Normal 2 6 15" xfId="23718" xr:uid="{B2B14512-3140-4DFF-AA6F-0C98DD777C76}"/>
    <cellStyle name="Normál 2 6 15" xfId="23719" xr:uid="{6B5B2741-9A6B-4EFC-8D03-C4A6EFE04CBD}"/>
    <cellStyle name="Normal 2 6 15 2" xfId="23720" xr:uid="{4392BCA7-339D-472F-9E02-CC128DE347C7}"/>
    <cellStyle name="Normal 2 6 15 2 2" xfId="23721" xr:uid="{6B387C31-3EC0-47DF-B281-92EAF5134C7E}"/>
    <cellStyle name="Normal 2 6 15 2 2 2" xfId="23722" xr:uid="{750BCB01-1922-4F91-A4A2-C727CCE34D9B}"/>
    <cellStyle name="Normal 2 6 15 2 3" xfId="23723" xr:uid="{4F21ED89-2AF4-4108-9F31-50AEA54C08AC}"/>
    <cellStyle name="Normal 2 6 15 2 4" xfId="23724" xr:uid="{DB14D0C4-3E89-4EF9-AA13-20EA0355A991}"/>
    <cellStyle name="Normal 2 6 15 3" xfId="23725" xr:uid="{9F9F2CC5-A9E9-4D05-83CA-CA9E26F68F36}"/>
    <cellStyle name="Normal 2 6 15 3 2" xfId="23726" xr:uid="{18997450-3776-49FE-A663-6F7A2C3B5925}"/>
    <cellStyle name="Normal 2 6 15 4" xfId="23727" xr:uid="{13703133-757E-44BA-9DA1-16DE1B2E2261}"/>
    <cellStyle name="Normal 2 6 15 5" xfId="23728" xr:uid="{FF2B3B38-BCD8-4541-8B50-7B8CB60C0F2C}"/>
    <cellStyle name="Normal 2 6 15 6" xfId="23729" xr:uid="{B8120457-409C-4AC0-8C0B-CC5572CD0BD2}"/>
    <cellStyle name="Normal 2 6 16" xfId="23730" xr:uid="{93F5A57E-96CC-4CD6-A234-E412084CEC1C}"/>
    <cellStyle name="Normál 2 6 16" xfId="23731" xr:uid="{4F3E0AA5-3893-4EDA-A91F-2F1D6DA33109}"/>
    <cellStyle name="Normal 2 6 16 2" xfId="23732" xr:uid="{D35E7E3E-F8B5-49BB-9D68-437F9EE5C1A4}"/>
    <cellStyle name="Normal 2 6 16 2 2" xfId="23733" xr:uid="{928606EF-A06B-48B9-891A-BAF4A8F464F6}"/>
    <cellStyle name="Normal 2 6 16 2 2 2" xfId="23734" xr:uid="{20EE8506-E62A-4DC5-B75F-41B916A86720}"/>
    <cellStyle name="Normal 2 6 16 2 3" xfId="23735" xr:uid="{7DF96364-7AAC-4179-A20D-C97357AD6FA0}"/>
    <cellStyle name="Normal 2 6 16 2 4" xfId="23736" xr:uid="{365D4A62-70A9-4C10-91B6-878BA4DD96DC}"/>
    <cellStyle name="Normal 2 6 16 3" xfId="23737" xr:uid="{A6982D3F-AD43-464E-877D-0913A883DFD9}"/>
    <cellStyle name="Normal 2 6 16 3 2" xfId="23738" xr:uid="{0711A48A-A6AA-4AC7-81BB-A2C49B8F5464}"/>
    <cellStyle name="Normal 2 6 16 4" xfId="23739" xr:uid="{0BCA9E0F-75AA-42BA-8740-5FE6E3365E50}"/>
    <cellStyle name="Normal 2 6 16 5" xfId="23740" xr:uid="{1F7B92CE-B773-466B-B7F4-D25B401EE06E}"/>
    <cellStyle name="Normal 2 6 17" xfId="23741" xr:uid="{C84566AB-474A-4983-BA1B-045B289A1CC1}"/>
    <cellStyle name="Normál 2 6 17" xfId="23742" xr:uid="{2362B5F2-5543-484E-9E18-5C4FF9EA7B5D}"/>
    <cellStyle name="Normal 2 6 17 2" xfId="23743" xr:uid="{B27C9DA9-9ACE-481E-8265-7E0C8589547A}"/>
    <cellStyle name="Normal 2 6 17 2 2" xfId="23744" xr:uid="{044EC890-14E4-43B0-BBE5-46F96F5203F2}"/>
    <cellStyle name="Normal 2 6 17 2 2 2" xfId="23745" xr:uid="{E3E59402-0D99-41FB-8EFB-CB384D82F667}"/>
    <cellStyle name="Normal 2 6 17 2 3" xfId="23746" xr:uid="{03E8119E-5745-43F0-B9E4-1408DB0D32FA}"/>
    <cellStyle name="Normal 2 6 17 2 4" xfId="23747" xr:uid="{C40C54A1-4DB7-4FD4-8F2E-02EA9EDA400D}"/>
    <cellStyle name="Normal 2 6 17 3" xfId="23748" xr:uid="{A1A1C9C7-77F3-4E1F-8A42-4FAD850B6C71}"/>
    <cellStyle name="Normal 2 6 17 3 2" xfId="23749" xr:uid="{1D3D19C1-51CB-4C8E-A0A2-8DF549FE07C8}"/>
    <cellStyle name="Normal 2 6 17 4" xfId="23750" xr:uid="{3EFD3180-0466-432B-8321-0B19DD63BA44}"/>
    <cellStyle name="Normal 2 6 17 5" xfId="23751" xr:uid="{E1B0E625-E65A-40C4-A8E5-0EF829B4BDCC}"/>
    <cellStyle name="Normal 2 6 18" xfId="23752" xr:uid="{E9504B3C-B4E6-44D8-98CC-BC88C3FB0532}"/>
    <cellStyle name="Normal 2 6 18 2" xfId="23753" xr:uid="{33E135BC-521F-4928-A6A1-819622F2D2D9}"/>
    <cellStyle name="Normal 2 6 18 2 2" xfId="23754" xr:uid="{8B6A4F0A-4C0A-4054-A6BE-07AA811E1CC4}"/>
    <cellStyle name="Normal 2 6 18 2 2 2" xfId="23755" xr:uid="{71714EB9-3167-4604-B832-44E3FAD60EF2}"/>
    <cellStyle name="Normal 2 6 18 2 3" xfId="23756" xr:uid="{29A4F047-0E56-428E-90CC-EB1E0CBC0C0A}"/>
    <cellStyle name="Normal 2 6 18 2 4" xfId="23757" xr:uid="{B616590B-9118-4D4C-A882-FD396563E037}"/>
    <cellStyle name="Normal 2 6 18 3" xfId="23758" xr:uid="{FBAD56FD-104E-4EDB-9AFB-A1597B17D253}"/>
    <cellStyle name="Normal 2 6 18 3 2" xfId="23759" xr:uid="{348CFD02-59DC-49F7-AFD6-586CF1B003A0}"/>
    <cellStyle name="Normal 2 6 18 4" xfId="23760" xr:uid="{2EC08132-DD35-46AD-BD5E-4298B4130D65}"/>
    <cellStyle name="Normal 2 6 18 5" xfId="23761" xr:uid="{175FD580-832E-48E6-9905-9B6A980B40E2}"/>
    <cellStyle name="Normal 2 6 19" xfId="23762" xr:uid="{120DF875-D724-41D1-A2F1-5D3014DE9ED6}"/>
    <cellStyle name="Normal 2 6 19 2" xfId="23763" xr:uid="{1DD0671D-7422-40C6-9613-B5A9E16EF578}"/>
    <cellStyle name="Normal 2 6 19 2 2" xfId="23764" xr:uid="{2F660269-2A41-4334-A408-14B92FC19285}"/>
    <cellStyle name="Normal 2 6 19 2 2 2" xfId="23765" xr:uid="{AA62E943-7800-410D-B36A-E08EB6BEAC50}"/>
    <cellStyle name="Normal 2 6 19 2 3" xfId="23766" xr:uid="{58430893-133D-4E71-A7FF-6B0B5D20F7AC}"/>
    <cellStyle name="Normal 2 6 19 2 4" xfId="23767" xr:uid="{DF650323-CFEE-46EA-93BC-43076BBBA3D3}"/>
    <cellStyle name="Normal 2 6 19 3" xfId="23768" xr:uid="{4B8BD20D-4D06-43EB-8D0B-3D444E4227E5}"/>
    <cellStyle name="Normal 2 6 19 3 2" xfId="23769" xr:uid="{2B8ACA96-C661-4066-A25D-9A50743B5FBC}"/>
    <cellStyle name="Normal 2 6 19 4" xfId="23770" xr:uid="{1371908C-8E79-4A61-A112-86FE894AAB9A}"/>
    <cellStyle name="Normal 2 6 19 5" xfId="23771" xr:uid="{475F75AC-FE84-44EA-AAAC-4BD3A9F42BB2}"/>
    <cellStyle name="Normal 2 6 2" xfId="4141" xr:uid="{44955023-E6B0-46D7-AF9F-14E8EAB7B42B}"/>
    <cellStyle name="Normál 2 6 2" xfId="23772" xr:uid="{98EE8B86-FC46-4B29-AE48-BA5032C696F0}"/>
    <cellStyle name="Normál 2 6 2 10" xfId="23773" xr:uid="{C98958F5-0954-4B0D-9ECC-6B891FC33153}"/>
    <cellStyle name="Normál 2 6 2 10 2" xfId="23774" xr:uid="{DEAA488C-335E-4D5F-9355-F19D95F61CE5}"/>
    <cellStyle name="Normál 2 6 2 11" xfId="23775" xr:uid="{714081B9-94DF-4542-AB8B-AEC6E33F5DB5}"/>
    <cellStyle name="Normál 2 6 2 12" xfId="23776" xr:uid="{1327A58D-0F47-4666-8605-239BEC1B7C79}"/>
    <cellStyle name="Normal 2 6 2 2" xfId="23777" xr:uid="{FB33776C-676B-4527-BDC7-6DCE881EE9DC}"/>
    <cellStyle name="Normál 2 6 2 2" xfId="23778" xr:uid="{8CEC0DF0-6F2D-4370-973C-503B83EC100A}"/>
    <cellStyle name="Normal 2 6 2 2 2" xfId="23779" xr:uid="{879355AC-BD9E-4CB5-A9F7-77291352EB2C}"/>
    <cellStyle name="Normál 2 6 2 2 2" xfId="23780" xr:uid="{7DEAD380-EDF7-4F94-AA92-2DA8AB741831}"/>
    <cellStyle name="Normal 2 6 2 2 2 2" xfId="23781" xr:uid="{9177B7BF-37AF-45BB-BF8E-77B1F7152C8F}"/>
    <cellStyle name="Normal 2 6 2 2 2 2 2" xfId="23782" xr:uid="{F897C258-1719-4A47-92EB-4800F3F25C57}"/>
    <cellStyle name="Normal 2 6 2 2 2 2 2 2" xfId="23783" xr:uid="{D946B780-0AFC-4A77-B38A-FD60A4959ED9}"/>
    <cellStyle name="Normal 2 6 2 2 2 2 3" xfId="23784" xr:uid="{D9F2115B-C4FD-471D-B697-7C9933519432}"/>
    <cellStyle name="Normal 2 6 2 2 2 2 4" xfId="23785" xr:uid="{564B0B5E-B81A-49DA-8015-23BA3B5F7C95}"/>
    <cellStyle name="Normal 2 6 2 2 2 3" xfId="23786" xr:uid="{43757769-FBD6-497F-AFF7-77597E405BDE}"/>
    <cellStyle name="Normal 2 6 2 2 2 3 2" xfId="23787" xr:uid="{4FB5A12B-E65C-465A-BDD9-992A000A30C4}"/>
    <cellStyle name="Normal 2 6 2 2 2 4" xfId="23788" xr:uid="{4C14437A-BC08-4E87-948E-5AA733499DB9}"/>
    <cellStyle name="Normal 2 6 2 2 2 5" xfId="23789" xr:uid="{66D018AB-1DAA-4504-B657-2E8B589C758F}"/>
    <cellStyle name="Normal 2 6 2 2 2 6" xfId="23790" xr:uid="{891E72B5-CE7B-4A75-BF23-CA30167A6259}"/>
    <cellStyle name="Normal 2 6 2 2 2 7" xfId="23791" xr:uid="{CEBEB7DE-AB04-4244-BBDE-480942BF0C45}"/>
    <cellStyle name="Normál 2 6 2 2 3" xfId="23792" xr:uid="{99F371BF-F2B1-4D80-BABF-8D76C98790A9}"/>
    <cellStyle name="Normal 2 6 2 3" xfId="23793" xr:uid="{FDF81589-D76A-4327-BBD3-415F455BA2B4}"/>
    <cellStyle name="Normál 2 6 2 3" xfId="23794" xr:uid="{3AB1D6AF-7334-47D3-B2F3-B9E4A7CFB05B}"/>
    <cellStyle name="Normal 2 6 2 3 10" xfId="23795" xr:uid="{23736B23-6B14-4C1A-94AD-60230377538E}"/>
    <cellStyle name="Normal 2 6 2 3 10 2" xfId="23796" xr:uid="{73068DC9-8CD1-43DD-99F8-7C9C5F6431AF}"/>
    <cellStyle name="Normal 2 6 2 3 11" xfId="23797" xr:uid="{9344AE4E-8439-4E9A-BE73-7C91E1700276}"/>
    <cellStyle name="Normal 2 6 2 3 12" xfId="23798" xr:uid="{1FECC9C2-0F1A-4737-93FA-EBC1A70E2F07}"/>
    <cellStyle name="Normal 2 6 2 3 13" xfId="23799" xr:uid="{8C526F16-7681-4103-8ACA-8E5DED4A7F28}"/>
    <cellStyle name="Normal 2 6 2 3 14" xfId="23800" xr:uid="{D66971AE-1E5D-40A5-BC45-2861B22D4957}"/>
    <cellStyle name="Normal 2 6 2 3 2" xfId="23801" xr:uid="{42F6AD6E-B61B-4AFE-9429-1DC74BC114D5}"/>
    <cellStyle name="Normál 2 6 2 3 2" xfId="23802" xr:uid="{85091E92-EAD5-4435-B141-BC96EE8D8463}"/>
    <cellStyle name="Normal 2 6 2 3 2 2" xfId="23803" xr:uid="{B9850387-EFC1-479C-93FA-FB1A017A006A}"/>
    <cellStyle name="Normal 2 6 2 3 2 2 2" xfId="23804" xr:uid="{8FA5F951-3899-4BC0-964B-EF04C8DAE869}"/>
    <cellStyle name="Normal 2 6 2 3 2 3" xfId="23805" xr:uid="{7DDC0B13-AD8F-4633-875E-360E2C0A6C90}"/>
    <cellStyle name="Normal 2 6 2 3 2 4" xfId="23806" xr:uid="{FB898A9F-A46F-4540-847D-DEC7DCA781F0}"/>
    <cellStyle name="Normal 2 6 2 3 2 5" xfId="23807" xr:uid="{076B4251-419E-4A24-9AED-D221C25202A9}"/>
    <cellStyle name="Normal 2 6 2 3 3" xfId="23808" xr:uid="{0C7011A0-4B69-464B-A49B-137E8F127510}"/>
    <cellStyle name="Normál 2 6 2 3 3" xfId="23809" xr:uid="{656E4165-0F66-4BFB-BB65-7BBCD331B203}"/>
    <cellStyle name="Normal 2 6 2 3 3 2" xfId="23810" xr:uid="{A22B1611-14D6-4C34-8102-0BA1BC76F476}"/>
    <cellStyle name="Normal 2 6 2 3 4" xfId="23811" xr:uid="{2C0C91FE-25BC-4F9F-9B91-61912075D3DC}"/>
    <cellStyle name="Normal 2 6 2 3 4 2" xfId="23812" xr:uid="{0D0075A7-C7B2-42D1-9091-C2B214CA4F29}"/>
    <cellStyle name="Normal 2 6 2 3 5" xfId="23813" xr:uid="{49727AE7-A412-407F-9974-BFC9954A606F}"/>
    <cellStyle name="Normal 2 6 2 3 5 2" xfId="23814" xr:uid="{4442E5C2-9B43-4C8E-B884-AC5EADF7501F}"/>
    <cellStyle name="Normal 2 6 2 3 6" xfId="23815" xr:uid="{735A50C6-C300-4F75-9F5C-3A9C76F25510}"/>
    <cellStyle name="Normal 2 6 2 3 6 2" xfId="23816" xr:uid="{F32DDF0D-3B9D-4AF5-B26F-289768E4DC05}"/>
    <cellStyle name="Normal 2 6 2 3 7" xfId="23817" xr:uid="{8F881D5E-04A8-41AF-89B1-352D585C1D76}"/>
    <cellStyle name="Normal 2 6 2 3 7 2" xfId="23818" xr:uid="{D2786013-A30A-4CAC-86A3-394734F115EC}"/>
    <cellStyle name="Normal 2 6 2 3 8" xfId="23819" xr:uid="{71FC1AEE-C5BE-42C1-BD93-71E093A531E8}"/>
    <cellStyle name="Normal 2 6 2 3 8 2" xfId="23820" xr:uid="{96A805B4-0785-402B-BC91-2B5A22250FD2}"/>
    <cellStyle name="Normal 2 6 2 3 9" xfId="23821" xr:uid="{C4DB4FC0-7B8E-4F37-8F0A-F8E4ADEE7AE8}"/>
    <cellStyle name="Normal 2 6 2 3 9 2" xfId="23822" xr:uid="{272A3B35-948F-45EE-9B17-F0BF93674575}"/>
    <cellStyle name="Normál 2 6 2 4" xfId="23823" xr:uid="{CF1CBEE4-A411-4EE0-BC6E-EB69B9293170}"/>
    <cellStyle name="Normál 2 6 2 4 2" xfId="23824" xr:uid="{55222ECE-8A0C-42B8-8577-A6F52AAECF10}"/>
    <cellStyle name="Normál 2 6 2 5" xfId="23825" xr:uid="{8A574209-3051-439F-B190-30F803CB403D}"/>
    <cellStyle name="Normál 2 6 2 5 2" xfId="23826" xr:uid="{CDB7EC56-1530-4601-929A-26D675154723}"/>
    <cellStyle name="Normál 2 6 2 6" xfId="23827" xr:uid="{2C5545F3-F9DE-4A1F-89F5-04475FB7994F}"/>
    <cellStyle name="Normál 2 6 2 6 2" xfId="23828" xr:uid="{1DC2499B-9CD1-4501-B1CD-C4D215B769FF}"/>
    <cellStyle name="Normál 2 6 2 7" xfId="23829" xr:uid="{F06AD164-FE33-4A62-81EF-9CB18AE94E73}"/>
    <cellStyle name="Normál 2 6 2 7 2" xfId="23830" xr:uid="{8A342DC6-4473-49CA-9076-90590DE123F8}"/>
    <cellStyle name="Normál 2 6 2 8" xfId="23831" xr:uid="{0514B3D5-2F77-494A-81F2-ECD46622D7A9}"/>
    <cellStyle name="Normál 2 6 2 8 2" xfId="23832" xr:uid="{CEFE30E4-CEB4-42EC-9CAC-B5C1F4B0646E}"/>
    <cellStyle name="Normál 2 6 2 9" xfId="23833" xr:uid="{36CB9F77-9AB0-49AD-8E3F-B9B217192B36}"/>
    <cellStyle name="Normál 2 6 2 9 2" xfId="23834" xr:uid="{B8C08966-9EBE-4E22-97AF-49C077454B19}"/>
    <cellStyle name="Normal 2 6 20" xfId="23835" xr:uid="{F095255A-B2F1-468B-AC24-B254C9D4825D}"/>
    <cellStyle name="Normal 2 6 20 2" xfId="23836" xr:uid="{E6FAB213-4818-40BB-BCB0-17824707E13F}"/>
    <cellStyle name="Normal 2 6 20 2 2" xfId="23837" xr:uid="{C985B8DA-D39F-4E51-87B4-46F52BE35473}"/>
    <cellStyle name="Normal 2 6 20 2 2 2" xfId="23838" xr:uid="{CDCB7BD8-0DCB-4F48-8740-21E62649066D}"/>
    <cellStyle name="Normal 2 6 20 2 3" xfId="23839" xr:uid="{68867F0E-102B-4F38-8656-3BB574BA9308}"/>
    <cellStyle name="Normal 2 6 20 2 4" xfId="23840" xr:uid="{A437A1DE-5571-4577-B565-AB59C1C5551D}"/>
    <cellStyle name="Normal 2 6 20 3" xfId="23841" xr:uid="{A242F9B9-9F44-4022-A841-65F7337BB5B6}"/>
    <cellStyle name="Normal 2 6 20 3 2" xfId="23842" xr:uid="{AA3A7ADB-5923-485E-B547-24E67F7B9AA6}"/>
    <cellStyle name="Normal 2 6 20 4" xfId="23843" xr:uid="{57DACC45-90B6-4552-BCB1-FED02EF4CF3F}"/>
    <cellStyle name="Normal 2 6 20 5" xfId="23844" xr:uid="{7A55474D-9322-421E-80DE-944644ADD68D}"/>
    <cellStyle name="Normal 2 6 21" xfId="23845" xr:uid="{55F9F84E-A448-4F98-9574-B67ADF5580E6}"/>
    <cellStyle name="Normal 2 6 22" xfId="23846" xr:uid="{A8F1556A-FA3D-498E-B23C-CF88B3974FBC}"/>
    <cellStyle name="Normal 2 6 23" xfId="23847" xr:uid="{695B9B4A-CCB1-46DB-A64D-9E501FE6E4AA}"/>
    <cellStyle name="Normal 2 6 24" xfId="23848" xr:uid="{33F2D8A1-C014-4569-AE55-8DB4547C0E8B}"/>
    <cellStyle name="Normal 2 6 25" xfId="23849" xr:uid="{03037DCD-7FE5-48ED-94A9-1669E778A3C9}"/>
    <cellStyle name="Normal 2 6 26" xfId="23850" xr:uid="{9070CDFC-7B23-4DFE-A4D4-2A9C1643CEBC}"/>
    <cellStyle name="Normal 2 6 27" xfId="23851" xr:uid="{94EA73CA-7D10-4187-9473-A1D7A6648911}"/>
    <cellStyle name="Normal 2 6 28" xfId="23852" xr:uid="{E91F426E-A3BE-4588-BD4F-F58023B86C5C}"/>
    <cellStyle name="Normal 2 6 29" xfId="23853" xr:uid="{8A602019-7AB7-46BC-8536-34F12E1E0140}"/>
    <cellStyle name="Normal 2 6 3" xfId="23854" xr:uid="{A9049FF5-C0F1-4079-B2A2-F81961A72E79}"/>
    <cellStyle name="Normál 2 6 3" xfId="23855" xr:uid="{96B01525-F7E1-4083-971E-4B0039D579B6}"/>
    <cellStyle name="Normál 2 6 3 10" xfId="23856" xr:uid="{3DBBCC85-96D3-4F6F-B8A0-2A036829855D}"/>
    <cellStyle name="Normál 2 6 3 10 2" xfId="23857" xr:uid="{FA244463-783D-4214-A4F4-D30DC0A5238D}"/>
    <cellStyle name="Normál 2 6 3 11" xfId="23858" xr:uid="{E8326460-7A6F-4F45-BAC9-D72899865D65}"/>
    <cellStyle name="Normál 2 6 3 12" xfId="23859" xr:uid="{3A15D723-60B1-4EBF-A99E-4E7223859871}"/>
    <cellStyle name="Normal 2 6 3 2" xfId="23860" xr:uid="{8DBD9822-4A0B-4BDD-A304-BD7C0D219350}"/>
    <cellStyle name="Normál 2 6 3 2" xfId="23861" xr:uid="{502C4F53-A0A2-4962-8CDE-72D0BCD018D8}"/>
    <cellStyle name="Normal 2 6 3 2 2" xfId="23862" xr:uid="{57D31976-E68F-472C-A484-EDFA631065E3}"/>
    <cellStyle name="Normál 2 6 3 2 2" xfId="23863" xr:uid="{C58F4424-7BC1-4A0B-B848-8C6C0E344E36}"/>
    <cellStyle name="Normal 2 6 3 2 2 2" xfId="23864" xr:uid="{70686B24-3645-4531-82D4-B2E7E5C1A208}"/>
    <cellStyle name="Normal 2 6 3 2 2 2 2" xfId="23865" xr:uid="{FA178B2C-86DF-47EE-ACA0-56BEC8CD3070}"/>
    <cellStyle name="Normal 2 6 3 2 2 2 2 2" xfId="23866" xr:uid="{55348EE6-B418-4758-A825-CAC765E42001}"/>
    <cellStyle name="Normal 2 6 3 2 2 2 3" xfId="23867" xr:uid="{F4171203-4583-46D7-B383-850F53DFD209}"/>
    <cellStyle name="Normal 2 6 3 2 2 2 4" xfId="23868" xr:uid="{839BE45A-CFFD-4D4A-9CDF-08B72B2C1F89}"/>
    <cellStyle name="Normal 2 6 3 2 2 3" xfId="23869" xr:uid="{54538A91-3615-4F99-88E7-77F910D7CBF1}"/>
    <cellStyle name="Normal 2 6 3 2 2 3 2" xfId="23870" xr:uid="{0CFDB45A-B513-4EE5-BB17-66FD9E355DBA}"/>
    <cellStyle name="Normal 2 6 3 2 2 4" xfId="23871" xr:uid="{103A9F4C-B6C5-495C-A903-C5CBC92AD2E8}"/>
    <cellStyle name="Normal 2 6 3 2 2 5" xfId="23872" xr:uid="{C2884DB7-939A-4257-B539-86594E485DE8}"/>
    <cellStyle name="Normal 2 6 3 2 2 6" xfId="23873" xr:uid="{D6BC6CCA-6B91-47E2-BEB2-B7599DC5F540}"/>
    <cellStyle name="Normál 2 6 3 2 3" xfId="23874" xr:uid="{EA0D4FEE-D33C-4882-87B5-362BDCE9EBBD}"/>
    <cellStyle name="Normal 2 6 3 3" xfId="23875" xr:uid="{F9690637-E745-42C2-BF19-22C85F32469D}"/>
    <cellStyle name="Normál 2 6 3 3" xfId="23876" xr:uid="{1CB3E723-1ED3-4861-B9A2-0C14E4F51847}"/>
    <cellStyle name="Normal 2 6 3 3 10" xfId="23877" xr:uid="{D533140D-DE9E-4D85-B078-FA9EF133DFFF}"/>
    <cellStyle name="Normal 2 6 3 3 10 2" xfId="23878" xr:uid="{7C406E2E-310C-4728-A249-492B1FDC6342}"/>
    <cellStyle name="Normal 2 6 3 3 11" xfId="23879" xr:uid="{3E4AD064-E94B-498A-8CD5-35B97F88F3F6}"/>
    <cellStyle name="Normal 2 6 3 3 12" xfId="23880" xr:uid="{32AC0EF1-2C5A-456E-B7CC-E52D80D724F4}"/>
    <cellStyle name="Normal 2 6 3 3 13" xfId="23881" xr:uid="{702322F4-1719-4274-8249-304478A8988C}"/>
    <cellStyle name="Normal 2 6 3 3 2" xfId="23882" xr:uid="{A5F99D7E-3532-4C0D-B49C-A81A0D8A9D34}"/>
    <cellStyle name="Normál 2 6 3 3 2" xfId="23883" xr:uid="{B1C51585-0C1F-4DC0-883E-759C1C16FAD5}"/>
    <cellStyle name="Normal 2 6 3 3 2 2" xfId="23884" xr:uid="{7D8EE8AC-436A-4D43-B74C-77AF32CF030A}"/>
    <cellStyle name="Normal 2 6 3 3 2 2 2" xfId="23885" xr:uid="{B9DC66DD-F16D-47B1-9174-B0D8F6E4202B}"/>
    <cellStyle name="Normal 2 6 3 3 2 3" xfId="23886" xr:uid="{686DD4EC-3620-4010-B90D-134D91187E73}"/>
    <cellStyle name="Normal 2 6 3 3 2 4" xfId="23887" xr:uid="{19F953AC-ED58-438C-A80F-4CEDF0070C1A}"/>
    <cellStyle name="Normal 2 6 3 3 2 5" xfId="23888" xr:uid="{8348339A-AA40-4F71-83AD-37FA37B36585}"/>
    <cellStyle name="Normal 2 6 3 3 3" xfId="23889" xr:uid="{8175490D-8AB9-43C2-8F41-617457940D29}"/>
    <cellStyle name="Normál 2 6 3 3 3" xfId="23890" xr:uid="{EB6444E3-0297-48D9-BA95-EA1DA6D19B3D}"/>
    <cellStyle name="Normal 2 6 3 3 3 2" xfId="23891" xr:uid="{38538C93-C1DA-4D34-8907-73C38F61E83B}"/>
    <cellStyle name="Normal 2 6 3 3 4" xfId="23892" xr:uid="{EA7851BF-5F3F-478B-8F83-A7BE1EEA0F92}"/>
    <cellStyle name="Normal 2 6 3 3 4 2" xfId="23893" xr:uid="{1BF9A23A-3091-444D-8245-52B8DC1608B8}"/>
    <cellStyle name="Normal 2 6 3 3 5" xfId="23894" xr:uid="{2F004DB8-1A5B-40FF-8936-00F8496C97DD}"/>
    <cellStyle name="Normal 2 6 3 3 5 2" xfId="23895" xr:uid="{511BCD12-6582-400D-9195-09D9EFCEF134}"/>
    <cellStyle name="Normal 2 6 3 3 6" xfId="23896" xr:uid="{BA58DC02-F355-4A44-9122-CDABEE283F4A}"/>
    <cellStyle name="Normal 2 6 3 3 6 2" xfId="23897" xr:uid="{9646FA64-2E99-4D2F-892E-1A0F8AF8E759}"/>
    <cellStyle name="Normal 2 6 3 3 7" xfId="23898" xr:uid="{037464AE-424A-4BF4-8904-AF4C7B4D2928}"/>
    <cellStyle name="Normal 2 6 3 3 7 2" xfId="23899" xr:uid="{B0C7FB24-C3C0-453F-80E2-2646020E1F22}"/>
    <cellStyle name="Normal 2 6 3 3 8" xfId="23900" xr:uid="{E7E1870E-8828-44E3-846C-4A6536BD503E}"/>
    <cellStyle name="Normal 2 6 3 3 8 2" xfId="23901" xr:uid="{2E45234B-3D00-40D9-BA17-E578D76E1777}"/>
    <cellStyle name="Normal 2 6 3 3 9" xfId="23902" xr:uid="{FED7C94F-9EF3-45A8-9FA1-8809F695D0EA}"/>
    <cellStyle name="Normal 2 6 3 3 9 2" xfId="23903" xr:uid="{CEBFCC77-4156-4921-AFA4-B5B88DD08FA4}"/>
    <cellStyle name="Normál 2 6 3 4" xfId="23904" xr:uid="{C46A8572-44A1-43BD-A75C-7D8B68266053}"/>
    <cellStyle name="Normál 2 6 3 4 2" xfId="23905" xr:uid="{5D487BA7-3FBF-474F-87CD-B7EF5A5040B0}"/>
    <cellStyle name="Normál 2 6 3 5" xfId="23906" xr:uid="{0CEC2A3C-1471-4912-B89F-F62620C51888}"/>
    <cellStyle name="Normál 2 6 3 5 2" xfId="23907" xr:uid="{9C015DCD-E857-407E-9582-BEEA06790947}"/>
    <cellStyle name="Normál 2 6 3 6" xfId="23908" xr:uid="{20D9D43D-0C41-40E4-94DD-17F1A66707DC}"/>
    <cellStyle name="Normál 2 6 3 6 2" xfId="23909" xr:uid="{5808BB5C-4129-44D1-9CD8-92D3ED4F7AE5}"/>
    <cellStyle name="Normál 2 6 3 7" xfId="23910" xr:uid="{BC3ACF3A-DF8D-451B-BDD3-10AEE4E90502}"/>
    <cellStyle name="Normál 2 6 3 7 2" xfId="23911" xr:uid="{BF7F5F5A-6A1E-4E3E-8453-2B573E3E9B44}"/>
    <cellStyle name="Normál 2 6 3 8" xfId="23912" xr:uid="{16441357-BAA1-4DC0-9A45-6EF2CF082E8B}"/>
    <cellStyle name="Normál 2 6 3 8 2" xfId="23913" xr:uid="{530A80A4-62EF-4010-B092-5162CD080F26}"/>
    <cellStyle name="Normál 2 6 3 9" xfId="23914" xr:uid="{6C70E892-C9A6-4EA3-A714-0CD8E2E37FB1}"/>
    <cellStyle name="Normál 2 6 3 9 2" xfId="23915" xr:uid="{5012BE92-6324-45BF-8340-DAA8BE835762}"/>
    <cellStyle name="Normal 2 6 30" xfId="23916" xr:uid="{6A208B98-D470-44B0-9648-D1840A2D6452}"/>
    <cellStyle name="Normal 2 6 31" xfId="23917" xr:uid="{3A89006D-1248-4DA2-8880-E91ACD02FEE8}"/>
    <cellStyle name="Normal 2 6 32" xfId="23918" xr:uid="{614DA0BD-14D8-414D-87D0-0A8FE999C3C0}"/>
    <cellStyle name="Normal 2 6 33" xfId="23919" xr:uid="{5275B70F-F785-4E3E-A918-FA405A5D3E07}"/>
    <cellStyle name="Normal 2 6 34" xfId="23920" xr:uid="{7BB24A32-1536-4E45-A3FD-D38CDFA9A320}"/>
    <cellStyle name="Normal 2 6 35" xfId="23921" xr:uid="{A2F67A49-0190-4F43-9196-7A0BD25492D3}"/>
    <cellStyle name="Normal 2 6 36" xfId="23922" xr:uid="{BA5B53BB-C1A9-4890-AE63-E2F83FB69381}"/>
    <cellStyle name="Normal 2 6 37" xfId="23923" xr:uid="{4501CDE6-BDF8-4C06-B025-6A082AE37BDD}"/>
    <cellStyle name="Normal 2 6 38" xfId="23924" xr:uid="{826503F6-0583-433C-9DA1-B34BFB2B5375}"/>
    <cellStyle name="Normal 2 6 39" xfId="23925" xr:uid="{783AD85B-7A68-40F3-9498-79E51203AB43}"/>
    <cellStyle name="Normal 2 6 4" xfId="23926" xr:uid="{3BEFD6DC-7374-47E9-908F-1FE8206C04E5}"/>
    <cellStyle name="Normál 2 6 4" xfId="23927" xr:uid="{7D1D1F26-F345-415B-A392-030FEB1F2362}"/>
    <cellStyle name="Normál 2 6 4 10" xfId="23928" xr:uid="{E35A69F7-CF54-4D6B-8AC8-F2D23469FA2C}"/>
    <cellStyle name="Normál 2 6 4 10 2" xfId="23929" xr:uid="{0AF2D6D6-607F-4690-AB5E-A713F1897F6E}"/>
    <cellStyle name="Normál 2 6 4 11" xfId="23930" xr:uid="{BE5282BE-09B7-43D7-96EB-71B58A62A1CA}"/>
    <cellStyle name="Normál 2 6 4 12" xfId="23931" xr:uid="{14351A77-EAC2-4F4C-B275-59C0E82792C9}"/>
    <cellStyle name="Normal 2 6 4 2" xfId="23932" xr:uid="{33DDF2B9-6D0B-41E9-B6AA-52D71D8A87FB}"/>
    <cellStyle name="Normál 2 6 4 2" xfId="23933" xr:uid="{51A79A24-F49A-462A-A1ED-5F8D25DE1CB7}"/>
    <cellStyle name="Normal 2 6 4 2 2" xfId="23934" xr:uid="{302AD3DD-ED77-4420-8DB7-A04FCF5DF32B}"/>
    <cellStyle name="Normál 2 6 4 2 2" xfId="23935" xr:uid="{3FF3C8F1-6C11-4F0A-9701-8E89901C50C9}"/>
    <cellStyle name="Normal 2 6 4 2 2 2" xfId="23936" xr:uid="{68618C84-8D54-492E-BD3E-EDD2ADFF62C9}"/>
    <cellStyle name="Normal 2 6 4 2 2 2 2" xfId="23937" xr:uid="{76C7CEE6-CC2C-4F76-8F1A-42546D125B33}"/>
    <cellStyle name="Normal 2 6 4 2 2 2 2 2" xfId="23938" xr:uid="{6354FE2E-957E-4B42-B0AD-A83375D99824}"/>
    <cellStyle name="Normal 2 6 4 2 2 2 3" xfId="23939" xr:uid="{5855AA2A-B0DA-4C2D-87ED-839A585D60E2}"/>
    <cellStyle name="Normal 2 6 4 2 2 2 4" xfId="23940" xr:uid="{94BFECD9-7E87-48E9-81C5-A626C6B4AD60}"/>
    <cellStyle name="Normal 2 6 4 2 2 3" xfId="23941" xr:uid="{F1F0DFD2-2DB3-4C3B-BDE6-0726751AA3DD}"/>
    <cellStyle name="Normal 2 6 4 2 2 3 2" xfId="23942" xr:uid="{7896D9F7-995C-49F8-9ECC-B679BE0D8B15}"/>
    <cellStyle name="Normal 2 6 4 2 2 4" xfId="23943" xr:uid="{439694CF-1186-4628-9FBF-4CA3B21577D1}"/>
    <cellStyle name="Normal 2 6 4 2 2 5" xfId="23944" xr:uid="{B43509B2-C4EB-48CD-A1CD-780B4542789D}"/>
    <cellStyle name="Normal 2 6 4 2 2 6" xfId="23945" xr:uid="{04C43781-DC8A-4299-8122-54356A7D7E63}"/>
    <cellStyle name="Normál 2 6 4 2 3" xfId="23946" xr:uid="{62158C86-D7FD-4DF6-AD65-CBBFD20169FA}"/>
    <cellStyle name="Normal 2 6 4 3" xfId="23947" xr:uid="{9E3A4039-57E3-452B-940F-7A1CDC987CA6}"/>
    <cellStyle name="Normál 2 6 4 3" xfId="23948" xr:uid="{20B0CAD8-BE55-4B3F-9E43-6FA05EFF19FF}"/>
    <cellStyle name="Normal 2 6 4 3 10" xfId="23949" xr:uid="{6F59B0B0-437E-4C96-8A10-F2C302E20966}"/>
    <cellStyle name="Normal 2 6 4 3 10 2" xfId="23950" xr:uid="{B8592BAC-71A0-4262-87C6-F2472C8B2D48}"/>
    <cellStyle name="Normal 2 6 4 3 11" xfId="23951" xr:uid="{AF423652-D442-4482-8FA5-8EB8DAA9E8C7}"/>
    <cellStyle name="Normal 2 6 4 3 12" xfId="23952" xr:uid="{18F678E0-702A-49A0-B03E-D2F959E1AA9C}"/>
    <cellStyle name="Normal 2 6 4 3 13" xfId="23953" xr:uid="{0DE4EA0A-D57A-4952-95AC-6B6D6382B554}"/>
    <cellStyle name="Normal 2 6 4 3 2" xfId="23954" xr:uid="{F4E66599-B685-4A09-B750-628A8B4B268F}"/>
    <cellStyle name="Normál 2 6 4 3 2" xfId="23955" xr:uid="{1DAC7AF6-4554-42EE-B1DF-7FD1E303B840}"/>
    <cellStyle name="Normal 2 6 4 3 2 2" xfId="23956" xr:uid="{840C37D4-2A56-43E4-82B9-BED2F7CDC0E1}"/>
    <cellStyle name="Normal 2 6 4 3 2 2 2" xfId="23957" xr:uid="{826EA43E-F045-42D1-972C-173543A17BBD}"/>
    <cellStyle name="Normal 2 6 4 3 2 3" xfId="23958" xr:uid="{4FCA6655-E8D6-4886-A680-FCCAC15E60F2}"/>
    <cellStyle name="Normal 2 6 4 3 2 4" xfId="23959" xr:uid="{3E18B5C2-0AE0-411E-ACAD-B6D3B1D1AE83}"/>
    <cellStyle name="Normal 2 6 4 3 2 5" xfId="23960" xr:uid="{9DEF2208-9B0F-48B3-AB71-CFC49DE20896}"/>
    <cellStyle name="Normal 2 6 4 3 3" xfId="23961" xr:uid="{BA89523E-6EB5-45B0-B71D-7A4DE18CFB12}"/>
    <cellStyle name="Normál 2 6 4 3 3" xfId="23962" xr:uid="{9124242C-6232-4D93-BFE9-D4AF86458AC0}"/>
    <cellStyle name="Normal 2 6 4 3 3 2" xfId="23963" xr:uid="{C4D58CEA-58A4-4B25-8B49-4C9CCA3C0332}"/>
    <cellStyle name="Normal 2 6 4 3 4" xfId="23964" xr:uid="{FB017965-0798-4312-BA22-2BEBCB379373}"/>
    <cellStyle name="Normal 2 6 4 3 4 2" xfId="23965" xr:uid="{7A9BB123-97D1-4E6A-9F91-BB53FBAAA0AA}"/>
    <cellStyle name="Normal 2 6 4 3 5" xfId="23966" xr:uid="{DDF9B29B-F3F0-4789-B5DE-5CEFAB3D9954}"/>
    <cellStyle name="Normal 2 6 4 3 5 2" xfId="23967" xr:uid="{D775750F-0DEF-4608-B5EC-6C1FBD6F96BE}"/>
    <cellStyle name="Normal 2 6 4 3 6" xfId="23968" xr:uid="{49F8B748-D1B6-4991-BE9C-AA92DCB1B439}"/>
    <cellStyle name="Normal 2 6 4 3 6 2" xfId="23969" xr:uid="{50E17D7D-4BBD-47E0-8C3C-311922489C83}"/>
    <cellStyle name="Normal 2 6 4 3 7" xfId="23970" xr:uid="{89C57D04-9091-4DFA-B167-7FF01CB8E80F}"/>
    <cellStyle name="Normal 2 6 4 3 7 2" xfId="23971" xr:uid="{D52EAD67-20E8-4136-AD7A-987B8AAF61AD}"/>
    <cellStyle name="Normal 2 6 4 3 8" xfId="23972" xr:uid="{88A333FD-5650-4CE3-A5FB-4A7EDAA5D78B}"/>
    <cellStyle name="Normal 2 6 4 3 8 2" xfId="23973" xr:uid="{6FC84EA7-2130-4A93-B589-368BCBED39D3}"/>
    <cellStyle name="Normal 2 6 4 3 9" xfId="23974" xr:uid="{59E75779-0517-441D-98D0-CF7E2A59CDD5}"/>
    <cellStyle name="Normal 2 6 4 3 9 2" xfId="23975" xr:uid="{EEB35D45-0F86-4882-9042-2AE10DA53D80}"/>
    <cellStyle name="Normál 2 6 4 4" xfId="23976" xr:uid="{6CEF4CC6-DCD2-477E-9160-7568016AFF5C}"/>
    <cellStyle name="Normál 2 6 4 4 2" xfId="23977" xr:uid="{3BD6DAA9-9FF0-46F4-A7A7-4EDA99EBCAA1}"/>
    <cellStyle name="Normál 2 6 4 5" xfId="23978" xr:uid="{38E4FBE2-79F2-4294-9CA3-18BB3738E393}"/>
    <cellStyle name="Normál 2 6 4 5 2" xfId="23979" xr:uid="{88FFE2E0-A44B-402E-B121-CD390C8C6FD4}"/>
    <cellStyle name="Normál 2 6 4 6" xfId="23980" xr:uid="{5DC0BB0E-5A8A-4560-A49A-6AE6661EC1A6}"/>
    <cellStyle name="Normál 2 6 4 6 2" xfId="23981" xr:uid="{D2E58FF0-6AAE-4D3F-AEBD-E3F05C96B600}"/>
    <cellStyle name="Normál 2 6 4 7" xfId="23982" xr:uid="{5A17BF99-F60A-4A59-BF49-5B5D83D2F1B7}"/>
    <cellStyle name="Normál 2 6 4 7 2" xfId="23983" xr:uid="{439C23BB-328D-4466-AF75-78B3D379449F}"/>
    <cellStyle name="Normál 2 6 4 8" xfId="23984" xr:uid="{B24F9F99-23F5-4F6B-B1DE-8194FF4723BD}"/>
    <cellStyle name="Normál 2 6 4 8 2" xfId="23985" xr:uid="{D1014A5C-1773-4B86-A8E7-1924F5AC56A5}"/>
    <cellStyle name="Normál 2 6 4 9" xfId="23986" xr:uid="{90E416E5-7F8A-431D-98F5-9C7A8E2F0795}"/>
    <cellStyle name="Normál 2 6 4 9 2" xfId="23987" xr:uid="{2357C802-2170-4887-9BD6-1C1676F59395}"/>
    <cellStyle name="Normal 2 6 40" xfId="23988" xr:uid="{934DF026-7746-40F8-A4AB-64FCC75A1A18}"/>
    <cellStyle name="Normal 2 6 41" xfId="23989" xr:uid="{F5C41E55-7CCA-4207-9D60-7C53DE7A3ADA}"/>
    <cellStyle name="Normal 2 6 42" xfId="23990" xr:uid="{8E510179-522F-4283-8F8A-C869FD56EF3C}"/>
    <cellStyle name="Normal 2 6 43" xfId="23991" xr:uid="{59C6D2DF-C253-4E24-9965-51FCDB4B6FA7}"/>
    <cellStyle name="Normal 2 6 44" xfId="23992" xr:uid="{BB6B285F-D3B6-42EC-8198-058801CFBCC0}"/>
    <cellStyle name="Normal 2 6 45" xfId="23993" xr:uid="{9B102824-10F2-4ABC-B7B4-2009FF233B20}"/>
    <cellStyle name="Normal 2 6 46" xfId="23994" xr:uid="{18FD73BE-D0CA-400B-B912-9D6BDF8A28BF}"/>
    <cellStyle name="Normal 2 6 47" xfId="23995" xr:uid="{1B3C8CF3-3396-4EFE-AC21-0A96A13FB822}"/>
    <cellStyle name="Normal 2 6 48" xfId="4044" xr:uid="{8B4D3F87-4308-450B-B007-4691DA77D320}"/>
    <cellStyle name="Normal 2 6 5" xfId="23996" xr:uid="{127D089C-1592-4819-9BA0-089714CA73BE}"/>
    <cellStyle name="Normál 2 6 5" xfId="23997" xr:uid="{3D7FDD6F-0520-49B4-A4B0-19884C05B62A}"/>
    <cellStyle name="Normál 2 6 5 10" xfId="23998" xr:uid="{DC6C0294-899B-488D-8791-F398D8E6FBBF}"/>
    <cellStyle name="Normál 2 6 5 10 2" xfId="23999" xr:uid="{1FC12D60-E8A2-4B83-ADBD-0997AEA9EB7A}"/>
    <cellStyle name="Normál 2 6 5 11" xfId="24000" xr:uid="{8E5F94C0-275C-4F73-98E8-7F607BFF27AB}"/>
    <cellStyle name="Normál 2 6 5 12" xfId="24001" xr:uid="{E229C758-02E5-4A3C-8772-284A93E09E61}"/>
    <cellStyle name="Normal 2 6 5 2" xfId="24002" xr:uid="{BDD7F9CB-0864-4CFA-9430-692446AF43E2}"/>
    <cellStyle name="Normál 2 6 5 2" xfId="24003" xr:uid="{E4694E7C-D061-4CEA-822F-496E820024D7}"/>
    <cellStyle name="Normal 2 6 5 2 10" xfId="24004" xr:uid="{3AA91C9E-7D5E-48B3-902B-E0843303380D}"/>
    <cellStyle name="Normal 2 6 5 2 10 2" xfId="24005" xr:uid="{C15811EF-C4DE-4FAE-9D41-5175F85FC8DF}"/>
    <cellStyle name="Normal 2 6 5 2 11" xfId="24006" xr:uid="{2B100AA2-584E-4D27-9D7C-263E8F424E81}"/>
    <cellStyle name="Normal 2 6 5 2 11 2" xfId="24007" xr:uid="{63370DFC-EAAC-4C36-9064-5C706A105A8D}"/>
    <cellStyle name="Normal 2 6 5 2 12" xfId="24008" xr:uid="{A9374B88-3086-467C-A517-9F9DBD1A4A84}"/>
    <cellStyle name="Normal 2 6 5 2 13" xfId="24009" xr:uid="{98B8E220-554A-4F1D-9B50-96B11CB5E35C}"/>
    <cellStyle name="Normal 2 6 5 2 14" xfId="24010" xr:uid="{2F9EBFA5-772C-4BBA-BDCF-B17ADD5B163B}"/>
    <cellStyle name="Normal 2 6 5 2 15" xfId="24011" xr:uid="{FEDCC7CE-A118-43CC-B1B5-1CC66384DD62}"/>
    <cellStyle name="Normal 2 6 5 2 2" xfId="24012" xr:uid="{0ECCFE51-722E-4328-9D8D-04733F0925FD}"/>
    <cellStyle name="Normál 2 6 5 2 2" xfId="24013" xr:uid="{C5C18389-72C4-47DA-A566-FBDCA0C76B6E}"/>
    <cellStyle name="Normal 2 6 5 2 2 2" xfId="24014" xr:uid="{0C3294A3-A57E-465A-A0F0-68C59F006925}"/>
    <cellStyle name="Normal 2 6 5 2 2 2 2" xfId="24015" xr:uid="{482FFF8A-AABA-4C58-82AF-E8A3A0029253}"/>
    <cellStyle name="Normal 2 6 5 2 2 3" xfId="24016" xr:uid="{AD6A17CD-29C6-41F8-8470-E33D39CC8C16}"/>
    <cellStyle name="Normal 2 6 5 2 2 4" xfId="24017" xr:uid="{5B7D80F5-60FD-4520-8EC3-1A1F6C128E27}"/>
    <cellStyle name="Normal 2 6 5 2 2 5" xfId="24018" xr:uid="{F00FD371-D4A2-4C70-BAF8-E543F1996565}"/>
    <cellStyle name="Normal 2 6 5 2 3" xfId="24019" xr:uid="{D0E62D9C-0BFE-43F7-B50C-A592C4018E68}"/>
    <cellStyle name="Normál 2 6 5 2 3" xfId="24020" xr:uid="{D3B8B837-4A9C-445E-9E36-35C6E0B623F9}"/>
    <cellStyle name="Normal 2 6 5 2 3 2" xfId="24021" xr:uid="{59E6E28F-7CC2-42CE-A6A3-634B2B36FE92}"/>
    <cellStyle name="Normal 2 6 5 2 4" xfId="24022" xr:uid="{399E6A67-9DD0-4D94-8EC9-9A2A56CCDD51}"/>
    <cellStyle name="Normal 2 6 5 2 4 2" xfId="24023" xr:uid="{7EA798D4-FE2F-4166-B430-A38F51A36718}"/>
    <cellStyle name="Normal 2 6 5 2 5" xfId="24024" xr:uid="{01CFD49D-0BC8-4E22-AC96-D7FCEFC58F92}"/>
    <cellStyle name="Normal 2 6 5 2 5 2" xfId="24025" xr:uid="{6D89EC54-055F-46CA-9A80-2700B44CEC40}"/>
    <cellStyle name="Normal 2 6 5 2 6" xfId="24026" xr:uid="{9736D64A-9FC5-44ED-9840-1E662137A90B}"/>
    <cellStyle name="Normal 2 6 5 2 6 2" xfId="24027" xr:uid="{40CF7161-6920-4DAF-9951-B3DFC41D6A43}"/>
    <cellStyle name="Normal 2 6 5 2 7" xfId="24028" xr:uid="{353D2D89-FC1C-4A93-807B-BBA4861F4434}"/>
    <cellStyle name="Normal 2 6 5 2 7 2" xfId="24029" xr:uid="{69904F6F-3C01-4ACA-9B39-D35342562850}"/>
    <cellStyle name="Normal 2 6 5 2 8" xfId="24030" xr:uid="{946BCCD2-93ED-4F9D-A1C6-29AC4634D018}"/>
    <cellStyle name="Normal 2 6 5 2 8 2" xfId="24031" xr:uid="{B787AC21-098C-44C0-9E3F-24E78D5FBC00}"/>
    <cellStyle name="Normal 2 6 5 2 9" xfId="24032" xr:uid="{4B2C1350-51EA-4C62-A2CF-97F533B7D737}"/>
    <cellStyle name="Normal 2 6 5 2 9 2" xfId="24033" xr:uid="{CC2D8102-E4FE-45EE-BDA9-268B1F7FE9A4}"/>
    <cellStyle name="Normál 2 6 5 3" xfId="24034" xr:uid="{33E7056C-0781-42BD-9287-1BCC3EE3486B}"/>
    <cellStyle name="Normál 2 6 5 3 2" xfId="24035" xr:uid="{2E14A488-D77E-4F31-9C78-543604C3A78D}"/>
    <cellStyle name="Normál 2 6 5 4" xfId="24036" xr:uid="{6F1F7ED2-F0F4-48FB-8C52-252644FCCFB5}"/>
    <cellStyle name="Normál 2 6 5 4 2" xfId="24037" xr:uid="{BC218803-894A-4715-89C5-25269D832384}"/>
    <cellStyle name="Normál 2 6 5 5" xfId="24038" xr:uid="{66D153AB-9753-466C-B705-272AE8840904}"/>
    <cellStyle name="Normál 2 6 5 5 2" xfId="24039" xr:uid="{FD85D84A-192B-4F5E-A3D5-84C3EABC437F}"/>
    <cellStyle name="Normál 2 6 5 6" xfId="24040" xr:uid="{A1D72E4F-099C-42FD-A567-45E3A77186F4}"/>
    <cellStyle name="Normál 2 6 5 6 2" xfId="24041" xr:uid="{9DBFB7A5-9DCF-462F-B71A-2DA4C24734A3}"/>
    <cellStyle name="Normál 2 6 5 7" xfId="24042" xr:uid="{A4CBD1CF-A21B-4A09-ACDE-557F306926E3}"/>
    <cellStyle name="Normál 2 6 5 7 2" xfId="24043" xr:uid="{DD83879D-C944-41A9-B45B-F89E4C896C78}"/>
    <cellStyle name="Normál 2 6 5 8" xfId="24044" xr:uid="{B1E8341D-677A-4A2C-87F6-03968B87A916}"/>
    <cellStyle name="Normál 2 6 5 8 2" xfId="24045" xr:uid="{9FA1D25B-93A5-4ACA-9322-DE6212CC29E9}"/>
    <cellStyle name="Normál 2 6 5 9" xfId="24046" xr:uid="{610CC235-4906-452B-B46A-4F86A3E08F8D}"/>
    <cellStyle name="Normál 2 6 5 9 2" xfId="24047" xr:uid="{6CC45AE8-AC9D-4501-A569-99BF70DFD6EC}"/>
    <cellStyle name="Normal 2 6 6" xfId="24048" xr:uid="{4532D807-DD72-46F4-8AD1-20115A627E82}"/>
    <cellStyle name="Normál 2 6 6" xfId="24049" xr:uid="{5F513778-9128-43E8-A734-48D3F796E97E}"/>
    <cellStyle name="Normal 2 6 6 2" xfId="24050" xr:uid="{1A1ED43D-9846-4A27-8B59-C1FD75CA1D6E}"/>
    <cellStyle name="Normál 2 6 6 2" xfId="24051" xr:uid="{D1D91E92-1D79-4BEE-B122-F1E7618AC0A3}"/>
    <cellStyle name="Normal 2 6 6 2 2" xfId="24052" xr:uid="{B6B37B92-B393-43FB-A869-672AA54EE535}"/>
    <cellStyle name="Normal 2 6 6 2 2 2" xfId="24053" xr:uid="{279067FC-A649-41E6-B03F-D7B31E7228EC}"/>
    <cellStyle name="Normal 2 6 6 2 2 2 2" xfId="24054" xr:uid="{2AE5751E-86FE-41DF-9E58-ED6059D0F8CF}"/>
    <cellStyle name="Normal 2 6 6 2 2 3" xfId="24055" xr:uid="{103960F4-75BE-43F8-B99A-9694ED676663}"/>
    <cellStyle name="Normal 2 6 6 2 2 4" xfId="24056" xr:uid="{E5A22447-3601-4E3A-87FD-EF74B4CB1281}"/>
    <cellStyle name="Normal 2 6 6 2 3" xfId="24057" xr:uid="{ABF2B9E3-E668-4C93-A62F-9BE24794D925}"/>
    <cellStyle name="Normal 2 6 6 2 3 2" xfId="24058" xr:uid="{8933469F-37F2-4743-A983-8482DDB6AFA6}"/>
    <cellStyle name="Normal 2 6 6 2 4" xfId="24059" xr:uid="{C3453280-3A7F-49B3-AB1A-1D4FC8C22436}"/>
    <cellStyle name="Normal 2 6 6 2 5" xfId="24060" xr:uid="{285990A5-96D8-40D0-9A73-FC4A788C065A}"/>
    <cellStyle name="Normal 2 6 6 2 6" xfId="24061" xr:uid="{F7436C2F-C766-499E-94DB-485783187783}"/>
    <cellStyle name="Normal 2 6 6 2 7" xfId="24062" xr:uid="{38249979-39D7-41BD-8AFC-688FD41F1D91}"/>
    <cellStyle name="Normál 2 6 6 3" xfId="24063" xr:uid="{E4C8A141-43FF-482F-BABB-155F475C3E61}"/>
    <cellStyle name="Normal 2 6 7" xfId="24064" xr:uid="{A1D1E5CA-BC45-4CB6-8F92-87719DF4CF42}"/>
    <cellStyle name="Normál 2 6 7" xfId="24065" xr:uid="{2CE40D91-935C-4F74-82BB-37C111590429}"/>
    <cellStyle name="Normal 2 6 7 2" xfId="24066" xr:uid="{CC23FC93-7597-4CA8-9238-2F92D15449F0}"/>
    <cellStyle name="Normál 2 6 7 2" xfId="24067" xr:uid="{4F318B10-4E37-4F21-A4F4-F3F094FDEAEA}"/>
    <cellStyle name="Normal 2 6 7 2 2" xfId="24068" xr:uid="{653C91E8-FC41-4371-A30B-C6CB9D235C15}"/>
    <cellStyle name="Normal 2 6 7 2 2 2" xfId="24069" xr:uid="{C616DC42-E5ED-415C-BDBF-DEFE30609756}"/>
    <cellStyle name="Normal 2 6 7 2 2 2 2" xfId="24070" xr:uid="{2D56CD13-9147-4975-AA53-ABA085A56084}"/>
    <cellStyle name="Normal 2 6 7 2 2 3" xfId="24071" xr:uid="{32906269-8D84-47EE-BCD3-1E9E36904148}"/>
    <cellStyle name="Normal 2 6 7 2 2 4" xfId="24072" xr:uid="{EEA194D9-B695-4FD6-825D-ADC5B1634626}"/>
    <cellStyle name="Normal 2 6 7 2 3" xfId="24073" xr:uid="{70F9EF6C-CE6A-4CC3-9373-49C11EBC3188}"/>
    <cellStyle name="Normal 2 6 7 2 3 2" xfId="24074" xr:uid="{64D2192E-86C9-4BDD-A58A-BB1FEE37DC2C}"/>
    <cellStyle name="Normal 2 6 7 2 4" xfId="24075" xr:uid="{40454C62-DD9D-4C33-AB5A-0B8922FCC128}"/>
    <cellStyle name="Normal 2 6 7 2 5" xfId="24076" xr:uid="{0B3DC89F-202C-4B40-8F98-5978B65D4826}"/>
    <cellStyle name="Normal 2 6 7 2 6" xfId="24077" xr:uid="{3F5558B7-C532-492F-A81B-C957BD7A8390}"/>
    <cellStyle name="Normal 2 6 7 2 7" xfId="24078" xr:uid="{0AE42F38-C266-4852-83C8-36316E1FF002}"/>
    <cellStyle name="Normál 2 6 7 3" xfId="24079" xr:uid="{D9D799F9-CDFB-40EE-83B2-45A1C0CFF5E5}"/>
    <cellStyle name="Normal 2 6 8" xfId="24080" xr:uid="{0F243272-4A77-44CE-9DEA-CCE3BD24B09D}"/>
    <cellStyle name="Normál 2 6 8" xfId="24081" xr:uid="{16736933-0CDE-4472-BD71-D4594B649E69}"/>
    <cellStyle name="Normal 2 6 8 2" xfId="24082" xr:uid="{B43563B7-9EE2-4B9E-8AD1-147FFE89379D}"/>
    <cellStyle name="Normál 2 6 8 2" xfId="24083" xr:uid="{E9EEA6AF-4E43-4089-94FE-DC6845051337}"/>
    <cellStyle name="Normal 2 6 8 2 2" xfId="24084" xr:uid="{87538EE0-5DDD-4DC0-B310-5691EBD3DD32}"/>
    <cellStyle name="Normal 2 6 8 2 2 2" xfId="24085" xr:uid="{901E5639-ED64-42F2-88FD-71B7398CCAF6}"/>
    <cellStyle name="Normal 2 6 8 2 2 2 2" xfId="24086" xr:uid="{C6C5B4D3-70CD-485C-ACCF-AC6C372BE098}"/>
    <cellStyle name="Normal 2 6 8 2 2 3" xfId="24087" xr:uid="{2A676266-37B5-4E32-B39F-27AF316DDBD1}"/>
    <cellStyle name="Normal 2 6 8 2 2 4" xfId="24088" xr:uid="{DF2EB864-8A4B-40F5-AF9E-C2A950AB4E35}"/>
    <cellStyle name="Normal 2 6 8 2 3" xfId="24089" xr:uid="{C8B4040B-C358-4324-9F6B-6714A90C2BD5}"/>
    <cellStyle name="Normal 2 6 8 2 3 2" xfId="24090" xr:uid="{7EB49564-A587-4D96-B2E0-572FEDDCCC00}"/>
    <cellStyle name="Normal 2 6 8 2 4" xfId="24091" xr:uid="{18CBB0A3-EBB5-4901-82D2-D23B79E1C584}"/>
    <cellStyle name="Normal 2 6 8 2 5" xfId="24092" xr:uid="{3A19E880-1999-4F18-9E9D-B4EDE0E43CFC}"/>
    <cellStyle name="Normal 2 6 8 2 6" xfId="24093" xr:uid="{377B1334-19FD-47C8-AB08-ABDF915F18D5}"/>
    <cellStyle name="Normal 2 6 8 2 7" xfId="24094" xr:uid="{56442844-46E5-41CD-AA74-B2EFE3A44F32}"/>
    <cellStyle name="Normál 2 6 8 3" xfId="24095" xr:uid="{13DE2323-E384-4E92-8206-780D76B03E47}"/>
    <cellStyle name="Normal 2 6 9" xfId="24096" xr:uid="{5380A0F3-CC88-4837-9603-DCAD997F5BA3}"/>
    <cellStyle name="Normál 2 6 9" xfId="24097" xr:uid="{195DE795-6BB0-445E-8EEA-DE337CB9C69D}"/>
    <cellStyle name="Normal 2 6 9 2" xfId="24098" xr:uid="{B3FF4B39-494E-426F-BD4D-0AD230427A2D}"/>
    <cellStyle name="Normál 2 6 9 2" xfId="24099" xr:uid="{016A1B6F-6543-4476-8B47-F9DDF9132D0D}"/>
    <cellStyle name="Normal 2 6 9 2 2" xfId="24100" xr:uid="{C14AEB52-175A-479F-945F-81953940E2DC}"/>
    <cellStyle name="Normal 2 6 9 2 2 2" xfId="24101" xr:uid="{5638947A-104C-4B95-8AE6-9F520194373D}"/>
    <cellStyle name="Normal 2 6 9 2 2 2 2" xfId="24102" xr:uid="{5E6E0B24-A531-40B2-9948-BE3B012E1DD3}"/>
    <cellStyle name="Normal 2 6 9 2 2 3" xfId="24103" xr:uid="{CF9B0424-C88D-48D7-9963-CC618010F2D1}"/>
    <cellStyle name="Normal 2 6 9 2 2 4" xfId="24104" xr:uid="{5E86028B-24AA-48F0-97F5-D37D50894CF1}"/>
    <cellStyle name="Normal 2 6 9 2 3" xfId="24105" xr:uid="{2E9FDCB7-252F-4EA4-9C30-683073712C63}"/>
    <cellStyle name="Normal 2 6 9 2 3 2" xfId="24106" xr:uid="{80FA6569-1850-4587-8718-E697C57EAFCD}"/>
    <cellStyle name="Normal 2 6 9 2 4" xfId="24107" xr:uid="{48178CB6-A9BB-47E8-A352-CD9D41966913}"/>
    <cellStyle name="Normal 2 6 9 2 5" xfId="24108" xr:uid="{A6671EFC-58DE-4264-A529-92DF5240A788}"/>
    <cellStyle name="Normal 2 6 9 2 6" xfId="24109" xr:uid="{AEB3B78B-85C4-48BE-962C-4BE6A505BC14}"/>
    <cellStyle name="Normal 2 6 9 2 7" xfId="24110" xr:uid="{8F8BF2AD-181B-427E-B54C-219A8D4FE960}"/>
    <cellStyle name="Normál 2 6 9 3" xfId="24111" xr:uid="{0B9A5E8E-DDF5-4EA5-A106-6A8AAA3D95E4}"/>
    <cellStyle name="Normal 2 6_inv-en-1.5.0-02 trame_fiche-emissions" xfId="24112" xr:uid="{13562B77-0E8B-4A90-BDC2-EB4181EF25E1}"/>
    <cellStyle name="Normal 2 60" xfId="24113" xr:uid="{74423D19-2F4F-417E-92DE-FB15BE301AC9}"/>
    <cellStyle name="Normal 2 60 2" xfId="24114" xr:uid="{FB1047C9-064A-4AAC-A9BD-8C7486C76D2F}"/>
    <cellStyle name="Normal 2 60 2 2" xfId="24115" xr:uid="{CF0C2BC0-F119-4C6D-9A41-FFCBC46EFFA3}"/>
    <cellStyle name="Normal 2 60 2 2 2" xfId="24116" xr:uid="{E786E2A6-D60A-4991-8DFB-C8BD32861A25}"/>
    <cellStyle name="Normal 2 60 2 2 2 2" xfId="24117" xr:uid="{2C88409B-3395-4929-987F-358089A95910}"/>
    <cellStyle name="Normal 2 60 2 2 2 2 2" xfId="24118" xr:uid="{29D58E23-919D-420B-97EE-D1472EB32367}"/>
    <cellStyle name="Normal 2 60 2 2 2 3" xfId="24119" xr:uid="{C438C58B-A75B-4892-86F6-B62EBED7DBB8}"/>
    <cellStyle name="Normal 2 60 2 2 2 4" xfId="24120" xr:uid="{E20E2D3C-8652-402A-8811-BB906C947B47}"/>
    <cellStyle name="Normal 2 60 2 2 3" xfId="24121" xr:uid="{3D815CCC-CF90-43C0-AEE7-F73BE8D68B71}"/>
    <cellStyle name="Normal 2 60 2 2 3 2" xfId="24122" xr:uid="{D71E3727-13FB-4511-8F4A-402C304FDADC}"/>
    <cellStyle name="Normal 2 60 2 2 4" xfId="24123" xr:uid="{7A8A07DE-AAE6-4E10-8805-82BADB6BE747}"/>
    <cellStyle name="Normal 2 60 2 2 5" xfId="24124" xr:uid="{3F87942C-553D-49D8-89B0-00E69801DA0B}"/>
    <cellStyle name="Normal 2 60 3" xfId="24125" xr:uid="{AB4667A8-7D3F-4D8E-8575-8F4C008FDCC0}"/>
    <cellStyle name="Normal 2 60 3 2" xfId="24126" xr:uid="{AF54B65A-70F7-415E-834F-850E43F64F6D}"/>
    <cellStyle name="Normal 2 60 3 2 2" xfId="24127" xr:uid="{B6CF70F1-34FB-41D4-A4EA-49E951D19605}"/>
    <cellStyle name="Normal 2 60 3 2 2 2" xfId="24128" xr:uid="{CA011615-0FEF-41E3-9DE8-CCF10200F624}"/>
    <cellStyle name="Normal 2 60 3 2 2 2 2" xfId="24129" xr:uid="{596972EA-D39F-4F2D-A1F1-D533EBF8A5DA}"/>
    <cellStyle name="Normal 2 60 3 2 2 3" xfId="24130" xr:uid="{F6A4326B-014C-4B9B-9BCB-E6E2588F2C9F}"/>
    <cellStyle name="Normal 2 60 3 2 2 4" xfId="24131" xr:uid="{1A6DB763-7CA3-40D0-BEAB-6ABB4A8439CA}"/>
    <cellStyle name="Normal 2 60 3 2 3" xfId="24132" xr:uid="{9AD77F7B-825D-4349-9D05-2BE11CFF7AA3}"/>
    <cellStyle name="Normal 2 60 3 2 3 2" xfId="24133" xr:uid="{D965A994-0A4E-4F86-9D3A-753D022A4DF2}"/>
    <cellStyle name="Normal 2 60 3 2 4" xfId="24134" xr:uid="{A38340F6-BA54-4185-99AB-22BEAEE8B26C}"/>
    <cellStyle name="Normal 2 60 3 2 5" xfId="24135" xr:uid="{70C00A99-5D19-447A-86F4-2C584F74A0F4}"/>
    <cellStyle name="Normal 2 60 4" xfId="24136" xr:uid="{095AC0C5-5FA1-4D66-A05B-51D839DC83E1}"/>
    <cellStyle name="Normal 2 60 4 2" xfId="24137" xr:uid="{9227F6A6-86AC-465C-8643-3EF020457E4A}"/>
    <cellStyle name="Normal 2 60 4 2 2" xfId="24138" xr:uid="{FBA5FBB2-766F-4787-A3C0-AF38A6E4791A}"/>
    <cellStyle name="Normal 2 60 4 2 2 2" xfId="24139" xr:uid="{F9E47C8D-9C29-4EBA-8193-089F6643E200}"/>
    <cellStyle name="Normal 2 60 4 2 3" xfId="24140" xr:uid="{218E5E49-11B4-4647-9EAA-ECDC29F3DD10}"/>
    <cellStyle name="Normal 2 60 4 2 4" xfId="24141" xr:uid="{EF01E52C-3602-4277-8CF6-D12CD105FCF8}"/>
    <cellStyle name="Normal 2 60 4 3" xfId="24142" xr:uid="{452EA570-E602-4DFE-8DF8-2F28CA9637DA}"/>
    <cellStyle name="Normal 2 60 4 3 2" xfId="24143" xr:uid="{19EA3804-4951-4FD2-8F39-FF4775C266B8}"/>
    <cellStyle name="Normal 2 60 4 4" xfId="24144" xr:uid="{3BC1CE34-5310-4203-B567-7B136924CB56}"/>
    <cellStyle name="Normal 2 60 4 5" xfId="24145" xr:uid="{2615E449-DDF3-4450-AEFF-4653D0224976}"/>
    <cellStyle name="Normal 2 61" xfId="24146" xr:uid="{7F22A41E-8C43-4EFB-80A9-A847D8550316}"/>
    <cellStyle name="Normal 2 61 2" xfId="24147" xr:uid="{03C2BFC9-66BE-46B0-AF3A-7912782203E1}"/>
    <cellStyle name="Normal 2 61 2 2" xfId="24148" xr:uid="{4BB7FF17-3A32-4691-B781-A4604F6E5359}"/>
    <cellStyle name="Normal 2 61 2 2 2" xfId="24149" xr:uid="{66FC9CFD-9878-472F-91CE-3855651F8C4E}"/>
    <cellStyle name="Normal 2 61 2 2 2 2" xfId="24150" xr:uid="{FF35AE5A-6E10-4582-8E6D-A6F5E02F4DF2}"/>
    <cellStyle name="Normal 2 61 2 2 2 2 2" xfId="24151" xr:uid="{FCBDFB87-4168-45A8-B2B7-ADCE0BA83FF6}"/>
    <cellStyle name="Normal 2 61 2 2 2 3" xfId="24152" xr:uid="{7186503E-86FB-4819-80D6-1B1A55230C34}"/>
    <cellStyle name="Normal 2 61 2 2 2 4" xfId="24153" xr:uid="{0CA57F28-268A-4558-963A-291D614C1586}"/>
    <cellStyle name="Normal 2 61 2 2 3" xfId="24154" xr:uid="{A439FA37-B322-4F68-9860-E3972B45FBFE}"/>
    <cellStyle name="Normal 2 61 2 2 3 2" xfId="24155" xr:uid="{1A90CF5D-4EEA-4ED5-882F-329EEB2462C6}"/>
    <cellStyle name="Normal 2 61 2 2 4" xfId="24156" xr:uid="{3DD4AD6C-7C5E-4798-B5E4-EC4615BE0956}"/>
    <cellStyle name="Normal 2 61 2 2 5" xfId="24157" xr:uid="{CAFC3232-4D73-4078-8A03-75EC3CF51A07}"/>
    <cellStyle name="Normal 2 61 3" xfId="24158" xr:uid="{541AC537-E7C8-4C15-8584-73DC30AF23DC}"/>
    <cellStyle name="Normal 2 61 3 2" xfId="24159" xr:uid="{BCF4795F-C031-47BC-A1FE-A8ABEC1CF132}"/>
    <cellStyle name="Normal 2 61 3 2 2" xfId="24160" xr:uid="{19A64004-6B88-4AFD-B0A1-B1952A9685F9}"/>
    <cellStyle name="Normal 2 61 3 2 2 2" xfId="24161" xr:uid="{BEF1158E-C94C-49CE-9EC1-22A1BA828C8C}"/>
    <cellStyle name="Normal 2 61 3 2 2 2 2" xfId="24162" xr:uid="{A19B44C4-25C9-4067-9695-F25496475077}"/>
    <cellStyle name="Normal 2 61 3 2 2 3" xfId="24163" xr:uid="{925BF69B-58A2-4E6D-B610-EAEE1B4B9B4A}"/>
    <cellStyle name="Normal 2 61 3 2 2 4" xfId="24164" xr:uid="{56819E00-B784-4D4A-83E3-DD8A96793523}"/>
    <cellStyle name="Normal 2 61 3 2 3" xfId="24165" xr:uid="{5EA862DA-7F63-4021-80E2-8457063F6AED}"/>
    <cellStyle name="Normal 2 61 3 2 3 2" xfId="24166" xr:uid="{E46A8A35-A094-40ED-BD2F-E28D9D462D9F}"/>
    <cellStyle name="Normal 2 61 3 2 4" xfId="24167" xr:uid="{A513FCF2-A654-48A0-AFA7-F2C31DC22AD1}"/>
    <cellStyle name="Normal 2 61 3 2 5" xfId="24168" xr:uid="{16274C72-4987-4DE3-92C8-BDE4C6D50FBB}"/>
    <cellStyle name="Normal 2 61 4" xfId="24169" xr:uid="{366CB1E4-4400-4917-9D24-6FF18900CCD6}"/>
    <cellStyle name="Normal 2 61 4 2" xfId="24170" xr:uid="{A6E808B1-FB4D-4ABE-A7ED-0C1F4A345FF7}"/>
    <cellStyle name="Normal 2 61 4 2 2" xfId="24171" xr:uid="{BCBB188A-BEA6-41EE-9341-4CEE1A43A319}"/>
    <cellStyle name="Normal 2 61 4 2 2 2" xfId="24172" xr:uid="{50422402-91CA-4483-AB4B-C152AA7DB31A}"/>
    <cellStyle name="Normal 2 61 4 2 3" xfId="24173" xr:uid="{2596EFA4-5552-4CCA-B732-261734B166B0}"/>
    <cellStyle name="Normal 2 61 4 2 4" xfId="24174" xr:uid="{E528BEAE-9FBD-404B-94E5-FB41FC70C105}"/>
    <cellStyle name="Normal 2 61 4 3" xfId="24175" xr:uid="{03D56F47-E20E-4BDD-96DD-7F63474890DA}"/>
    <cellStyle name="Normal 2 61 4 3 2" xfId="24176" xr:uid="{48F897E5-AF63-4253-8395-673009D06A39}"/>
    <cellStyle name="Normal 2 61 4 4" xfId="24177" xr:uid="{EDA7EF93-A794-4B1B-8D90-E2C89CA8C7D0}"/>
    <cellStyle name="Normal 2 61 4 5" xfId="24178" xr:uid="{B841DD44-3BCF-4837-B4BA-8170650336A4}"/>
    <cellStyle name="Normal 2 62" xfId="24179" xr:uid="{598A2734-47B9-4BB3-AFF2-A810D02004E7}"/>
    <cellStyle name="Normal 2 62 2" xfId="24180" xr:uid="{1FD18078-C3DE-43FB-B79C-AF0F682F3CB7}"/>
    <cellStyle name="Normal 2 62 2 2" xfId="24181" xr:uid="{86D1E48D-E186-4D42-A8CC-C2CF9F09A25E}"/>
    <cellStyle name="Normal 2 62 2 2 2" xfId="24182" xr:uid="{65534F61-9A02-478A-A70C-54E61C6F940D}"/>
    <cellStyle name="Normal 2 62 2 2 2 2" xfId="24183" xr:uid="{A9025F8E-9F71-4D36-95FA-E63C48C4E676}"/>
    <cellStyle name="Normal 2 62 2 2 2 2 2" xfId="24184" xr:uid="{E4B053BC-EDC1-4300-A0DC-EF730BAF1E2B}"/>
    <cellStyle name="Normal 2 62 2 2 2 3" xfId="24185" xr:uid="{8907C11F-0E1F-4A68-A7DD-5D20A415D0CC}"/>
    <cellStyle name="Normal 2 62 2 2 2 4" xfId="24186" xr:uid="{2F30AD3B-8455-4548-A217-86ED1F16AF3A}"/>
    <cellStyle name="Normal 2 62 2 2 3" xfId="24187" xr:uid="{A7C9AA9A-56B8-4870-BC7C-F7274202E1E3}"/>
    <cellStyle name="Normal 2 62 2 2 3 2" xfId="24188" xr:uid="{D2C51184-87BC-41AB-A2EB-6AF3BDA21AA1}"/>
    <cellStyle name="Normal 2 62 2 2 4" xfId="24189" xr:uid="{ADAA29BF-C13F-49DB-A241-35B34AC6283D}"/>
    <cellStyle name="Normal 2 62 2 2 5" xfId="24190" xr:uid="{5F1D88CE-8DAF-4FCF-BB54-3E553B40413F}"/>
    <cellStyle name="Normal 2 62 3" xfId="24191" xr:uid="{5E1EAD4E-7D88-48D6-A1E5-B77E1739ABE4}"/>
    <cellStyle name="Normal 2 62 3 2" xfId="24192" xr:uid="{95D41DA7-879F-4CA6-87C7-07E49C645188}"/>
    <cellStyle name="Normal 2 62 3 2 2" xfId="24193" xr:uid="{B4B87988-E22E-473B-A146-FCD06A4FD26D}"/>
    <cellStyle name="Normal 2 62 3 2 2 2" xfId="24194" xr:uid="{0B0C3989-AB1A-4B71-991F-1C4794E23632}"/>
    <cellStyle name="Normal 2 62 3 2 2 2 2" xfId="24195" xr:uid="{D15BC05B-2414-4E42-989F-F48356859934}"/>
    <cellStyle name="Normal 2 62 3 2 2 3" xfId="24196" xr:uid="{980C65C4-9E06-4C18-9F85-846BA8811A79}"/>
    <cellStyle name="Normal 2 62 3 2 2 4" xfId="24197" xr:uid="{DC03EC15-614B-4E5F-8033-FB6945D2AE5E}"/>
    <cellStyle name="Normal 2 62 3 2 3" xfId="24198" xr:uid="{EC36BAE5-89C1-4F8B-BF3F-CC9074488815}"/>
    <cellStyle name="Normal 2 62 3 2 3 2" xfId="24199" xr:uid="{FC07782D-8753-4EF6-9B6D-90A0BF001762}"/>
    <cellStyle name="Normal 2 62 3 2 4" xfId="24200" xr:uid="{14A77FAB-9989-41FF-BCB8-F6DB3D8C6AB3}"/>
    <cellStyle name="Normal 2 62 3 2 5" xfId="24201" xr:uid="{33B252B0-CE57-40A3-899E-4BF814AC5638}"/>
    <cellStyle name="Normal 2 62 4" xfId="24202" xr:uid="{FB8F90CF-CB71-49F6-82A2-CB91AD7E431A}"/>
    <cellStyle name="Normal 2 62 4 2" xfId="24203" xr:uid="{4DEA013B-F833-44DF-BA64-130AE94E5A33}"/>
    <cellStyle name="Normal 2 62 4 2 2" xfId="24204" xr:uid="{81578CD1-87A5-44E1-8B7D-950B886FB929}"/>
    <cellStyle name="Normal 2 62 4 2 2 2" xfId="24205" xr:uid="{5C431608-DD69-4E06-92E6-229DE91D0CB5}"/>
    <cellStyle name="Normal 2 62 4 2 3" xfId="24206" xr:uid="{D4A864C1-BA2E-4BFF-AB7F-787D67521ACD}"/>
    <cellStyle name="Normal 2 62 4 2 4" xfId="24207" xr:uid="{A4747BA1-1184-47F5-9C8B-C7ED6C2756B9}"/>
    <cellStyle name="Normal 2 62 4 3" xfId="24208" xr:uid="{86C01502-4767-4AC6-AF11-335C6A5611CC}"/>
    <cellStyle name="Normal 2 62 4 3 2" xfId="24209" xr:uid="{0C9DC99B-87D4-4BCF-88B3-173084F5EB4A}"/>
    <cellStyle name="Normal 2 62 4 4" xfId="24210" xr:uid="{8B2A8DBE-0D2A-4808-9B6B-D7C3C7259B78}"/>
    <cellStyle name="Normal 2 62 4 5" xfId="24211" xr:uid="{4C642797-F6C7-47D7-AE9D-039F81EF28A5}"/>
    <cellStyle name="Normal 2 63" xfId="24212" xr:uid="{2A6C929D-4F78-42A0-8764-CC5BB1BBD30B}"/>
    <cellStyle name="Normal 2 63 2" xfId="24213" xr:uid="{17A8A4B7-EE79-409B-9F20-1FCCCEF7C9AB}"/>
    <cellStyle name="Normal 2 63 2 2" xfId="24214" xr:uid="{2C41088C-73C5-41D4-B82D-06BB6EE0B961}"/>
    <cellStyle name="Normal 2 63 2 2 2" xfId="24215" xr:uid="{3A9C1D8F-B40D-4222-848D-3945EBBC7D65}"/>
    <cellStyle name="Normal 2 63 2 2 2 2" xfId="24216" xr:uid="{DD177772-9F94-4379-9D7E-A14333BB10F2}"/>
    <cellStyle name="Normal 2 63 2 2 2 2 2" xfId="24217" xr:uid="{F39480DE-375F-479E-970F-6CC058556039}"/>
    <cellStyle name="Normal 2 63 2 2 2 3" xfId="24218" xr:uid="{43DC6A9B-B893-452E-9891-91D74335EEBB}"/>
    <cellStyle name="Normal 2 63 2 2 2 4" xfId="24219" xr:uid="{548E1774-12F0-422D-9813-A1CDD9C28F42}"/>
    <cellStyle name="Normal 2 63 2 2 3" xfId="24220" xr:uid="{FFFDAA2C-6A24-42CA-BAD8-896D4FC07F5D}"/>
    <cellStyle name="Normal 2 63 2 2 3 2" xfId="24221" xr:uid="{DC68ACA2-265A-4CD7-B7B2-530C628012A0}"/>
    <cellStyle name="Normal 2 63 2 2 4" xfId="24222" xr:uid="{B3DFF914-68E7-47B0-AA51-830CEC5C35C7}"/>
    <cellStyle name="Normal 2 63 2 2 5" xfId="24223" xr:uid="{4BE610AF-EF7A-480B-9121-9FAD034319CA}"/>
    <cellStyle name="Normal 2 63 3" xfId="24224" xr:uid="{880AFABD-D1AB-49E4-8334-37773C2FF125}"/>
    <cellStyle name="Normal 2 63 3 2" xfId="24225" xr:uid="{866EAF50-BDD9-48F1-B35E-F75EB62E38D2}"/>
    <cellStyle name="Normal 2 63 3 2 2" xfId="24226" xr:uid="{816C96B2-01F2-48BF-9816-F2962ACB0E64}"/>
    <cellStyle name="Normal 2 63 3 2 2 2" xfId="24227" xr:uid="{33BD29CB-5776-43F7-AE1C-D2A34812108B}"/>
    <cellStyle name="Normal 2 63 3 2 2 2 2" xfId="24228" xr:uid="{4F96D0F4-87E4-4A55-AB4B-43C93317313A}"/>
    <cellStyle name="Normal 2 63 3 2 2 3" xfId="24229" xr:uid="{B79B2ABD-DCF7-415F-8A9F-8B295B3A4D85}"/>
    <cellStyle name="Normal 2 63 3 2 2 4" xfId="24230" xr:uid="{FA3E58C7-7695-4A00-AF33-25BE46D4ABA6}"/>
    <cellStyle name="Normal 2 63 3 2 3" xfId="24231" xr:uid="{E8156BD1-8148-425F-B795-1C757E02CB5F}"/>
    <cellStyle name="Normal 2 63 3 2 3 2" xfId="24232" xr:uid="{96A27946-91D6-4287-89AE-4919867B52D3}"/>
    <cellStyle name="Normal 2 63 3 2 4" xfId="24233" xr:uid="{EBCF2AC9-6F8D-4E14-AA38-2842401CA6C5}"/>
    <cellStyle name="Normal 2 63 3 2 5" xfId="24234" xr:uid="{C8A0BBD2-74EF-4956-8B20-3A3B0A1C2DB5}"/>
    <cellStyle name="Normal 2 63 4" xfId="24235" xr:uid="{644C0BDA-3380-420A-8B7D-B1C3AA6A44F9}"/>
    <cellStyle name="Normal 2 63 4 2" xfId="24236" xr:uid="{69B437AC-F1D8-49BD-A3F9-2A5EB6C5147B}"/>
    <cellStyle name="Normal 2 63 4 2 2" xfId="24237" xr:uid="{026ADDA2-78F1-404F-82A8-41448753D8F7}"/>
    <cellStyle name="Normal 2 63 4 2 2 2" xfId="24238" xr:uid="{0BFD302C-1033-4FD0-A686-4E39A293E950}"/>
    <cellStyle name="Normal 2 63 4 2 3" xfId="24239" xr:uid="{0D969529-41D6-4B88-883C-7035C67373D3}"/>
    <cellStyle name="Normal 2 63 4 2 4" xfId="24240" xr:uid="{AA682DE0-3D00-48D2-B7F3-54BFC7908E20}"/>
    <cellStyle name="Normal 2 63 4 3" xfId="24241" xr:uid="{1EA7F6D4-CA0F-4332-88ED-426AAF1EC895}"/>
    <cellStyle name="Normal 2 63 4 3 2" xfId="24242" xr:uid="{C92AAB15-233B-4663-9E3D-CEC6A91520CD}"/>
    <cellStyle name="Normal 2 63 4 4" xfId="24243" xr:uid="{C81088FB-A705-4469-8C29-6A40E9E01125}"/>
    <cellStyle name="Normal 2 63 4 5" xfId="24244" xr:uid="{AB820CA8-0BDC-4E54-9D25-0197976AB045}"/>
    <cellStyle name="Normal 2 64" xfId="24245" xr:uid="{DD67EA2D-D032-4736-94A1-ABAAABA0A1B4}"/>
    <cellStyle name="Normal 2 64 2" xfId="24246" xr:uid="{84AA7F3C-C47F-4E90-87DF-51BEF21CBFB5}"/>
    <cellStyle name="Normal 2 64 2 2" xfId="24247" xr:uid="{A7766C2C-6478-4E3E-88DE-4EB3DCDA0935}"/>
    <cellStyle name="Normal 2 64 2 2 2" xfId="24248" xr:uid="{7328F8F8-26DB-4A21-8CEF-E6FBA11CB2B6}"/>
    <cellStyle name="Normal 2 64 2 2 2 2" xfId="24249" xr:uid="{30377648-2820-4474-9750-82CDDA5693F9}"/>
    <cellStyle name="Normal 2 64 2 2 2 2 2" xfId="24250" xr:uid="{D0AB1117-5F23-4262-BBC6-7A6F2E9BC355}"/>
    <cellStyle name="Normal 2 64 2 2 2 3" xfId="24251" xr:uid="{C62CAAD9-46D6-4F39-BE3C-7E47F736EDF7}"/>
    <cellStyle name="Normal 2 64 2 2 2 4" xfId="24252" xr:uid="{CC596C35-FC5E-477D-8B38-9C2908FF33D8}"/>
    <cellStyle name="Normal 2 64 2 2 3" xfId="24253" xr:uid="{D62DB0BF-D0DD-4E97-8788-A01788ADF8BB}"/>
    <cellStyle name="Normal 2 64 2 2 3 2" xfId="24254" xr:uid="{9AA98479-5F51-4C17-9973-1F7DCB8BAEB4}"/>
    <cellStyle name="Normal 2 64 2 2 4" xfId="24255" xr:uid="{E2C616F0-F512-43EE-B756-3D1C5F6D60AC}"/>
    <cellStyle name="Normal 2 64 2 2 5" xfId="24256" xr:uid="{9F8B4385-4E17-4580-B9CE-C020F7E907B4}"/>
    <cellStyle name="Normal 2 64 3" xfId="24257" xr:uid="{07CE7DA9-ED16-4B4E-A4EE-C994B10ED839}"/>
    <cellStyle name="Normal 2 64 3 2" xfId="24258" xr:uid="{5BAF8CAD-CE8D-426B-9941-D39790F18080}"/>
    <cellStyle name="Normal 2 64 3 2 2" xfId="24259" xr:uid="{873F2544-9F3A-49BE-AE52-739219B09E2E}"/>
    <cellStyle name="Normal 2 64 3 2 2 2" xfId="24260" xr:uid="{FA789AD2-0906-4F54-A834-AAD56735D565}"/>
    <cellStyle name="Normal 2 64 3 2 2 2 2" xfId="24261" xr:uid="{99B7BF5F-9C1C-43E3-BCCF-84E0E293A311}"/>
    <cellStyle name="Normal 2 64 3 2 2 3" xfId="24262" xr:uid="{3662BC1D-406A-495E-B457-2D624746D6D3}"/>
    <cellStyle name="Normal 2 64 3 2 2 4" xfId="24263" xr:uid="{EAEEA7A0-A508-4105-9DD7-9C050C1781AB}"/>
    <cellStyle name="Normal 2 64 3 2 3" xfId="24264" xr:uid="{10353A09-004B-4E32-92E6-E4ABF7D6EC08}"/>
    <cellStyle name="Normal 2 64 3 2 3 2" xfId="24265" xr:uid="{5D67C555-9EC9-4975-97E8-7F39ADF337E9}"/>
    <cellStyle name="Normal 2 64 3 2 4" xfId="24266" xr:uid="{BCEE15A7-3C60-468B-A91C-8B1CBFBFAF66}"/>
    <cellStyle name="Normal 2 64 3 2 5" xfId="24267" xr:uid="{86C979C6-6E46-4277-825B-9306A87B815E}"/>
    <cellStyle name="Normal 2 64 4" xfId="24268" xr:uid="{FF10B7A8-CD94-40EA-813E-ED27B60BE1BB}"/>
    <cellStyle name="Normal 2 64 4 2" xfId="24269" xr:uid="{EB645483-5773-4A20-A5A5-77DD4CADB900}"/>
    <cellStyle name="Normal 2 64 4 2 2" xfId="24270" xr:uid="{14048CA2-BF6A-4DAB-AF1E-2EA4D07EE84E}"/>
    <cellStyle name="Normal 2 64 4 2 2 2" xfId="24271" xr:uid="{E179A09A-F3E0-411C-8FEE-3F66B0EAE8D0}"/>
    <cellStyle name="Normal 2 64 4 2 3" xfId="24272" xr:uid="{6CBDC2F9-F051-47F8-96BC-C58E3ABA8534}"/>
    <cellStyle name="Normal 2 64 4 2 4" xfId="24273" xr:uid="{084940BB-A0F2-4C63-B363-A5485555B5F5}"/>
    <cellStyle name="Normal 2 64 4 3" xfId="24274" xr:uid="{1E96C0F7-04AE-4264-AAE0-1060A754E4C5}"/>
    <cellStyle name="Normal 2 64 4 3 2" xfId="24275" xr:uid="{A6A88C27-ABC1-4627-9A25-137BCDC83A34}"/>
    <cellStyle name="Normal 2 64 4 4" xfId="24276" xr:uid="{01D63C1D-3200-4AE6-94C0-7B8287650A71}"/>
    <cellStyle name="Normal 2 64 4 5" xfId="24277" xr:uid="{43B9336F-5AAD-4764-B624-20ABCD5A2698}"/>
    <cellStyle name="Normal 2 65" xfId="24278" xr:uid="{53EFB03D-7D84-4826-A965-FBA30FA4ECF0}"/>
    <cellStyle name="Normal 2 65 2" xfId="24279" xr:uid="{15C68AF3-6486-405B-89CF-03091EED7A2D}"/>
    <cellStyle name="Normal 2 65 2 2" xfId="24280" xr:uid="{80ABE6D4-6034-487A-AB51-83B63D0A6153}"/>
    <cellStyle name="Normal 2 65 2 2 2" xfId="24281" xr:uid="{AE824D74-A6DC-43D0-BBE3-EB96852CF077}"/>
    <cellStyle name="Normal 2 65 2 2 2 2" xfId="24282" xr:uid="{A4D473C5-9096-4275-98E8-378A02DBC36C}"/>
    <cellStyle name="Normal 2 65 2 2 2 2 2" xfId="24283" xr:uid="{14B7EC15-4089-4ACF-94F6-BE8C549F3964}"/>
    <cellStyle name="Normal 2 65 2 2 2 3" xfId="24284" xr:uid="{85AD0645-2135-439A-9FB5-FC7A4A2209CB}"/>
    <cellStyle name="Normal 2 65 2 2 2 4" xfId="24285" xr:uid="{30B64088-E726-4E9A-89E4-ACDD15A7C5F7}"/>
    <cellStyle name="Normal 2 65 2 2 3" xfId="24286" xr:uid="{68BC8B7F-BDE6-4B8F-9D66-AF4213442411}"/>
    <cellStyle name="Normal 2 65 2 2 3 2" xfId="24287" xr:uid="{32ED0846-DC65-4781-A986-4BD2E20B9F1C}"/>
    <cellStyle name="Normal 2 65 2 2 4" xfId="24288" xr:uid="{96D56541-969E-408A-928C-E8FFCF5D2ADC}"/>
    <cellStyle name="Normal 2 65 2 2 5" xfId="24289" xr:uid="{3CBA0C91-0465-45E4-865D-ADEC27850464}"/>
    <cellStyle name="Normal 2 65 3" xfId="24290" xr:uid="{DB7B3052-EC9C-46A7-9843-0C520E5B292F}"/>
    <cellStyle name="Normal 2 65 3 2" xfId="24291" xr:uid="{1512935F-1D42-4784-948C-9903CB7AE6F6}"/>
    <cellStyle name="Normal 2 65 3 2 2" xfId="24292" xr:uid="{84C63579-44D2-47AD-A7A5-237BC4DD281E}"/>
    <cellStyle name="Normal 2 65 3 2 2 2" xfId="24293" xr:uid="{A9A47864-00F0-4E2C-BA4D-500B89FE9071}"/>
    <cellStyle name="Normal 2 65 3 2 2 2 2" xfId="24294" xr:uid="{6323FC19-CE42-4EC7-AE3C-09B9B2B365A7}"/>
    <cellStyle name="Normal 2 65 3 2 2 3" xfId="24295" xr:uid="{A5156846-72AE-471C-84D7-E9B297DC9932}"/>
    <cellStyle name="Normal 2 65 3 2 2 4" xfId="24296" xr:uid="{BFAE03B7-3867-49C0-AC21-F3E9D4A63516}"/>
    <cellStyle name="Normal 2 65 3 2 3" xfId="24297" xr:uid="{E1153946-8603-4D07-A095-B21FF8CBF1BB}"/>
    <cellStyle name="Normal 2 65 3 2 3 2" xfId="24298" xr:uid="{79B5A680-6DF9-4E80-B4DD-0BA2177405D4}"/>
    <cellStyle name="Normal 2 65 3 2 4" xfId="24299" xr:uid="{E4B2AA82-FFF4-4C2F-8F32-3284B29032A3}"/>
    <cellStyle name="Normal 2 65 3 2 5" xfId="24300" xr:uid="{96251298-24B5-43A8-B639-ADCBBAAEAB30}"/>
    <cellStyle name="Normal 2 65 4" xfId="24301" xr:uid="{6EFF90B1-F4AC-4B86-B520-C37A8284F7E4}"/>
    <cellStyle name="Normal 2 65 4 2" xfId="24302" xr:uid="{46E5A369-A4E0-46E3-9275-6A848ACA7CC8}"/>
    <cellStyle name="Normal 2 65 4 2 2" xfId="24303" xr:uid="{EA263104-618F-479C-BE7C-5A199B013C0A}"/>
    <cellStyle name="Normal 2 65 4 2 2 2" xfId="24304" xr:uid="{FE54F0F6-3F8A-4C76-90CB-6A947B476FC5}"/>
    <cellStyle name="Normal 2 65 4 2 3" xfId="24305" xr:uid="{4789F40E-A76F-4143-991E-244825C02AE7}"/>
    <cellStyle name="Normal 2 65 4 2 4" xfId="24306" xr:uid="{CA2CB8DC-24A4-478C-9D29-6694B40396E0}"/>
    <cellStyle name="Normal 2 65 4 3" xfId="24307" xr:uid="{022833A4-14D0-4CAA-964E-53F56B0A9F8C}"/>
    <cellStyle name="Normal 2 65 4 3 2" xfId="24308" xr:uid="{59229FB6-27C3-476D-8C54-1DDA02F059CE}"/>
    <cellStyle name="Normal 2 65 4 4" xfId="24309" xr:uid="{19A298A6-75C8-4357-AEDB-E6A79B7D786E}"/>
    <cellStyle name="Normal 2 65 4 5" xfId="24310" xr:uid="{28E4E526-EE7E-4412-AC3C-5615A8C6EC18}"/>
    <cellStyle name="Normal 2 66" xfId="24311" xr:uid="{6B7AAC03-3C70-4BF9-81DE-224EC6D3D35F}"/>
    <cellStyle name="Normal 2 66 2" xfId="24312" xr:uid="{B8C85547-EAA3-486E-A755-D5E66722F947}"/>
    <cellStyle name="Normal 2 66 2 2" xfId="24313" xr:uid="{AA7B9DBD-5F13-4B5B-9853-F57550E69070}"/>
    <cellStyle name="Normal 2 66 2 2 2" xfId="24314" xr:uid="{38CC9E0F-80CB-4212-8AA9-0763C7443EE4}"/>
    <cellStyle name="Normal 2 66 2 2 2 2" xfId="24315" xr:uid="{427DE28A-4A56-4000-A800-50392FF669A5}"/>
    <cellStyle name="Normal 2 66 2 2 2 2 2" xfId="24316" xr:uid="{CFBCC20E-A0F1-4D43-8E6C-542FAA067CE3}"/>
    <cellStyle name="Normal 2 66 2 2 2 3" xfId="24317" xr:uid="{0E4D8ADD-579D-4AEE-A233-6FF15C45C98E}"/>
    <cellStyle name="Normal 2 66 2 2 2 4" xfId="24318" xr:uid="{4167E158-7DFC-4B17-921D-08D7B22F8F5F}"/>
    <cellStyle name="Normal 2 66 2 2 3" xfId="24319" xr:uid="{351E2B72-6361-462D-9C8A-036E3AAF9B80}"/>
    <cellStyle name="Normal 2 66 2 2 3 2" xfId="24320" xr:uid="{46F46973-D308-4913-BD1E-796714DEC995}"/>
    <cellStyle name="Normal 2 66 2 2 4" xfId="24321" xr:uid="{4B8E1B9D-ADE9-44FC-857E-C2B1D9143513}"/>
    <cellStyle name="Normal 2 66 2 2 5" xfId="24322" xr:uid="{CC64E2CE-6C5C-4A0F-B802-6EF9F1DB51E4}"/>
    <cellStyle name="Normal 2 66 3" xfId="24323" xr:uid="{53E9C8A9-E67D-4E19-81DF-46257D49021C}"/>
    <cellStyle name="Normal 2 66 3 2" xfId="24324" xr:uid="{D4BB19B9-0443-4DFD-82B6-3E4473099628}"/>
    <cellStyle name="Normal 2 66 3 2 2" xfId="24325" xr:uid="{C07CE887-5E16-4E59-B58A-A6223AA61AA7}"/>
    <cellStyle name="Normal 2 66 3 2 2 2" xfId="24326" xr:uid="{256B5A97-A846-4CFA-A261-EE089AF730B7}"/>
    <cellStyle name="Normal 2 66 3 2 2 2 2" xfId="24327" xr:uid="{BC1546C9-3590-4791-860E-D82414C36D0F}"/>
    <cellStyle name="Normal 2 66 3 2 2 3" xfId="24328" xr:uid="{9497263C-A056-4A29-91B9-B6B90C28411C}"/>
    <cellStyle name="Normal 2 66 3 2 2 4" xfId="24329" xr:uid="{CB39CB6C-F6F3-4B24-AC05-BC2EEF4A82A2}"/>
    <cellStyle name="Normal 2 66 3 2 3" xfId="24330" xr:uid="{A07CD123-1122-48C8-9BF7-1182653C2251}"/>
    <cellStyle name="Normal 2 66 3 2 3 2" xfId="24331" xr:uid="{F52BE716-7C07-4F06-8456-00D78A877797}"/>
    <cellStyle name="Normal 2 66 3 2 4" xfId="24332" xr:uid="{C28BF871-26EC-4AC5-B762-F3F0BEF8E450}"/>
    <cellStyle name="Normal 2 66 3 2 5" xfId="24333" xr:uid="{9C030717-D4E4-43AA-B160-D096BC082AB0}"/>
    <cellStyle name="Normal 2 66 4" xfId="24334" xr:uid="{5A72256E-AEC0-45EA-BE4C-10030FA8206A}"/>
    <cellStyle name="Normal 2 66 4 2" xfId="24335" xr:uid="{A1B4DA7E-CD8A-416F-939D-D50FD7756FA3}"/>
    <cellStyle name="Normal 2 66 4 2 2" xfId="24336" xr:uid="{F14A5006-3A40-4058-BB08-5424C7BC0004}"/>
    <cellStyle name="Normal 2 66 4 2 2 2" xfId="24337" xr:uid="{B6910132-A628-40B2-AD68-440267B1FFAE}"/>
    <cellStyle name="Normal 2 66 4 2 3" xfId="24338" xr:uid="{B9FBF57F-664E-4D0A-80DF-BC383162501F}"/>
    <cellStyle name="Normal 2 66 4 2 4" xfId="24339" xr:uid="{5DAF8615-1034-45F5-A74C-E5FBD9809323}"/>
    <cellStyle name="Normal 2 66 4 3" xfId="24340" xr:uid="{D5B010EE-AD62-4CFB-A3A2-135220E8E110}"/>
    <cellStyle name="Normal 2 66 4 3 2" xfId="24341" xr:uid="{9DB3A703-C82B-44EB-921B-E616DD210508}"/>
    <cellStyle name="Normal 2 66 4 4" xfId="24342" xr:uid="{9CD12B54-59F0-43FA-87BD-ED07239CB3DC}"/>
    <cellStyle name="Normal 2 66 4 5" xfId="24343" xr:uid="{A8DA2F76-2DCF-4CFB-B64B-F906FEB7D55B}"/>
    <cellStyle name="Normal 2 67" xfId="24344" xr:uid="{272DF56E-FEC1-4237-B9A9-A16DF4FCB477}"/>
    <cellStyle name="Normal 2 67 2" xfId="24345" xr:uid="{EA8BADA1-6D9D-4F65-938B-D40F474DCEE5}"/>
    <cellStyle name="Normal 2 67 2 2" xfId="24346" xr:uid="{37A19BDB-758D-482A-BDB9-B5954B38EA91}"/>
    <cellStyle name="Normal 2 67 2 2 2" xfId="24347" xr:uid="{322B3A19-B98A-42C5-9F1C-527112F890FF}"/>
    <cellStyle name="Normal 2 67 2 2 2 2" xfId="24348" xr:uid="{A1EA5943-B7F2-4C8C-8789-A17FB864806F}"/>
    <cellStyle name="Normal 2 67 2 2 2 2 2" xfId="24349" xr:uid="{17201946-6AB6-4E94-AD45-9C3056FD8539}"/>
    <cellStyle name="Normal 2 67 2 2 2 3" xfId="24350" xr:uid="{C06A9295-4970-4A84-8EB4-5169B53B6F3D}"/>
    <cellStyle name="Normal 2 67 2 2 2 4" xfId="24351" xr:uid="{0D6791F1-6593-49EF-B9DA-0444D00F71EE}"/>
    <cellStyle name="Normal 2 67 2 2 3" xfId="24352" xr:uid="{084AF9E7-F74D-4AA3-98E1-E5DABA44BAC3}"/>
    <cellStyle name="Normal 2 67 2 2 3 2" xfId="24353" xr:uid="{93427DE7-52A4-4091-BA46-EE735739C4DA}"/>
    <cellStyle name="Normal 2 67 2 2 4" xfId="24354" xr:uid="{A69435A0-A2F9-49C0-B211-24191A2BD439}"/>
    <cellStyle name="Normal 2 67 2 2 5" xfId="24355" xr:uid="{00A2752E-8AA2-48B7-9BC3-EB464B7A373D}"/>
    <cellStyle name="Normal 2 67 3" xfId="24356" xr:uid="{AA686E26-5A0A-4F82-AA83-0A49A53A6565}"/>
    <cellStyle name="Normal 2 67 3 2" xfId="24357" xr:uid="{6E73DEB6-C4E5-4E40-9E20-2C545E28A56C}"/>
    <cellStyle name="Normal 2 67 3 2 2" xfId="24358" xr:uid="{10B3DFB4-75D7-4189-BE88-9CF708F20AA6}"/>
    <cellStyle name="Normal 2 67 3 2 2 2" xfId="24359" xr:uid="{7F2AC5E0-4E1B-4017-8E9B-D3987D1AE35C}"/>
    <cellStyle name="Normal 2 67 3 2 2 2 2" xfId="24360" xr:uid="{6371C06C-CE2E-41E5-B4D1-78D7480B0C71}"/>
    <cellStyle name="Normal 2 67 3 2 2 3" xfId="24361" xr:uid="{479D586C-7CAA-4077-AE71-638E8428AD23}"/>
    <cellStyle name="Normal 2 67 3 2 2 4" xfId="24362" xr:uid="{3763FF11-FC94-4989-AB78-1674CA67F086}"/>
    <cellStyle name="Normal 2 67 3 2 3" xfId="24363" xr:uid="{582A3D3E-B473-420E-9C88-FFD3F76A01FA}"/>
    <cellStyle name="Normal 2 67 3 2 3 2" xfId="24364" xr:uid="{6F446758-9771-4A67-955F-8C0FD429BECB}"/>
    <cellStyle name="Normal 2 67 3 2 4" xfId="24365" xr:uid="{33B35A75-C75C-4ECF-8429-C75330551FC6}"/>
    <cellStyle name="Normal 2 67 3 2 5" xfId="24366" xr:uid="{47A2AF18-D679-469C-A528-594E93E8FCA1}"/>
    <cellStyle name="Normal 2 67 4" xfId="24367" xr:uid="{E716B268-64EB-4CDD-844E-B0C32C0501F6}"/>
    <cellStyle name="Normal 2 67 4 2" xfId="24368" xr:uid="{06888993-DA1D-4B86-BD69-577B22A2312B}"/>
    <cellStyle name="Normal 2 67 4 2 2" xfId="24369" xr:uid="{A8221A57-7DD5-41E5-9B2E-4C40978A0FED}"/>
    <cellStyle name="Normal 2 67 4 2 2 2" xfId="24370" xr:uid="{64026D80-89B5-4997-839A-CA2A261A753A}"/>
    <cellStyle name="Normal 2 67 4 2 3" xfId="24371" xr:uid="{E731FA3C-9AB4-4329-9B8B-5A16C3A355F4}"/>
    <cellStyle name="Normal 2 67 4 2 4" xfId="24372" xr:uid="{D0779664-5D54-4F60-8A3D-3DB68A03E528}"/>
    <cellStyle name="Normal 2 67 4 3" xfId="24373" xr:uid="{5AD15526-EE01-4E92-8339-241A3645C924}"/>
    <cellStyle name="Normal 2 67 4 3 2" xfId="24374" xr:uid="{8C766ECB-6FB0-4416-831F-107F3D20BE96}"/>
    <cellStyle name="Normal 2 67 4 4" xfId="24375" xr:uid="{57A5DF0A-5993-4329-8643-4D55C43F7E38}"/>
    <cellStyle name="Normal 2 67 4 5" xfId="24376" xr:uid="{A6D3B40A-2783-4A11-99FD-57456A36B4D9}"/>
    <cellStyle name="Normal 2 68" xfId="24377" xr:uid="{C66EF8BC-2FF1-471E-A732-DBA3E61B6114}"/>
    <cellStyle name="Normal 2 68 2" xfId="24378" xr:uid="{63B5AD73-12BE-424F-99A8-670906E974C2}"/>
    <cellStyle name="Normal 2 68 2 2" xfId="24379" xr:uid="{6CC84995-2EF9-4226-ABDA-F73B2922F76B}"/>
    <cellStyle name="Normal 2 68 2 2 2" xfId="24380" xr:uid="{C6B51630-BE06-4DCD-AC40-5B057DE78946}"/>
    <cellStyle name="Normal 2 68 2 2 2 2" xfId="24381" xr:uid="{BF993768-23C2-4129-8B60-1CBF01740F90}"/>
    <cellStyle name="Normal 2 68 2 2 2 2 2" xfId="24382" xr:uid="{00600A6F-D8BB-4189-A613-EBD2EE27479F}"/>
    <cellStyle name="Normal 2 68 2 2 2 3" xfId="24383" xr:uid="{298090A0-0161-477C-93EC-6157D3ABE84C}"/>
    <cellStyle name="Normal 2 68 2 2 2 4" xfId="24384" xr:uid="{1423AB4B-8118-4E89-9563-B34EC6FB0A59}"/>
    <cellStyle name="Normal 2 68 2 2 3" xfId="24385" xr:uid="{BD1C205F-DB90-48EC-8A5E-3FBA02AD2E2B}"/>
    <cellStyle name="Normal 2 68 2 2 3 2" xfId="24386" xr:uid="{EDF73A77-F81A-4DD6-9D25-35DB54075899}"/>
    <cellStyle name="Normal 2 68 2 2 4" xfId="24387" xr:uid="{24AC7480-04DD-4DA7-9322-18173CBDEB80}"/>
    <cellStyle name="Normal 2 68 2 2 5" xfId="24388" xr:uid="{284B215A-317A-420D-9D8B-107664F580C6}"/>
    <cellStyle name="Normal 2 68 3" xfId="24389" xr:uid="{D30B019A-5259-4FA5-992B-EA4329923F7A}"/>
    <cellStyle name="Normal 2 68 3 2" xfId="24390" xr:uid="{27916376-FC52-4647-9117-FC4D5642154C}"/>
    <cellStyle name="Normal 2 68 3 2 2" xfId="24391" xr:uid="{5B6CF38E-5529-4651-BCE7-C388FF0EFC0E}"/>
    <cellStyle name="Normal 2 68 3 2 2 2" xfId="24392" xr:uid="{47AC221A-F578-4A53-8D9C-D7B3837EC381}"/>
    <cellStyle name="Normal 2 68 3 2 2 2 2" xfId="24393" xr:uid="{F14239B3-0E18-488A-8F8B-9DC9393EF4A9}"/>
    <cellStyle name="Normal 2 68 3 2 2 3" xfId="24394" xr:uid="{6958EAE0-FEAB-49D4-B672-F75065971032}"/>
    <cellStyle name="Normal 2 68 3 2 2 4" xfId="24395" xr:uid="{D4AD2A52-528F-4511-8C46-2A8CFA8FC8CF}"/>
    <cellStyle name="Normal 2 68 3 2 3" xfId="24396" xr:uid="{352EA448-4007-4560-A981-A8E83424F05E}"/>
    <cellStyle name="Normal 2 68 3 2 3 2" xfId="24397" xr:uid="{BCE6CE9C-C2BD-49F2-9202-EAA7F9D6FB5E}"/>
    <cellStyle name="Normal 2 68 3 2 4" xfId="24398" xr:uid="{B9237F99-E948-4C36-9C15-C962FB610BB4}"/>
    <cellStyle name="Normal 2 68 3 2 5" xfId="24399" xr:uid="{0A87B829-4803-425D-9127-FCB5BBEC064F}"/>
    <cellStyle name="Normal 2 68 4" xfId="24400" xr:uid="{7CE2B11E-34C5-4D5E-B904-55474A5076E8}"/>
    <cellStyle name="Normal 2 68 4 2" xfId="24401" xr:uid="{571A2191-00AF-4A1F-90F3-50959D1F59A4}"/>
    <cellStyle name="Normal 2 68 4 2 2" xfId="24402" xr:uid="{B7DCDC98-9D7B-4C57-A08E-36CE6358C40E}"/>
    <cellStyle name="Normal 2 68 4 2 2 2" xfId="24403" xr:uid="{30119006-6B8B-40BC-A9A8-49E30DFD82BE}"/>
    <cellStyle name="Normal 2 68 4 2 3" xfId="24404" xr:uid="{42C4CD33-D22F-4A28-AA6B-93A08E9AE48F}"/>
    <cellStyle name="Normal 2 68 4 2 4" xfId="24405" xr:uid="{C9419138-2B16-40C0-88A7-0340502282F5}"/>
    <cellStyle name="Normal 2 68 4 3" xfId="24406" xr:uid="{53D05141-9BF6-477C-998C-3A0DC62E5BB0}"/>
    <cellStyle name="Normal 2 68 4 3 2" xfId="24407" xr:uid="{57A6833C-5474-401A-9EC3-02C2134923A1}"/>
    <cellStyle name="Normal 2 68 4 4" xfId="24408" xr:uid="{D6B75408-E734-4613-88AA-DBC0B37549FE}"/>
    <cellStyle name="Normal 2 68 4 5" xfId="24409" xr:uid="{4C4D66C0-246E-4680-99D2-2600DDDF6B55}"/>
    <cellStyle name="Normal 2 69" xfId="24410" xr:uid="{21DE69BB-17E3-4D79-97E6-3201F98641A0}"/>
    <cellStyle name="Normal 2 69 2" xfId="24411" xr:uid="{26E75029-797A-432A-9283-B39F5BDD6649}"/>
    <cellStyle name="Normal 2 69 2 2" xfId="24412" xr:uid="{A7B8924A-C189-4167-AF84-FBC829FCC412}"/>
    <cellStyle name="Normal 2 69 2 2 2" xfId="24413" xr:uid="{92669A18-1D9B-4C22-9ADF-3007E31891CF}"/>
    <cellStyle name="Normal 2 69 2 2 2 2" xfId="24414" xr:uid="{8099D28E-DFFB-40B6-8824-363B452866AE}"/>
    <cellStyle name="Normal 2 69 2 2 2 2 2" xfId="24415" xr:uid="{349F555D-0193-4282-A212-0DAD2BE85252}"/>
    <cellStyle name="Normal 2 69 2 2 2 3" xfId="24416" xr:uid="{A6DCAAE0-C897-4D7A-81B1-4846B370F372}"/>
    <cellStyle name="Normal 2 69 2 2 2 4" xfId="24417" xr:uid="{8C43D75B-9D01-46CA-892C-CBF397EEBB47}"/>
    <cellStyle name="Normal 2 69 2 2 3" xfId="24418" xr:uid="{7AAFC392-6CC8-4A08-B1D8-09149B71196B}"/>
    <cellStyle name="Normal 2 69 2 2 3 2" xfId="24419" xr:uid="{C94FE9C3-205E-4449-A87B-0FBB28B9B251}"/>
    <cellStyle name="Normal 2 69 2 2 4" xfId="24420" xr:uid="{A945A60B-BF1F-4846-A546-00EF08A892AD}"/>
    <cellStyle name="Normal 2 69 2 2 5" xfId="24421" xr:uid="{3799FFF8-06BE-46A6-A5ED-864440710FA9}"/>
    <cellStyle name="Normal 2 69 3" xfId="24422" xr:uid="{38D548B3-B3C4-4B32-AC32-92744A1A0533}"/>
    <cellStyle name="Normal 2 69 3 2" xfId="24423" xr:uid="{5863D947-C7B1-4DF5-8ED1-91CD5A0497B3}"/>
    <cellStyle name="Normal 2 69 3 2 2" xfId="24424" xr:uid="{FC841936-F092-4A71-AD1F-BC1C12C8DD4C}"/>
    <cellStyle name="Normal 2 69 3 2 2 2" xfId="24425" xr:uid="{C3D71493-063C-4D8B-9A3C-9FC086DABB72}"/>
    <cellStyle name="Normal 2 69 3 2 3" xfId="24426" xr:uid="{37EAC97B-0684-4531-9F79-5A023647F593}"/>
    <cellStyle name="Normal 2 69 3 2 4" xfId="24427" xr:uid="{C33BE1B9-1BAC-43BB-BE15-B51D2FA4F168}"/>
    <cellStyle name="Normal 2 69 3 3" xfId="24428" xr:uid="{F2B872B9-F23C-4277-83CD-0A0512D9E0D7}"/>
    <cellStyle name="Normal 2 69 3 3 2" xfId="24429" xr:uid="{B90C2A7B-14B0-4340-B4D7-ED375EDF391F}"/>
    <cellStyle name="Normal 2 69 3 4" xfId="24430" xr:uid="{2B36B382-72B5-4A7C-A6D4-00964B3D64E6}"/>
    <cellStyle name="Normal 2 69 3 5" xfId="24431" xr:uid="{7D34CECD-20FB-4F54-95BA-D87A7D102C17}"/>
    <cellStyle name="Normal 2 7" xfId="3820" xr:uid="{81FFEA0C-27B8-40DA-AF9A-EB9C78DE2ED3}"/>
    <cellStyle name="Normál 2 7" xfId="24432" xr:uid="{3FE5D7C8-4FDA-4020-A323-1B82262A1DDB}"/>
    <cellStyle name="Normal 2 7 10" xfId="24433" xr:uid="{85B81B35-A77D-4CF9-8889-8BE0FC15B138}"/>
    <cellStyle name="Normál 2 7 10" xfId="24434" xr:uid="{E20D14CB-F8A1-41AA-BBF4-8DB691747CEA}"/>
    <cellStyle name="Normal 2 7 10 10" xfId="24435" xr:uid="{05D9FC53-91E8-4FF1-81A9-21FAF90929A2}"/>
    <cellStyle name="Normal 2 7 10 2" xfId="24436" xr:uid="{94CDAE8D-A2CC-4F6F-BD00-35E668D84A90}"/>
    <cellStyle name="Normál 2 7 10 2" xfId="24437" xr:uid="{DE93C1E8-6356-491A-BF7C-99E7B93D715A}"/>
    <cellStyle name="Normal 2 7 10 2 2" xfId="24438" xr:uid="{90283710-60A8-40BA-A24E-5DE549DA18C5}"/>
    <cellStyle name="Normal 2 7 10 2 2 2" xfId="24439" xr:uid="{66629A23-7CA1-41A2-B85D-B08FD6BC813A}"/>
    <cellStyle name="Normal 2 7 10 2 3" xfId="24440" xr:uid="{DCE3B03B-0006-4131-97D9-78C315BF2E71}"/>
    <cellStyle name="Normal 2 7 10 2 4" xfId="24441" xr:uid="{9EFA7620-751D-4C37-A8FD-2764E40469F5}"/>
    <cellStyle name="Normal 2 7 10 2 5" xfId="24442" xr:uid="{104B4284-472D-4B38-8304-A9829332A302}"/>
    <cellStyle name="Normal 2 7 10 3" xfId="24443" xr:uid="{5E6A1976-012E-4209-ACE5-D555B61AD3AE}"/>
    <cellStyle name="Normál 2 7 10 3" xfId="24444" xr:uid="{D8060675-43E1-47CA-B9EA-0CADDFE83151}"/>
    <cellStyle name="Normal 2 7 10 3 2" xfId="24445" xr:uid="{0881BDDB-F98F-4023-B9A5-19A506EBE41E}"/>
    <cellStyle name="Normal 2 7 10 4" xfId="24446" xr:uid="{D0460364-5986-4BB7-BB06-855FCFA64E04}"/>
    <cellStyle name="Normal 2 7 10 4 2" xfId="24447" xr:uid="{B618B4B6-3E7D-48BD-8110-036A4340413E}"/>
    <cellStyle name="Normal 2 7 10 5" xfId="24448" xr:uid="{107DF71D-14F6-42A7-B606-A802043DF966}"/>
    <cellStyle name="Normal 2 7 10 5 2" xfId="24449" xr:uid="{65593215-F1B0-401E-8CAC-A693ABD46689}"/>
    <cellStyle name="Normal 2 7 10 6" xfId="24450" xr:uid="{33D13A91-247A-4AC0-9283-119D2197473D}"/>
    <cellStyle name="Normal 2 7 10 6 2" xfId="24451" xr:uid="{99AC3239-5E2B-4E11-B67D-A417EBB08944}"/>
    <cellStyle name="Normal 2 7 10 7" xfId="24452" xr:uid="{303D4F86-1063-4CCF-9C8D-07333F2629CA}"/>
    <cellStyle name="Normal 2 7 10 7 2" xfId="24453" xr:uid="{D8865796-44FC-4746-ADF7-C1C66BDFA6A2}"/>
    <cellStyle name="Normal 2 7 10 8" xfId="24454" xr:uid="{12CF256F-3C99-468D-AE6F-BB63D6371D6F}"/>
    <cellStyle name="Normal 2 7 10 9" xfId="24455" xr:uid="{E9008664-365E-4B87-9F78-B61921456BE9}"/>
    <cellStyle name="Normal 2 7 11" xfId="24456" xr:uid="{EADF4916-EF5E-4A03-9280-E8CCD0066F86}"/>
    <cellStyle name="Normál 2 7 11" xfId="24457" xr:uid="{FDF4AB81-46A2-402A-AC87-67872BBC63AA}"/>
    <cellStyle name="Normál 2 7 11 2" xfId="24458" xr:uid="{6DCCB82A-AD31-40AA-9FC9-56A06BE8B307}"/>
    <cellStyle name="Normal 2 7 12" xfId="24459" xr:uid="{4CD004BE-B184-4E4A-A69F-D7809F0A717A}"/>
    <cellStyle name="Normál 2 7 12" xfId="24460" xr:uid="{AA9ACB9C-9E07-43AB-909D-066070BED80E}"/>
    <cellStyle name="Normál 2 7 12 2" xfId="24461" xr:uid="{F38C4480-1C6E-409E-999B-6D91E9C7ED57}"/>
    <cellStyle name="Normal 2 7 13" xfId="24462" xr:uid="{F2974FC0-DF75-4500-BFBD-223C5027660C}"/>
    <cellStyle name="Normál 2 7 13" xfId="24463" xr:uid="{46AE373A-2204-4E12-BC62-474A301CE496}"/>
    <cellStyle name="Normál 2 7 13 2" xfId="24464" xr:uid="{D15F66A3-631B-4815-A7FC-ACBBA75B4C93}"/>
    <cellStyle name="Normal 2 7 14" xfId="24465" xr:uid="{65D16D56-FA25-48D8-AE9C-4DFEB794273B}"/>
    <cellStyle name="Normál 2 7 14" xfId="24466" xr:uid="{774845E1-04CD-4FA7-8D1D-2D0EC4643AE7}"/>
    <cellStyle name="Normál 2 7 14 2" xfId="24467" xr:uid="{1E557821-2FB4-4949-A915-CAC2D44F4F3C}"/>
    <cellStyle name="Normal 2 7 15" xfId="24468" xr:uid="{5DEF4DA8-A6D3-476F-9E09-549DC65DB0F4}"/>
    <cellStyle name="Normál 2 7 15" xfId="24469" xr:uid="{1BC91845-9A2A-4CB6-94BF-DC9AEFD9818F}"/>
    <cellStyle name="Normal 2 7 16" xfId="24470" xr:uid="{5E583ECF-C616-44C2-9474-F351CEFDEC08}"/>
    <cellStyle name="Normál 2 7 16" xfId="24471" xr:uid="{3194192E-BBB4-47A7-B840-51899371B216}"/>
    <cellStyle name="Normal 2 7 17" xfId="24472" xr:uid="{6FB23D2D-A7E7-4D9B-B4E8-613819265052}"/>
    <cellStyle name="Normál 2 7 17" xfId="24473" xr:uid="{F474D396-DC8D-4343-9AA0-BF9206EE3D28}"/>
    <cellStyle name="Normal 2 7 18" xfId="24474" xr:uid="{88C7FBE3-F152-4E93-9E67-1450C5B8060E}"/>
    <cellStyle name="Normal 2 7 19" xfId="24475" xr:uid="{95CF1758-6333-454A-9150-8CCB7988C27C}"/>
    <cellStyle name="Normal 2 7 2" xfId="4142" xr:uid="{69FDEDD9-EBFC-474F-83B6-E0FBE03597C1}"/>
    <cellStyle name="Normál 2 7 2" xfId="24476" xr:uid="{6722BA80-5741-4C13-B294-031ADEB86553}"/>
    <cellStyle name="Normál 2 7 2 10" xfId="24477" xr:uid="{1C912B84-7995-4200-A012-5E4B8ECA0A1D}"/>
    <cellStyle name="Normál 2 7 2 10 2" xfId="24478" xr:uid="{89A392B3-43F8-49ED-9F7A-54DC1AD2C7E6}"/>
    <cellStyle name="Normál 2 7 2 11" xfId="24479" xr:uid="{D0114CC5-8E0C-4F1F-8A55-65711AB26FCD}"/>
    <cellStyle name="Normál 2 7 2 12" xfId="24480" xr:uid="{6C46F319-56C1-4509-B6C7-1A9C1EE433A5}"/>
    <cellStyle name="Normal 2 7 2 2" xfId="24481" xr:uid="{D58C88EB-D0A8-4FCB-8E89-2A8E8F2EFC35}"/>
    <cellStyle name="Normál 2 7 2 2" xfId="24482" xr:uid="{AACB17CB-2137-43DF-89C1-6AEDF71484DF}"/>
    <cellStyle name="Normal 2 7 2 2 2" xfId="24483" xr:uid="{C20A63F4-4D31-41B1-9367-9F2233AC6CE8}"/>
    <cellStyle name="Normál 2 7 2 2 2" xfId="24484" xr:uid="{E3023107-3E08-43E6-A152-BC7F3B39681F}"/>
    <cellStyle name="Normal 2 7 2 2 2 2" xfId="24485" xr:uid="{A15A63CD-7353-4518-ACD4-501F5CAE2506}"/>
    <cellStyle name="Normal 2 7 2 2 2 2 2" xfId="24486" xr:uid="{61E425E0-1621-435F-839E-958CF8C5F156}"/>
    <cellStyle name="Normal 2 7 2 2 2 2 2 2" xfId="24487" xr:uid="{7761D3E8-1D99-4F88-B424-237E4D29724A}"/>
    <cellStyle name="Normal 2 7 2 2 2 2 3" xfId="24488" xr:uid="{9F75A621-8855-4EB0-9C69-9DF49FB2CD80}"/>
    <cellStyle name="Normal 2 7 2 2 2 2 4" xfId="24489" xr:uid="{B11CE041-CF39-48CD-AA4F-88C249F3ED21}"/>
    <cellStyle name="Normal 2 7 2 2 2 3" xfId="24490" xr:uid="{D74FD775-FFCE-4D42-ACF8-3227B2879ED1}"/>
    <cellStyle name="Normal 2 7 2 2 2 3 2" xfId="24491" xr:uid="{D86AB194-222E-4063-B4B2-1259C0CE08B6}"/>
    <cellStyle name="Normal 2 7 2 2 2 4" xfId="24492" xr:uid="{E36325EE-9B56-4BA4-B97C-093E4A317431}"/>
    <cellStyle name="Normal 2 7 2 2 2 5" xfId="24493" xr:uid="{AA9B91F3-0170-4497-9E29-EC64E3F754AA}"/>
    <cellStyle name="Normal 2 7 2 2 2 6" xfId="24494" xr:uid="{E60051FF-1C2B-494F-87C6-28A717447205}"/>
    <cellStyle name="Normal 2 7 2 2 2 7" xfId="24495" xr:uid="{8A44B626-7191-46C7-99C0-10A881CE4278}"/>
    <cellStyle name="Normál 2 7 2 2 3" xfId="24496" xr:uid="{F0649A03-A833-4173-AEBE-7156A31D7362}"/>
    <cellStyle name="Normal 2 7 2 3" xfId="24497" xr:uid="{8C86CB31-B989-4A79-8F23-917A87931B68}"/>
    <cellStyle name="Normál 2 7 2 3" xfId="24498" xr:uid="{BDD2D416-4C38-4033-AD7C-523F37273BC3}"/>
    <cellStyle name="Normal 2 7 2 3 10" xfId="24499" xr:uid="{852FEF93-DF13-4472-863F-94DE9931D099}"/>
    <cellStyle name="Normal 2 7 2 3 10 2" xfId="24500" xr:uid="{9A77E60A-94D9-49D5-843D-896AD3075616}"/>
    <cellStyle name="Normal 2 7 2 3 11" xfId="24501" xr:uid="{DF7B82C8-FF4A-4511-9067-F5F764E30328}"/>
    <cellStyle name="Normal 2 7 2 3 12" xfId="24502" xr:uid="{FC6E7491-A322-4401-A3B3-D5966091CF6E}"/>
    <cellStyle name="Normal 2 7 2 3 13" xfId="24503" xr:uid="{5DAC38B3-4353-45B0-98A4-4813FC844EE5}"/>
    <cellStyle name="Normal 2 7 2 3 14" xfId="24504" xr:uid="{E2F0CBAD-7D81-4B8D-ABD7-7A311D4FA30E}"/>
    <cellStyle name="Normal 2 7 2 3 2" xfId="24505" xr:uid="{40AB1975-CC16-4CE3-8850-28F9F9E0302A}"/>
    <cellStyle name="Normál 2 7 2 3 2" xfId="24506" xr:uid="{45A739C2-1954-4155-8564-34D2638F722C}"/>
    <cellStyle name="Normal 2 7 2 3 2 2" xfId="24507" xr:uid="{D642A80F-DD80-4268-8E90-B0F6872D66D5}"/>
    <cellStyle name="Normal 2 7 2 3 2 2 2" xfId="24508" xr:uid="{0DDE021A-725F-4A4D-A1EE-D9B9ED5145FE}"/>
    <cellStyle name="Normal 2 7 2 3 2 3" xfId="24509" xr:uid="{D89538D2-0744-4F70-A767-126B594FC522}"/>
    <cellStyle name="Normal 2 7 2 3 2 4" xfId="24510" xr:uid="{2F1F3AF7-80F7-417A-89F3-3E498FA7B309}"/>
    <cellStyle name="Normal 2 7 2 3 2 5" xfId="24511" xr:uid="{B16444F4-06BD-41DA-9FF0-3AE180492CFC}"/>
    <cellStyle name="Normal 2 7 2 3 3" xfId="24512" xr:uid="{437FE5C6-E8BA-4208-A219-A0A634FAC6EF}"/>
    <cellStyle name="Normál 2 7 2 3 3" xfId="24513" xr:uid="{17E6260D-17B2-443E-B3D9-FB312D4267E3}"/>
    <cellStyle name="Normal 2 7 2 3 3 2" xfId="24514" xr:uid="{B5C4DD99-29E0-4806-9318-C7AFD8BEE2E5}"/>
    <cellStyle name="Normal 2 7 2 3 4" xfId="24515" xr:uid="{022B7CBA-C0DA-4702-B53B-ECCBE8064F8F}"/>
    <cellStyle name="Normal 2 7 2 3 4 2" xfId="24516" xr:uid="{A4008E25-6905-47AD-B643-3C0FBCFAA205}"/>
    <cellStyle name="Normal 2 7 2 3 5" xfId="24517" xr:uid="{B5F279D7-1EB2-4292-ACBB-7D828D44D49C}"/>
    <cellStyle name="Normal 2 7 2 3 5 2" xfId="24518" xr:uid="{14775E9E-2679-4E2C-962A-D173EADEA6B6}"/>
    <cellStyle name="Normal 2 7 2 3 6" xfId="24519" xr:uid="{2195E6FA-C848-4C0F-B362-9D01224C07BF}"/>
    <cellStyle name="Normal 2 7 2 3 6 2" xfId="24520" xr:uid="{50EC2CE8-90DE-483B-9C82-B03F5371C8DF}"/>
    <cellStyle name="Normal 2 7 2 3 7" xfId="24521" xr:uid="{77F483CE-03A1-4F3B-8401-249432FA9203}"/>
    <cellStyle name="Normal 2 7 2 3 7 2" xfId="24522" xr:uid="{25E7FC4C-4E9A-4483-ACF6-3FAAC19A522D}"/>
    <cellStyle name="Normal 2 7 2 3 8" xfId="24523" xr:uid="{A0C72452-4D75-457C-BC87-06A9AE14BEE9}"/>
    <cellStyle name="Normal 2 7 2 3 8 2" xfId="24524" xr:uid="{C19D5D27-F360-4087-BAF6-8E46D2210CCB}"/>
    <cellStyle name="Normal 2 7 2 3 9" xfId="24525" xr:uid="{F46B844A-B167-406C-8FA4-5F9DC35F7C35}"/>
    <cellStyle name="Normal 2 7 2 3 9 2" xfId="24526" xr:uid="{F0F7FA47-7455-400A-B392-F0BA9DE4A0AC}"/>
    <cellStyle name="Normál 2 7 2 4" xfId="24527" xr:uid="{414F3ABB-2C4E-418F-9EF1-C07349CC376D}"/>
    <cellStyle name="Normál 2 7 2 4 2" xfId="24528" xr:uid="{A3B0EE3B-20DC-4364-A72D-F1444A5A62AB}"/>
    <cellStyle name="Normál 2 7 2 5" xfId="24529" xr:uid="{32002D0B-6583-4B24-86BC-7351370459CE}"/>
    <cellStyle name="Normál 2 7 2 5 2" xfId="24530" xr:uid="{6673968C-2FCA-425C-8FE6-567C8A987234}"/>
    <cellStyle name="Normál 2 7 2 6" xfId="24531" xr:uid="{A71C5AC8-500B-4666-92F7-D8C1FF7AE4F2}"/>
    <cellStyle name="Normál 2 7 2 6 2" xfId="24532" xr:uid="{CDF85BBC-3D3B-459A-A1A3-DE0670C58977}"/>
    <cellStyle name="Normál 2 7 2 7" xfId="24533" xr:uid="{38B428D9-4EE2-4D9A-9ED3-8F5BB57985E9}"/>
    <cellStyle name="Normál 2 7 2 7 2" xfId="24534" xr:uid="{A5E0482D-2326-4D44-AC57-249D7F767B3B}"/>
    <cellStyle name="Normál 2 7 2 8" xfId="24535" xr:uid="{FCA3B3CF-2108-4DFD-BC9D-7850BAFDB78F}"/>
    <cellStyle name="Normál 2 7 2 8 2" xfId="24536" xr:uid="{2FD0550D-DA83-4B79-801C-62620C052DEF}"/>
    <cellStyle name="Normál 2 7 2 9" xfId="24537" xr:uid="{E2333804-002E-4F53-BA88-F8E99AF3A223}"/>
    <cellStyle name="Normál 2 7 2 9 2" xfId="24538" xr:uid="{5C0FA05C-89A5-477B-AB88-67FDD18771D8}"/>
    <cellStyle name="Normal 2 7 20" xfId="24539" xr:uid="{B88097C9-CA3E-4FBB-ACE1-E0855060441B}"/>
    <cellStyle name="Normal 2 7 21" xfId="24540" xr:uid="{E985F1AC-81E0-41C1-991F-0D3638605FD5}"/>
    <cellStyle name="Normal 2 7 22" xfId="24541" xr:uid="{5E8DD995-B5CB-4D4C-BCCD-124AADC444ED}"/>
    <cellStyle name="Normal 2 7 23" xfId="24542" xr:uid="{10576103-CAC9-4351-B15A-A69241C02329}"/>
    <cellStyle name="Normal 2 7 24" xfId="24543" xr:uid="{635FBC91-F2EE-406B-9D82-752902D0E55E}"/>
    <cellStyle name="Normal 2 7 25" xfId="24544" xr:uid="{F0D291DA-A586-41AB-A45C-411A6F3665BB}"/>
    <cellStyle name="Normal 2 7 26" xfId="24545" xr:uid="{DBD51EE9-D839-4E8E-BB50-8EFCAFE469CB}"/>
    <cellStyle name="Normal 2 7 27" xfId="24546" xr:uid="{2ED31E1B-08E8-41FC-B573-C9C6A093CA83}"/>
    <cellStyle name="Normal 2 7 28" xfId="24547" xr:uid="{7556A5AD-7901-48DD-88AC-DC892AFA08CD}"/>
    <cellStyle name="Normal 2 7 29" xfId="24548" xr:uid="{7D20F8E8-6799-43CD-9D52-8AF827221DF8}"/>
    <cellStyle name="Normal 2 7 3" xfId="24549" xr:uid="{FEFCBC57-0849-4EDD-9324-5F146BF536BD}"/>
    <cellStyle name="Normál 2 7 3" xfId="24550" xr:uid="{C8AFCFB9-5C03-4C1C-BBA4-9CE99D633ACE}"/>
    <cellStyle name="Normál 2 7 3 10" xfId="24551" xr:uid="{5588BF17-1340-4E49-9BE4-64F390E35A0E}"/>
    <cellStyle name="Normál 2 7 3 10 2" xfId="24552" xr:uid="{420636C7-0B91-4083-AA73-B42AC7F46571}"/>
    <cellStyle name="Normál 2 7 3 11" xfId="24553" xr:uid="{D440E679-E142-4334-9527-D54809BBB829}"/>
    <cellStyle name="Normál 2 7 3 12" xfId="24554" xr:uid="{37DE5948-ED4E-42C1-9DAE-13234345DBD1}"/>
    <cellStyle name="Normal 2 7 3 2" xfId="24555" xr:uid="{EB1067AB-106D-4509-825A-E327E760EC02}"/>
    <cellStyle name="Normál 2 7 3 2" xfId="24556" xr:uid="{33913851-74DE-4925-BCB5-0994C219A314}"/>
    <cellStyle name="Normal 2 7 3 2 2" xfId="24557" xr:uid="{05475593-6093-4F5C-9A00-52A4F21253EE}"/>
    <cellStyle name="Normál 2 7 3 2 2" xfId="24558" xr:uid="{1F34CD4B-8B88-44D7-9812-8ABFE503D8BF}"/>
    <cellStyle name="Normal 2 7 3 2 2 2" xfId="24559" xr:uid="{5AD1B191-4BE3-4DBA-9D6B-0E57D5FC3409}"/>
    <cellStyle name="Normal 2 7 3 2 2 2 2" xfId="24560" xr:uid="{EB1D3B07-4AE5-4257-8108-4FF2DB46911A}"/>
    <cellStyle name="Normal 2 7 3 2 2 2 2 2" xfId="24561" xr:uid="{195CA2CF-4915-408D-8DEB-E37BD65394A1}"/>
    <cellStyle name="Normal 2 7 3 2 2 2 3" xfId="24562" xr:uid="{08D263A4-94CF-4590-95B6-FE0A15089EC7}"/>
    <cellStyle name="Normal 2 7 3 2 2 2 4" xfId="24563" xr:uid="{8517CAC0-3565-4F43-BCF1-A945B2F04172}"/>
    <cellStyle name="Normal 2 7 3 2 2 3" xfId="24564" xr:uid="{33C9762F-6781-41CD-BC4C-35B1BBDD5D1E}"/>
    <cellStyle name="Normal 2 7 3 2 2 3 2" xfId="24565" xr:uid="{D15CBCAA-F13A-4495-8F83-EFAE2F2570C4}"/>
    <cellStyle name="Normal 2 7 3 2 2 4" xfId="24566" xr:uid="{02721B2F-9741-4535-8F70-C55DC9E78923}"/>
    <cellStyle name="Normal 2 7 3 2 2 5" xfId="24567" xr:uid="{843C82FD-B37A-40BA-B640-A408105DD19E}"/>
    <cellStyle name="Normal 2 7 3 2 2 6" xfId="24568" xr:uid="{08C85C0A-9C69-4D90-AAF2-385BA7AFA916}"/>
    <cellStyle name="Normál 2 7 3 2 3" xfId="24569" xr:uid="{6C06F7B4-1B7C-498D-BF7B-B1B3636F32F5}"/>
    <cellStyle name="Normal 2 7 3 3" xfId="24570" xr:uid="{44EA0B2E-91A4-45A2-8A48-3CC6A6A5180D}"/>
    <cellStyle name="Normál 2 7 3 3" xfId="24571" xr:uid="{42F5D84C-CA4B-4FE8-B90D-75B8BF8052A0}"/>
    <cellStyle name="Normal 2 7 3 3 10" xfId="24572" xr:uid="{F624FE1F-631A-4641-9303-6D649F21EE5D}"/>
    <cellStyle name="Normal 2 7 3 3 10 2" xfId="24573" xr:uid="{6D4FBB79-EEF3-4D61-9940-F308388D207A}"/>
    <cellStyle name="Normal 2 7 3 3 11" xfId="24574" xr:uid="{A958A279-B256-4425-8D40-BC5A455B7D59}"/>
    <cellStyle name="Normal 2 7 3 3 12" xfId="24575" xr:uid="{B556C014-A3FC-4A96-AAE5-EDD23B3BBEC2}"/>
    <cellStyle name="Normal 2 7 3 3 13" xfId="24576" xr:uid="{B554DF04-9E5A-4BAE-9F2E-B4BCBA97BC5D}"/>
    <cellStyle name="Normal 2 7 3 3 2" xfId="24577" xr:uid="{79711DCF-06E5-4D88-A5AB-41739843EBEE}"/>
    <cellStyle name="Normál 2 7 3 3 2" xfId="24578" xr:uid="{1A2DBD0A-3B04-4FEC-97FB-52E9194ACEED}"/>
    <cellStyle name="Normal 2 7 3 3 2 2" xfId="24579" xr:uid="{82F344E5-D44C-4161-9471-B756236EB2E2}"/>
    <cellStyle name="Normal 2 7 3 3 2 2 2" xfId="24580" xr:uid="{8818E9A3-31D6-4354-98BE-0A0855AE26E4}"/>
    <cellStyle name="Normal 2 7 3 3 2 3" xfId="24581" xr:uid="{18CFDA0A-2810-4033-B1DC-1962824475FF}"/>
    <cellStyle name="Normal 2 7 3 3 2 4" xfId="24582" xr:uid="{74B7E308-5432-4A64-B5D1-57CC304A933D}"/>
    <cellStyle name="Normal 2 7 3 3 2 5" xfId="24583" xr:uid="{326689F6-8A11-4C29-BF7D-2871F76DE29A}"/>
    <cellStyle name="Normal 2 7 3 3 3" xfId="24584" xr:uid="{FF84904A-709B-4B23-88E7-57CFDF49D3C0}"/>
    <cellStyle name="Normál 2 7 3 3 3" xfId="24585" xr:uid="{A2D9ECA5-17AC-46B6-935A-3A986B8F8385}"/>
    <cellStyle name="Normal 2 7 3 3 3 2" xfId="24586" xr:uid="{9AC768CD-170D-48BF-9DD3-7C3889D2077F}"/>
    <cellStyle name="Normal 2 7 3 3 4" xfId="24587" xr:uid="{4DD3D163-024E-46CB-8A2A-72AE152EAE7D}"/>
    <cellStyle name="Normal 2 7 3 3 4 2" xfId="24588" xr:uid="{23C0C169-568A-4FC2-9AE9-75BD59496816}"/>
    <cellStyle name="Normal 2 7 3 3 5" xfId="24589" xr:uid="{26030860-F58D-43BE-B123-D712935CD865}"/>
    <cellStyle name="Normal 2 7 3 3 5 2" xfId="24590" xr:uid="{EA99AF85-4558-46F0-97BF-2EB26A0CF3E3}"/>
    <cellStyle name="Normal 2 7 3 3 6" xfId="24591" xr:uid="{ECE82402-35DC-4D97-B62B-9719E0AC25CC}"/>
    <cellStyle name="Normal 2 7 3 3 6 2" xfId="24592" xr:uid="{D4919805-BB6A-465D-9BA6-1BAE0E33B0CB}"/>
    <cellStyle name="Normal 2 7 3 3 7" xfId="24593" xr:uid="{FB684BA0-DABB-494E-BB76-4F4FB68511A8}"/>
    <cellStyle name="Normal 2 7 3 3 7 2" xfId="24594" xr:uid="{79A8AEA9-543C-42B7-A3F0-3AC168EA7D86}"/>
    <cellStyle name="Normal 2 7 3 3 8" xfId="24595" xr:uid="{5E3CA126-62F2-4B4E-A01E-2A059B08CE90}"/>
    <cellStyle name="Normal 2 7 3 3 8 2" xfId="24596" xr:uid="{93E5C8B6-6982-4B50-9246-50E3395D16A0}"/>
    <cellStyle name="Normal 2 7 3 3 9" xfId="24597" xr:uid="{D8E5CE9F-40BC-4D1B-B429-5CE9C59E0A32}"/>
    <cellStyle name="Normal 2 7 3 3 9 2" xfId="24598" xr:uid="{C236B610-B27E-48ED-9DE8-080B9A9B6A2F}"/>
    <cellStyle name="Normál 2 7 3 4" xfId="24599" xr:uid="{43DFCDF3-2BA5-4611-AB12-BFAE0E597FCC}"/>
    <cellStyle name="Normál 2 7 3 4 2" xfId="24600" xr:uid="{976B3A6E-DA9B-4ABA-BDE5-A4771F35CF2D}"/>
    <cellStyle name="Normál 2 7 3 5" xfId="24601" xr:uid="{D3CF6D11-DF29-4220-A170-74856499F503}"/>
    <cellStyle name="Normál 2 7 3 5 2" xfId="24602" xr:uid="{E3CFE07E-F972-469E-8888-C1F35879A5F0}"/>
    <cellStyle name="Normál 2 7 3 6" xfId="24603" xr:uid="{9B030FCC-16A0-4ED9-8882-DD9FEA2796A8}"/>
    <cellStyle name="Normál 2 7 3 6 2" xfId="24604" xr:uid="{BC94A8E7-BEEB-48FA-8B91-6AFA3AA3BFAC}"/>
    <cellStyle name="Normál 2 7 3 7" xfId="24605" xr:uid="{9F1002C0-8534-41E4-8A6F-053F591AE1D8}"/>
    <cellStyle name="Normál 2 7 3 7 2" xfId="24606" xr:uid="{6555E88A-4ABF-4B4C-B5BA-CD98FD202AC6}"/>
    <cellStyle name="Normál 2 7 3 8" xfId="24607" xr:uid="{070D1D2A-3E6E-46A0-BAE2-82452C8A50D0}"/>
    <cellStyle name="Normál 2 7 3 8 2" xfId="24608" xr:uid="{DCDA5EA0-85FB-45B8-8885-EA9DC67C75FC}"/>
    <cellStyle name="Normál 2 7 3 9" xfId="24609" xr:uid="{F1A9BFC2-659B-44E6-A453-01EAAA4F4A76}"/>
    <cellStyle name="Normál 2 7 3 9 2" xfId="24610" xr:uid="{7E41C3A6-466B-452B-8606-C0315D28D882}"/>
    <cellStyle name="Normal 2 7 30" xfId="24611" xr:uid="{0B1B33D3-680F-44CD-9914-816406ECCFBA}"/>
    <cellStyle name="Normal 2 7 31" xfId="24612" xr:uid="{079E891B-7870-45FF-B854-E7BE6BCFF6BD}"/>
    <cellStyle name="Normal 2 7 32" xfId="24613" xr:uid="{4406A3D7-A2A7-4E5B-83EE-87CD00DF958E}"/>
    <cellStyle name="Normal 2 7 33" xfId="24614" xr:uid="{20CCAD4E-520B-4B4A-B0B6-20F09D83061F}"/>
    <cellStyle name="Normal 2 7 34" xfId="24615" xr:uid="{7D4E5554-494D-4E5C-92CE-80CB3BA6BA22}"/>
    <cellStyle name="Normal 2 7 35" xfId="24616" xr:uid="{A6862F0C-D544-4ECA-B948-1257A72039DB}"/>
    <cellStyle name="Normal 2 7 36" xfId="24617" xr:uid="{78E9E9FE-EA8D-4A0C-8016-0F1A5780EAA8}"/>
    <cellStyle name="Normal 2 7 37" xfId="24618" xr:uid="{A414B5F1-523A-4A9A-BF8B-0EC6477254F0}"/>
    <cellStyle name="Normal 2 7 38" xfId="4045" xr:uid="{80AE9DB4-0722-47D2-8569-028AD09C4842}"/>
    <cellStyle name="Normal 2 7 4" xfId="24619" xr:uid="{06312C96-A9CF-452D-A56C-191CA98928D5}"/>
    <cellStyle name="Normál 2 7 4" xfId="24620" xr:uid="{FF1CEF38-0E3E-4249-B362-626E0A572B51}"/>
    <cellStyle name="Normál 2 7 4 10" xfId="24621" xr:uid="{8B07CD58-0A88-4271-804F-992854B773BA}"/>
    <cellStyle name="Normál 2 7 4 10 2" xfId="24622" xr:uid="{DA90484C-DF8F-4CDE-9401-D9D6D6D3BE54}"/>
    <cellStyle name="Normál 2 7 4 11" xfId="24623" xr:uid="{7675E041-CD16-4532-B6DA-9B1F878B7415}"/>
    <cellStyle name="Normál 2 7 4 12" xfId="24624" xr:uid="{5EACBB38-2FC6-4756-8209-05B42763FC8C}"/>
    <cellStyle name="Normal 2 7 4 2" xfId="24625" xr:uid="{F984D0B7-C843-49C9-9795-97DE871666D3}"/>
    <cellStyle name="Normál 2 7 4 2" xfId="24626" xr:uid="{A4E424B6-D91B-4DBF-831D-B1ABBA41B7FA}"/>
    <cellStyle name="Normal 2 7 4 2 2" xfId="24627" xr:uid="{E2A96816-AE00-42CF-975E-8604D6A5BA15}"/>
    <cellStyle name="Normál 2 7 4 2 2" xfId="24628" xr:uid="{6142DBD1-FB40-4DDF-AD11-99C50B11A9D0}"/>
    <cellStyle name="Normal 2 7 4 2 2 2" xfId="24629" xr:uid="{D80717C2-D39D-4087-BD64-AD626E917FE2}"/>
    <cellStyle name="Normal 2 7 4 2 2 2 2" xfId="24630" xr:uid="{E3C28EA8-7194-4998-B1B8-699E9C232097}"/>
    <cellStyle name="Normal 2 7 4 2 2 2 2 2" xfId="24631" xr:uid="{E2EA32D1-D016-42DC-9541-FF472888DBAE}"/>
    <cellStyle name="Normal 2 7 4 2 2 2 3" xfId="24632" xr:uid="{37086CB0-32A0-4F3B-B70F-010EEE430A9B}"/>
    <cellStyle name="Normal 2 7 4 2 2 2 4" xfId="24633" xr:uid="{D4FBF5BF-963F-424B-BDC4-408DB4122E93}"/>
    <cellStyle name="Normal 2 7 4 2 2 3" xfId="24634" xr:uid="{0D14F5BD-FC50-4F84-8B60-CB079F69E3DB}"/>
    <cellStyle name="Normal 2 7 4 2 2 3 2" xfId="24635" xr:uid="{7770C248-0DC9-4C69-A9C5-629421B4F85A}"/>
    <cellStyle name="Normal 2 7 4 2 2 4" xfId="24636" xr:uid="{BB356EE7-8832-42BB-8FC6-64D10D5EB9D8}"/>
    <cellStyle name="Normal 2 7 4 2 2 5" xfId="24637" xr:uid="{DB9BE6DF-7926-4D6C-B847-40CACF5DA24A}"/>
    <cellStyle name="Normal 2 7 4 2 2 6" xfId="24638" xr:uid="{8CEB3411-B7A8-4A5A-A113-5EDFF49C80C3}"/>
    <cellStyle name="Normál 2 7 4 2 3" xfId="24639" xr:uid="{8866B902-FA70-403C-B900-C45DB38CC7BE}"/>
    <cellStyle name="Normal 2 7 4 3" xfId="24640" xr:uid="{FD0493FB-431F-48E3-8287-2509938C3A28}"/>
    <cellStyle name="Normál 2 7 4 3" xfId="24641" xr:uid="{38DB9B99-F4F7-4C3C-B3D9-901489F691BF}"/>
    <cellStyle name="Normal 2 7 4 3 10" xfId="24642" xr:uid="{9DD96481-DACB-4342-B604-89A8080BFD0B}"/>
    <cellStyle name="Normal 2 7 4 3 10 2" xfId="24643" xr:uid="{A4408C94-9B64-43BC-A86F-5F063AB7EBF4}"/>
    <cellStyle name="Normal 2 7 4 3 11" xfId="24644" xr:uid="{2C789B9D-EF0C-446F-916D-D3A7ED40BB58}"/>
    <cellStyle name="Normal 2 7 4 3 12" xfId="24645" xr:uid="{951BFE68-F81E-4DBC-80D9-D41AC89C3F82}"/>
    <cellStyle name="Normal 2 7 4 3 13" xfId="24646" xr:uid="{D122FB0F-27C1-4E6D-BE0F-E4BE7BEC0BCD}"/>
    <cellStyle name="Normal 2 7 4 3 2" xfId="24647" xr:uid="{818197B7-D5CD-4A5E-BF74-93C12E913F3D}"/>
    <cellStyle name="Normál 2 7 4 3 2" xfId="24648" xr:uid="{F4F19CB4-2C39-4CBD-AC10-07B409EDC9E8}"/>
    <cellStyle name="Normal 2 7 4 3 2 2" xfId="24649" xr:uid="{2EBE3B03-E575-475F-9ECD-53B75768754C}"/>
    <cellStyle name="Normal 2 7 4 3 2 2 2" xfId="24650" xr:uid="{5B532EB4-DD4C-47D1-BDFF-7C3045A68202}"/>
    <cellStyle name="Normal 2 7 4 3 2 3" xfId="24651" xr:uid="{A2467FA5-6F2A-49E5-B255-5E4D85ED8B35}"/>
    <cellStyle name="Normal 2 7 4 3 2 4" xfId="24652" xr:uid="{950E15C1-BC89-4A9A-8401-DA193BE9AD84}"/>
    <cellStyle name="Normal 2 7 4 3 2 5" xfId="24653" xr:uid="{5BDA6A78-B037-4959-8896-85CDF7381635}"/>
    <cellStyle name="Normal 2 7 4 3 3" xfId="24654" xr:uid="{4BA9ECFA-AB1C-4240-9857-1477BAA30AA5}"/>
    <cellStyle name="Normál 2 7 4 3 3" xfId="24655" xr:uid="{15A96CC0-BCEE-4D36-B5BB-CADEF9BFCFA4}"/>
    <cellStyle name="Normal 2 7 4 3 3 2" xfId="24656" xr:uid="{79FAA30F-3152-4A22-B686-A8AE50E34B1A}"/>
    <cellStyle name="Normal 2 7 4 3 4" xfId="24657" xr:uid="{294332DE-C978-4D72-A578-AFDF410F731B}"/>
    <cellStyle name="Normal 2 7 4 3 4 2" xfId="24658" xr:uid="{8DE51280-6DFD-43D3-AC4A-F327676DD779}"/>
    <cellStyle name="Normal 2 7 4 3 5" xfId="24659" xr:uid="{2D16C571-8FC0-43F9-9773-8131ECAE1BF6}"/>
    <cellStyle name="Normal 2 7 4 3 5 2" xfId="24660" xr:uid="{B4909B5F-386E-4613-BEC1-9C34223DAA31}"/>
    <cellStyle name="Normal 2 7 4 3 6" xfId="24661" xr:uid="{0DA121A2-EB32-4A90-B00D-2713CA9244C3}"/>
    <cellStyle name="Normal 2 7 4 3 6 2" xfId="24662" xr:uid="{DD2BFCA5-18C4-4972-AC31-820919C61F18}"/>
    <cellStyle name="Normal 2 7 4 3 7" xfId="24663" xr:uid="{994E2C0A-9706-4B46-8F65-0FBD93B757DE}"/>
    <cellStyle name="Normal 2 7 4 3 7 2" xfId="24664" xr:uid="{43DB9308-4682-4A06-A1CD-38D706616B27}"/>
    <cellStyle name="Normal 2 7 4 3 8" xfId="24665" xr:uid="{D62D5FED-8B40-4016-A27E-C49F3BD26FD7}"/>
    <cellStyle name="Normal 2 7 4 3 8 2" xfId="24666" xr:uid="{6991A849-2D01-46BD-BF60-E5E66BC573F5}"/>
    <cellStyle name="Normal 2 7 4 3 9" xfId="24667" xr:uid="{430F99FA-73EF-46F6-BC4C-BDEB9665541A}"/>
    <cellStyle name="Normal 2 7 4 3 9 2" xfId="24668" xr:uid="{89944E35-D8F8-44A9-8BF8-82E94D6E33DF}"/>
    <cellStyle name="Normál 2 7 4 4" xfId="24669" xr:uid="{E28C1F5A-9226-49F2-B8FA-8977511BFEDF}"/>
    <cellStyle name="Normál 2 7 4 4 2" xfId="24670" xr:uid="{ECB67F03-9544-438D-BBAB-8CFB2040981D}"/>
    <cellStyle name="Normál 2 7 4 5" xfId="24671" xr:uid="{C92193E5-5C49-46AD-9E6F-FC0277AEC966}"/>
    <cellStyle name="Normál 2 7 4 5 2" xfId="24672" xr:uid="{0B623BBF-A77D-4C60-8546-7083ABDF064A}"/>
    <cellStyle name="Normál 2 7 4 6" xfId="24673" xr:uid="{EB0748A7-CBC7-4292-BD18-E943991A4239}"/>
    <cellStyle name="Normál 2 7 4 6 2" xfId="24674" xr:uid="{63DF07BA-8F20-404A-8EE8-C0B3B94CFD41}"/>
    <cellStyle name="Normál 2 7 4 7" xfId="24675" xr:uid="{A266C447-C7B1-4DF0-BEC6-9AF1DE5F0E6D}"/>
    <cellStyle name="Normál 2 7 4 7 2" xfId="24676" xr:uid="{D966A78D-A9BB-41A7-926B-8491A0E662EA}"/>
    <cellStyle name="Normál 2 7 4 8" xfId="24677" xr:uid="{05168317-465C-4965-B4F0-1117EB5391B4}"/>
    <cellStyle name="Normál 2 7 4 8 2" xfId="24678" xr:uid="{DC2E5F84-806D-4DB6-8AD8-C81700B6987A}"/>
    <cellStyle name="Normál 2 7 4 9" xfId="24679" xr:uid="{45899445-CA6D-4330-81EC-FD1E07173875}"/>
    <cellStyle name="Normál 2 7 4 9 2" xfId="24680" xr:uid="{8F9AAB41-55BE-43AE-AF6C-06674659CE27}"/>
    <cellStyle name="Normal 2 7 5" xfId="24681" xr:uid="{8B21690B-D6B4-4C43-AEA1-EA1D87B9E151}"/>
    <cellStyle name="Normál 2 7 5" xfId="24682" xr:uid="{1C41ECA5-9175-4B81-99EB-33CD89725716}"/>
    <cellStyle name="Normal 2 7 5 10" xfId="24683" xr:uid="{12B7957B-8C69-44D3-8ECB-03712473FA72}"/>
    <cellStyle name="Normál 2 7 5 10" xfId="24684" xr:uid="{0CDEB65B-6D2C-4026-A0D4-35D5AF02A24B}"/>
    <cellStyle name="Normal 2 7 5 10 2" xfId="24685" xr:uid="{150C632E-48A8-4F04-BFEA-B45BCB89033F}"/>
    <cellStyle name="Normál 2 7 5 10 2" xfId="24686" xr:uid="{8D54B094-7395-4F39-AE25-779AC2EC02D9}"/>
    <cellStyle name="Normal 2 7 5 10 3" xfId="24687" xr:uid="{7163A5A1-4327-47E5-8F27-D0563E631B03}"/>
    <cellStyle name="Normál 2 7 5 10 3" xfId="24688" xr:uid="{A8621B0B-3405-4FDC-B0FF-BD8FC42A280C}"/>
    <cellStyle name="Normal 2 7 5 10 4" xfId="24689" xr:uid="{E4003C6C-867C-4061-8712-B1DF666772A0}"/>
    <cellStyle name="Normal 2 7 5 11" xfId="24690" xr:uid="{CF1CA335-ABAB-4F94-AF04-81D0FEBF7AAE}"/>
    <cellStyle name="Normál 2 7 5 11" xfId="24691" xr:uid="{933CCB9A-932F-409A-BA3A-BF461A944A31}"/>
    <cellStyle name="Normal 2 7 5 11 2" xfId="24692" xr:uid="{8611AFE6-1807-4AB2-A082-94D7BA6A0840}"/>
    <cellStyle name="Normal 2 7 5 11 3" xfId="24693" xr:uid="{B4D2351A-DB4B-4DC8-BB63-9FC8C94D9D0B}"/>
    <cellStyle name="Normal 2 7 5 11 4" xfId="24694" xr:uid="{8FFCB082-AE88-41DA-B99B-E1E10BBFC5AB}"/>
    <cellStyle name="Normal 2 7 5 12" xfId="24695" xr:uid="{6A28FDEE-6E2C-4AF6-837F-86D68B995DD8}"/>
    <cellStyle name="Normál 2 7 5 12" xfId="24696" xr:uid="{1B475CF1-5FC5-4F70-9A95-F1E55C1CEA4B}"/>
    <cellStyle name="Normal 2 7 5 12 2" xfId="24697" xr:uid="{987379AC-3CE2-418D-9462-5A010A3C5908}"/>
    <cellStyle name="Normal 2 7 5 13" xfId="24698" xr:uid="{4B8DCBC4-815E-4AA8-80B3-496C095F5246}"/>
    <cellStyle name="Normál 2 7 5 13" xfId="24699" xr:uid="{092CAB4F-B83B-4BA9-A3E0-A9E341633B9E}"/>
    <cellStyle name="Normal 2 7 5 13 2" xfId="24700" xr:uid="{E5CACE8A-10DD-4CD0-B43F-60CD677ED714}"/>
    <cellStyle name="Normal 2 7 5 14" xfId="24701" xr:uid="{0F014017-56E1-44A4-9CC0-E0AED5B59C48}"/>
    <cellStyle name="Normal 2 7 5 2" xfId="24702" xr:uid="{FA134E43-C3D9-4286-8204-537656CE6B26}"/>
    <cellStyle name="Normál 2 7 5 2" xfId="24703" xr:uid="{07CB6632-3B61-40BF-B10E-F0A8B2EB62E7}"/>
    <cellStyle name="Normal 2 7 5 2 10" xfId="24704" xr:uid="{CFEB6261-18F1-467B-A0CA-4624F9E6553B}"/>
    <cellStyle name="Normal 2 7 5 2 10 2" xfId="24705" xr:uid="{0DDA8C21-B92C-4D18-B94B-11C8C4E9D3E9}"/>
    <cellStyle name="Normal 2 7 5 2 11" xfId="24706" xr:uid="{F70BE732-DF54-4242-91FE-BFCFBF680224}"/>
    <cellStyle name="Normal 2 7 5 2 12" xfId="24707" xr:uid="{1E744120-44E0-40EF-999D-D80E04AC0317}"/>
    <cellStyle name="Normal 2 7 5 2 13" xfId="24708" xr:uid="{4945EE31-3D7F-4FC1-BBF4-1D9E492F811D}"/>
    <cellStyle name="Normal 2 7 5 2 2" xfId="24709" xr:uid="{F882C6D7-D6F1-4CAF-B15B-07C921E65908}"/>
    <cellStyle name="Normál 2 7 5 2 2" xfId="24710" xr:uid="{6BE66AA5-EB7C-45E7-B873-2F542162D7A6}"/>
    <cellStyle name="Normal 2 7 5 2 2 2" xfId="24711" xr:uid="{EC14E945-372C-4599-BDFA-976EA47FB82E}"/>
    <cellStyle name="Normal 2 7 5 2 2 3" xfId="24712" xr:uid="{476FA2B9-09D9-4FE3-8FFA-B010FA1A0650}"/>
    <cellStyle name="Normal 2 7 5 2 3" xfId="24713" xr:uid="{3F88FA6E-5F9D-4EC3-A60C-8A3FCC75F7E5}"/>
    <cellStyle name="Normál 2 7 5 2 3" xfId="24714" xr:uid="{C6941815-8991-453B-BB32-9E2ABAF7C4B8}"/>
    <cellStyle name="Normal 2 7 5 2 3 2" xfId="24715" xr:uid="{2C9AF0A5-EB84-4AD9-80D8-3A61E25206C7}"/>
    <cellStyle name="Normal 2 7 5 2 4" xfId="24716" xr:uid="{F81FF5E5-B4F3-4488-AFB7-145384C5D558}"/>
    <cellStyle name="Normal 2 7 5 2 4 2" xfId="24717" xr:uid="{F3B0D5C7-A6C0-45C7-8130-A2BA27EF47C0}"/>
    <cellStyle name="Normal 2 7 5 2 5" xfId="24718" xr:uid="{A330ADAF-0B77-4028-9600-D2471BA35091}"/>
    <cellStyle name="Normal 2 7 5 2 5 2" xfId="24719" xr:uid="{2736ADC9-007A-497F-9DC9-D9B37D6D9C62}"/>
    <cellStyle name="Normal 2 7 5 2 6" xfId="24720" xr:uid="{FD0F282B-A708-4F04-951F-3E403D940F2B}"/>
    <cellStyle name="Normal 2 7 5 2 6 2" xfId="24721" xr:uid="{F0B8220B-93C6-4178-80B0-2A69E971A894}"/>
    <cellStyle name="Normal 2 7 5 2 7" xfId="24722" xr:uid="{59E6A6A7-FBCE-426F-99C0-77DB77FCDF57}"/>
    <cellStyle name="Normal 2 7 5 2 7 2" xfId="24723" xr:uid="{3B546444-2326-40A9-947F-B2F232DA8C11}"/>
    <cellStyle name="Normal 2 7 5 2 8" xfId="24724" xr:uid="{E0E696B3-47E8-4662-9782-E669FDD0044B}"/>
    <cellStyle name="Normal 2 7 5 2 8 2" xfId="24725" xr:uid="{602AE514-B049-4524-A623-E035E12C6FAC}"/>
    <cellStyle name="Normal 2 7 5 2 9" xfId="24726" xr:uid="{1B58AB08-8229-42D8-BCF4-ABF5637975E5}"/>
    <cellStyle name="Normal 2 7 5 2 9 2" xfId="24727" xr:uid="{425AF7DE-6A65-450D-B408-40C5FE76D316}"/>
    <cellStyle name="Normal 2 7 5 3" xfId="24728" xr:uid="{BD505458-EBD1-45D9-9B16-537C2CFD2667}"/>
    <cellStyle name="Normál 2 7 5 3" xfId="24729" xr:uid="{34771FD0-06FC-4B41-9A38-2A2D54AD80E3}"/>
    <cellStyle name="Normal 2 7 5 3 2" xfId="24730" xr:uid="{67AE0456-4F36-46D7-86EF-30AAD70302B2}"/>
    <cellStyle name="Normál 2 7 5 3 2" xfId="24731" xr:uid="{8B786DA8-AD5F-493A-8017-2500F189A34B}"/>
    <cellStyle name="Normal 2 7 5 3 3" xfId="24732" xr:uid="{3603A334-194B-4BF1-9BCE-B55EEBA93835}"/>
    <cellStyle name="Normál 2 7 5 3 3" xfId="24733" xr:uid="{5BD4C939-CB55-4AF9-9A3B-3C7731E498E4}"/>
    <cellStyle name="Normal 2 7 5 3 4" xfId="24734" xr:uid="{C9126B98-739B-4A8F-AE42-8F46A2DAA8BB}"/>
    <cellStyle name="Normal 2 7 5 4" xfId="24735" xr:uid="{390CA783-FD1C-4B58-AC9B-E4975A016A83}"/>
    <cellStyle name="Normál 2 7 5 4" xfId="24736" xr:uid="{E9A4C6A8-289F-4776-9D0E-5FC7EA9BA164}"/>
    <cellStyle name="Normal 2 7 5 4 2" xfId="24737" xr:uid="{0965A093-C5DE-44A3-97F3-68245E340BCE}"/>
    <cellStyle name="Normál 2 7 5 4 2" xfId="24738" xr:uid="{0B205416-C409-4711-96BA-0390B0EF2001}"/>
    <cellStyle name="Normal 2 7 5 4 3" xfId="24739" xr:uid="{013F71AB-C6D9-4B54-9732-8DF928942D91}"/>
    <cellStyle name="Normál 2 7 5 4 3" xfId="24740" xr:uid="{FB28A422-4A64-4BD9-9810-4C5C3D2376B0}"/>
    <cellStyle name="Normal 2 7 5 4 4" xfId="24741" xr:uid="{CA312DD5-84B9-450A-BA93-DD4E15E2FFE8}"/>
    <cellStyle name="Normal 2 7 5 5" xfId="24742" xr:uid="{E505F541-AE54-4E2D-807D-A4A12FD27BF1}"/>
    <cellStyle name="Normál 2 7 5 5" xfId="24743" xr:uid="{47DDFABA-DCC3-4DBB-947E-5B0A430B4B2B}"/>
    <cellStyle name="Normal 2 7 5 5 2" xfId="24744" xr:uid="{CA6C1982-BC9D-4328-AE5B-C52CDEC91290}"/>
    <cellStyle name="Normál 2 7 5 5 2" xfId="24745" xr:uid="{1DC26389-4B5A-4020-B3BD-F038575FCC0D}"/>
    <cellStyle name="Normal 2 7 5 5 3" xfId="24746" xr:uid="{0BD89318-F08B-4C66-A4E0-8A8B4F50A977}"/>
    <cellStyle name="Normál 2 7 5 5 3" xfId="24747" xr:uid="{E702A010-6EB4-4A2C-8354-1B31A513C388}"/>
    <cellStyle name="Normal 2 7 5 5 4" xfId="24748" xr:uid="{3A354C1F-53A4-4BFE-B249-399D37FAB63D}"/>
    <cellStyle name="Normal 2 7 5 6" xfId="24749" xr:uid="{45CF5AA8-3372-45E4-8B7E-2D0C2249D538}"/>
    <cellStyle name="Normál 2 7 5 6" xfId="24750" xr:uid="{48B503F5-0FE1-4426-9BD3-7D9558FA489C}"/>
    <cellStyle name="Normal 2 7 5 6 2" xfId="24751" xr:uid="{9B433B86-F4CD-4606-950E-F747EE29D265}"/>
    <cellStyle name="Normál 2 7 5 6 2" xfId="24752" xr:uid="{E45BC8F6-AEEA-4134-B558-6C3144B3547F}"/>
    <cellStyle name="Normal 2 7 5 6 3" xfId="24753" xr:uid="{02B82604-F522-45BA-A0E2-12A0F491C6CC}"/>
    <cellStyle name="Normál 2 7 5 6 3" xfId="24754" xr:uid="{F93F7AC8-7183-42F0-B9D0-DEEA32C7C0D2}"/>
    <cellStyle name="Normal 2 7 5 6 4" xfId="24755" xr:uid="{6FDC8AD6-0183-4583-BD33-F761ED8F5DA4}"/>
    <cellStyle name="Normal 2 7 5 7" xfId="24756" xr:uid="{BDC7649D-714B-438A-A936-523E812B3BBC}"/>
    <cellStyle name="Normál 2 7 5 7" xfId="24757" xr:uid="{D2BA47CB-1287-4CD8-9B19-AE680A3A8A59}"/>
    <cellStyle name="Normal 2 7 5 7 2" xfId="24758" xr:uid="{B9B48BAD-0B84-4492-9B76-6CFC397C028C}"/>
    <cellStyle name="Normál 2 7 5 7 2" xfId="24759" xr:uid="{ED14D6C3-557B-493C-AEED-F030CCC96D52}"/>
    <cellStyle name="Normal 2 7 5 7 3" xfId="24760" xr:uid="{C3F13B35-2F50-494A-87A1-32C691F44327}"/>
    <cellStyle name="Normál 2 7 5 7 3" xfId="24761" xr:uid="{27F7F2D8-0561-45B2-9BF6-65C22F46148C}"/>
    <cellStyle name="Normal 2 7 5 7 4" xfId="24762" xr:uid="{98BB632E-E1BC-4BDB-A0EF-E1DFF06C647D}"/>
    <cellStyle name="Normal 2 7 5 8" xfId="24763" xr:uid="{2BE47025-6DD1-4829-8DBB-783499121BBC}"/>
    <cellStyle name="Normál 2 7 5 8" xfId="24764" xr:uid="{027AC6A0-E91B-49F7-964E-932AB76EB1E2}"/>
    <cellStyle name="Normal 2 7 5 8 2" xfId="24765" xr:uid="{A0566926-B296-4965-9226-56C32C321E1E}"/>
    <cellStyle name="Normál 2 7 5 8 2" xfId="24766" xr:uid="{50819164-67D8-4BF1-82CA-E6886151BC84}"/>
    <cellStyle name="Normal 2 7 5 8 3" xfId="24767" xr:uid="{67E19620-BD3F-4F5F-A7B1-AED9B765BCFB}"/>
    <cellStyle name="Normál 2 7 5 8 3" xfId="24768" xr:uid="{D6E700CE-79C2-41A3-B8D0-4ED2E5208797}"/>
    <cellStyle name="Normal 2 7 5 8 4" xfId="24769" xr:uid="{0361789B-5B44-443E-A264-352AAADAF7CD}"/>
    <cellStyle name="Normal 2 7 5 9" xfId="24770" xr:uid="{DE07C49E-30B9-4D65-B6C3-AB950AA37A46}"/>
    <cellStyle name="Normál 2 7 5 9" xfId="24771" xr:uid="{76D3B5E3-7A0D-4182-A0A5-20F6DE7B75E4}"/>
    <cellStyle name="Normal 2 7 5 9 2" xfId="24772" xr:uid="{C9D967AF-7C5C-4AD2-8B76-21692489E52C}"/>
    <cellStyle name="Normál 2 7 5 9 2" xfId="24773" xr:uid="{9932359E-2C11-4EC5-84AA-E4269863DCA8}"/>
    <cellStyle name="Normal 2 7 5 9 3" xfId="24774" xr:uid="{348278AF-E831-4DF1-963D-C6D3E02DA65C}"/>
    <cellStyle name="Normál 2 7 5 9 3" xfId="24775" xr:uid="{4FF35DA9-1B23-4C10-92FF-DDF038CBFA9A}"/>
    <cellStyle name="Normal 2 7 5 9 4" xfId="24776" xr:uid="{C5E0B2E0-CB85-4ECF-AE27-1E1200CF46F0}"/>
    <cellStyle name="Normal 2 7 6" xfId="24777" xr:uid="{BB0B7C0F-C64E-45C9-AEA0-A406BED234A7}"/>
    <cellStyle name="Normál 2 7 6" xfId="24778" xr:uid="{03BE1269-F095-442E-9618-F8361C9AE223}"/>
    <cellStyle name="Normal 2 7 6 10" xfId="24779" xr:uid="{2C27CC56-FC90-40E5-AE8D-F80CED9ACCEB}"/>
    <cellStyle name="Normal 2 7 6 10 2" xfId="24780" xr:uid="{FEE6F659-83B5-4F38-9EB6-459CFAA68410}"/>
    <cellStyle name="Normal 2 7 6 11" xfId="24781" xr:uid="{9CD4D475-ED7B-4F0B-8930-6FB8BF03280B}"/>
    <cellStyle name="Normal 2 7 6 11 2" xfId="24782" xr:uid="{F90D310E-860E-4B1A-B351-235AA931FDE7}"/>
    <cellStyle name="Normal 2 7 6 12" xfId="24783" xr:uid="{D2ADD03F-1FFC-401E-A88A-CEE9DF8FF893}"/>
    <cellStyle name="Normal 2 7 6 13" xfId="24784" xr:uid="{059278A2-C2E7-4CA1-949C-91738BC283A4}"/>
    <cellStyle name="Normal 2 7 6 14" xfId="24785" xr:uid="{68A94220-BB63-4657-98D6-29F352A9498A}"/>
    <cellStyle name="Normal 2 7 6 2" xfId="24786" xr:uid="{DF81FF43-1E7D-4322-9B2B-A294BF0AE5F5}"/>
    <cellStyle name="Normál 2 7 6 2" xfId="24787" xr:uid="{7EA16209-8FF1-4BBA-9271-18432D717641}"/>
    <cellStyle name="Normal 2 7 6 2 2" xfId="24788" xr:uid="{F225C316-BE05-4FF3-984A-C6F02CE9E91B}"/>
    <cellStyle name="Normal 2 7 6 2 2 2" xfId="24789" xr:uid="{D69B50C9-20B0-4AC4-8EDB-D52A18BCEEBB}"/>
    <cellStyle name="Normal 2 7 6 2 3" xfId="24790" xr:uid="{0FC2AAEE-FF22-49C7-95BC-565C265E6716}"/>
    <cellStyle name="Normal 2 7 6 2 4" xfId="24791" xr:uid="{451B4198-4793-46DE-A50E-B8913504D61B}"/>
    <cellStyle name="Normal 2 7 6 2 5" xfId="24792" xr:uid="{55EEFA35-B64E-4EDF-BA78-F9AB73E4C036}"/>
    <cellStyle name="Normal 2 7 6 3" xfId="24793" xr:uid="{429A807F-9847-44CD-89C5-C211AB3C9FC4}"/>
    <cellStyle name="Normál 2 7 6 3" xfId="24794" xr:uid="{DFD18AFF-1BAF-49D0-9B12-964B79425273}"/>
    <cellStyle name="Normal 2 7 6 3 2" xfId="24795" xr:uid="{C86398E5-7A8C-4022-8D78-E1C83939FD51}"/>
    <cellStyle name="Normal 2 7 6 3 3" xfId="24796" xr:uid="{C8AAD279-4572-4333-A1C7-EBBC4CC226E0}"/>
    <cellStyle name="Normal 2 7 6 4" xfId="24797" xr:uid="{56E581E9-43CD-40DC-8248-7F789F0E5DD4}"/>
    <cellStyle name="Normal 2 7 6 4 2" xfId="24798" xr:uid="{FAA89364-3163-4527-8A59-239143FE4BE1}"/>
    <cellStyle name="Normal 2 7 6 4 3" xfId="24799" xr:uid="{8E396735-6E1C-4E4B-A154-99369838C0BF}"/>
    <cellStyle name="Normal 2 7 6 5" xfId="24800" xr:uid="{DCE3B232-CD14-434C-AC40-71F513D99A96}"/>
    <cellStyle name="Normal 2 7 6 5 2" xfId="24801" xr:uid="{667F2D91-AACA-43CC-B03A-3CA9E235C794}"/>
    <cellStyle name="Normal 2 7 6 6" xfId="24802" xr:uid="{B061E05F-32F0-4849-B4D4-6E722FAD1683}"/>
    <cellStyle name="Normal 2 7 6 6 2" xfId="24803" xr:uid="{4E777A8E-1B28-49A2-9EFE-59E6A9F9F5BD}"/>
    <cellStyle name="Normal 2 7 6 7" xfId="24804" xr:uid="{89008977-3EE1-44AF-B97E-EFBB43E95DC1}"/>
    <cellStyle name="Normal 2 7 6 7 2" xfId="24805" xr:uid="{A8099979-67D8-4F2C-AC0D-91F378B3F924}"/>
    <cellStyle name="Normal 2 7 6 8" xfId="24806" xr:uid="{93735AE0-7E25-43FD-8ED9-081F54DF73E3}"/>
    <cellStyle name="Normal 2 7 6 8 2" xfId="24807" xr:uid="{D97BEBAD-F314-4B4E-AA7C-D6D8ABF66E1F}"/>
    <cellStyle name="Normal 2 7 6 9" xfId="24808" xr:uid="{51F5A9B8-B4CA-4348-9AEF-A085946AF433}"/>
    <cellStyle name="Normal 2 7 6 9 2" xfId="24809" xr:uid="{F4CBD549-DB25-4023-B0AB-0C59652BB22C}"/>
    <cellStyle name="Normal 2 7 7" xfId="24810" xr:uid="{71B097EC-703A-436C-B0FD-12D25690FCC0}"/>
    <cellStyle name="Normál 2 7 7" xfId="24811" xr:uid="{A7EED8B8-B4AE-4E47-B207-36DE60AAF8C1}"/>
    <cellStyle name="Normal 2 7 7 10" xfId="24812" xr:uid="{61C67573-BF12-47FD-9EE0-51A6E3F9B943}"/>
    <cellStyle name="Normal 2 7 7 10 2" xfId="24813" xr:uid="{CD1B7F7E-DA41-46F7-ACC6-01076B5A51A0}"/>
    <cellStyle name="Normal 2 7 7 11" xfId="24814" xr:uid="{CFEB0158-38D6-4A45-9BBB-CD66046FE309}"/>
    <cellStyle name="Normal 2 7 7 12" xfId="24815" xr:uid="{BC92E3D5-5EB2-439A-8507-25899C1BB9C6}"/>
    <cellStyle name="Normal 2 7 7 13" xfId="24816" xr:uid="{785B225D-8E0A-4DF5-B27B-137CFAB620DA}"/>
    <cellStyle name="Normal 2 7 7 2" xfId="24817" xr:uid="{74F4BCDA-6E9E-4934-AC22-6BF2BB7A5735}"/>
    <cellStyle name="Normál 2 7 7 2" xfId="24818" xr:uid="{288ADDBA-496C-4F47-B6D4-826530291CA2}"/>
    <cellStyle name="Normal 2 7 7 2 2" xfId="24819" xr:uid="{BD0263D5-1B62-4089-9DF9-3DC76E9032B1}"/>
    <cellStyle name="Normal 2 7 7 2 2 2" xfId="24820" xr:uid="{5C996900-55D9-44A0-9B75-6469B2C52FA2}"/>
    <cellStyle name="Normal 2 7 7 2 3" xfId="24821" xr:uid="{A270D6A7-B952-47FD-9C52-86CD43EDA33C}"/>
    <cellStyle name="Normal 2 7 7 2 4" xfId="24822" xr:uid="{2751A397-94D0-4B50-BFF2-4DC6FBDAAC98}"/>
    <cellStyle name="Normal 2 7 7 2 5" xfId="24823" xr:uid="{F3F08B27-071A-47B6-A298-0C53FD80961C}"/>
    <cellStyle name="Normal 2 7 7 3" xfId="24824" xr:uid="{D06CC9DE-6C1D-4F73-AC22-8235B36843A7}"/>
    <cellStyle name="Normál 2 7 7 3" xfId="24825" xr:uid="{224E6906-F1F2-461C-961F-4D63A735E555}"/>
    <cellStyle name="Normal 2 7 7 3 2" xfId="24826" xr:uid="{6DFD8812-912B-4B42-9F6D-22D82CAB5D03}"/>
    <cellStyle name="Normal 2 7 7 4" xfId="24827" xr:uid="{D38D6D70-D7D4-43F4-97CC-FA360E5B841F}"/>
    <cellStyle name="Normal 2 7 7 4 2" xfId="24828" xr:uid="{355F2C03-1919-4BB7-A6E7-502B30594750}"/>
    <cellStyle name="Normal 2 7 7 5" xfId="24829" xr:uid="{E9C7089B-0966-4B54-8755-436C3097D214}"/>
    <cellStyle name="Normal 2 7 7 5 2" xfId="24830" xr:uid="{AEADEACF-4AF6-4990-AFCA-3722E6D9F1D6}"/>
    <cellStyle name="Normal 2 7 7 6" xfId="24831" xr:uid="{A710DE08-839E-40B3-B94F-522131D9F90F}"/>
    <cellStyle name="Normal 2 7 7 6 2" xfId="24832" xr:uid="{A8C94895-79F5-4C61-9555-AB92408C3E64}"/>
    <cellStyle name="Normal 2 7 7 7" xfId="24833" xr:uid="{37D54AC4-D2AF-43FF-9299-994B45C6EDEA}"/>
    <cellStyle name="Normal 2 7 7 7 2" xfId="24834" xr:uid="{B67C5E3F-9D4F-4B44-AB5B-6C583CB5E8D0}"/>
    <cellStyle name="Normal 2 7 7 8" xfId="24835" xr:uid="{33A2A8DD-0EB2-4088-9503-32011D652C1D}"/>
    <cellStyle name="Normal 2 7 7 8 2" xfId="24836" xr:uid="{95D612FB-E50D-4D5E-B7D2-6AF90B7F86D0}"/>
    <cellStyle name="Normal 2 7 7 9" xfId="24837" xr:uid="{B9BD708E-9A61-4E6C-B6E1-8C4EDCF18D66}"/>
    <cellStyle name="Normal 2 7 7 9 2" xfId="24838" xr:uid="{CBFDF0E6-428D-4613-A0C3-F1E034680287}"/>
    <cellStyle name="Normal 2 7 8" xfId="24839" xr:uid="{68253607-4C05-4B88-8769-255B6B5D7B28}"/>
    <cellStyle name="Normál 2 7 8" xfId="24840" xr:uid="{5D252D70-4A72-40B4-BEC6-C70D6C15582F}"/>
    <cellStyle name="Normal 2 7 8 10" xfId="24841" xr:uid="{3CC92DE7-F3A7-43A2-AB27-0728E776EA57}"/>
    <cellStyle name="Normal 2 7 8 11" xfId="24842" xr:uid="{6CD34E08-9C05-48DD-95D7-61E8435B28ED}"/>
    <cellStyle name="Normal 2 7 8 12" xfId="24843" xr:uid="{A4A1741D-FFCD-4E5A-B9D0-627138ACEB07}"/>
    <cellStyle name="Normal 2 7 8 2" xfId="24844" xr:uid="{92A7EA9E-460F-40E6-8E71-99F757EAE904}"/>
    <cellStyle name="Normál 2 7 8 2" xfId="24845" xr:uid="{5CC3D864-2803-4F67-BFD8-6E1E452CE272}"/>
    <cellStyle name="Normal 2 7 8 2 2" xfId="24846" xr:uid="{742E28EE-BCEA-4748-BE6A-C84F8D2F4C36}"/>
    <cellStyle name="Normal 2 7 8 2 2 2" xfId="24847" xr:uid="{1E4ED5EE-9880-4B15-9FBF-D8D63AC2C478}"/>
    <cellStyle name="Normal 2 7 8 2 3" xfId="24848" xr:uid="{8F8AACBD-3829-4C6C-8EE6-F8864DE69B20}"/>
    <cellStyle name="Normal 2 7 8 2 4" xfId="24849" xr:uid="{E81FED38-5AD6-48C0-846C-E83E0B24E62C}"/>
    <cellStyle name="Normal 2 7 8 2 5" xfId="24850" xr:uid="{1F97B21F-04C2-4863-8BAD-82E666DB11A8}"/>
    <cellStyle name="Normal 2 7 8 3" xfId="24851" xr:uid="{D41DAA63-6345-44C5-B70C-2148803CBBD1}"/>
    <cellStyle name="Normál 2 7 8 3" xfId="24852" xr:uid="{817534A3-B4C3-451A-A93E-D5B4EADBC9A8}"/>
    <cellStyle name="Normal 2 7 8 3 2" xfId="24853" xr:uid="{642CE92D-108F-4440-9E61-B27CDA1CE241}"/>
    <cellStyle name="Normal 2 7 8 4" xfId="24854" xr:uid="{8C15E5E6-1BF4-4842-8B64-64AE47A01EBB}"/>
    <cellStyle name="Normal 2 7 8 4 2" xfId="24855" xr:uid="{781933F5-B162-4954-84E1-CD7E58D42BEF}"/>
    <cellStyle name="Normal 2 7 8 5" xfId="24856" xr:uid="{539A3BD3-9059-44B9-8A16-E63CC7DFC6DE}"/>
    <cellStyle name="Normal 2 7 8 5 2" xfId="24857" xr:uid="{B34B6369-6749-465B-9D42-969C27DA27BC}"/>
    <cellStyle name="Normal 2 7 8 6" xfId="24858" xr:uid="{E303A926-B408-4F83-88BF-3FA6EA0AEB4C}"/>
    <cellStyle name="Normal 2 7 8 6 2" xfId="24859" xr:uid="{F0197A5C-4997-482A-B772-7F37633C5208}"/>
    <cellStyle name="Normal 2 7 8 7" xfId="24860" xr:uid="{E2A50F32-DCFB-41F0-8F79-7A34FD2FAE01}"/>
    <cellStyle name="Normal 2 7 8 7 2" xfId="24861" xr:uid="{BD2D9739-462E-4BE6-B0B0-3BEC8071A061}"/>
    <cellStyle name="Normal 2 7 8 8" xfId="24862" xr:uid="{5C15BF9B-26BB-4101-81CD-30F66C68C70A}"/>
    <cellStyle name="Normal 2 7 8 8 2" xfId="24863" xr:uid="{80E2E165-25BA-4B31-911B-4A88A98AD4BC}"/>
    <cellStyle name="Normal 2 7 8 9" xfId="24864" xr:uid="{1C3AD158-B5F7-412C-92A8-CB776683D398}"/>
    <cellStyle name="Normal 2 7 8 9 2" xfId="24865" xr:uid="{29BEBD27-5ECE-41FD-B41E-EA5B322520A5}"/>
    <cellStyle name="Normal 2 7 9" xfId="24866" xr:uid="{D7B72568-8DE8-4496-85F9-E499FBE7D420}"/>
    <cellStyle name="Normál 2 7 9" xfId="24867" xr:uid="{5479413A-84A2-4469-86D3-267ED83A4000}"/>
    <cellStyle name="Normal 2 7 9 10" xfId="24868" xr:uid="{6FF15ECA-1649-4D37-98D7-8172A735EB7D}"/>
    <cellStyle name="Normal 2 7 9 11" xfId="24869" xr:uid="{00BC88FC-4591-454C-9C9F-6F1BC6D617EB}"/>
    <cellStyle name="Normal 2 7 9 2" xfId="24870" xr:uid="{3B105708-3339-44EC-9E09-AA2FEABBBBBA}"/>
    <cellStyle name="Normál 2 7 9 2" xfId="24871" xr:uid="{FBB9D3E5-3F65-43E8-A330-9A96BA5C7A36}"/>
    <cellStyle name="Normal 2 7 9 2 2" xfId="24872" xr:uid="{AC32E67E-81E4-45C6-A796-180CDE75644A}"/>
    <cellStyle name="Normal 2 7 9 2 2 2" xfId="24873" xr:uid="{08D51BC3-343F-4E9D-9C6F-ED300867819B}"/>
    <cellStyle name="Normal 2 7 9 2 3" xfId="24874" xr:uid="{26447219-B867-47CF-A797-FC677EF5B9A2}"/>
    <cellStyle name="Normal 2 7 9 2 4" xfId="24875" xr:uid="{36196D64-43A2-4DFE-91F2-71A5D47B94C7}"/>
    <cellStyle name="Normal 2 7 9 2 5" xfId="24876" xr:uid="{FDD3CF5E-DB9C-4A3D-B94C-B3C1EEEBF83F}"/>
    <cellStyle name="Normal 2 7 9 3" xfId="24877" xr:uid="{6EAEAA29-180B-4FF3-BEAC-45C97DE2B62F}"/>
    <cellStyle name="Normál 2 7 9 3" xfId="24878" xr:uid="{21710B3B-368D-48C9-B1E8-2757CF58FECF}"/>
    <cellStyle name="Normal 2 7 9 3 2" xfId="24879" xr:uid="{BAB3EE0D-F128-40CE-BB29-A6E536E4DA1A}"/>
    <cellStyle name="Normal 2 7 9 4" xfId="24880" xr:uid="{A38EAD90-9F43-4DFF-AD84-8CCCF2E8199A}"/>
    <cellStyle name="Normal 2 7 9 4 2" xfId="24881" xr:uid="{45EC3A19-3481-4B4E-9280-DFC233F9A2F6}"/>
    <cellStyle name="Normal 2 7 9 5" xfId="24882" xr:uid="{D1BF13B2-3E60-4348-9023-969D403FD15B}"/>
    <cellStyle name="Normal 2 7 9 5 2" xfId="24883" xr:uid="{1A16A3B2-A532-485D-B3EB-0A909EA1025A}"/>
    <cellStyle name="Normal 2 7 9 6" xfId="24884" xr:uid="{FBE3E34E-3CDA-429E-87A4-1A7ADF7FE8FB}"/>
    <cellStyle name="Normal 2 7 9 6 2" xfId="24885" xr:uid="{0D767ABA-5259-49DF-9934-E441B10D7171}"/>
    <cellStyle name="Normal 2 7 9 7" xfId="24886" xr:uid="{46509814-4254-42AA-8D90-2D21D9DF08B8}"/>
    <cellStyle name="Normal 2 7 9 7 2" xfId="24887" xr:uid="{ED5B2D36-80C7-40A1-B58D-1DDABC3F58FF}"/>
    <cellStyle name="Normal 2 7 9 8" xfId="24888" xr:uid="{8A376A1E-8D19-4FB8-B71A-73098A98AD8E}"/>
    <cellStyle name="Normal 2 7 9 8 2" xfId="24889" xr:uid="{6042EF97-BC18-47D1-86A2-7D1A8C68C512}"/>
    <cellStyle name="Normal 2 7 9 9" xfId="24890" xr:uid="{06B2489B-7B7D-4764-88C5-2640021F0F1A}"/>
    <cellStyle name="Normal 2 70" xfId="24891" xr:uid="{A28FC68D-DCB3-440A-9425-392DC7721CC0}"/>
    <cellStyle name="Normal 2 70 2" xfId="24892" xr:uid="{73B5A876-3D9B-45F2-97AB-379FF9723B17}"/>
    <cellStyle name="Normal 2 70 2 2" xfId="24893" xr:uid="{58E27ECC-4124-42E9-888E-A923153F7C9A}"/>
    <cellStyle name="Normal 2 70 2 2 2" xfId="24894" xr:uid="{612BB6CF-895A-4D2E-8629-C5C086E718D6}"/>
    <cellStyle name="Normal 2 70 2 2 2 2" xfId="24895" xr:uid="{5576299A-B9D4-4064-A504-0FD3D2A1018F}"/>
    <cellStyle name="Normal 2 70 2 2 2 2 2" xfId="24896" xr:uid="{B7C9EA6D-5AE4-4C55-8846-3A63E7C84911}"/>
    <cellStyle name="Normal 2 70 2 2 2 3" xfId="24897" xr:uid="{6DF0134B-5988-47D4-9B06-BFC0064939EB}"/>
    <cellStyle name="Normal 2 70 2 2 2 4" xfId="24898" xr:uid="{417CF419-E475-44EF-8F00-7B250B7EFF2A}"/>
    <cellStyle name="Normal 2 70 2 2 3" xfId="24899" xr:uid="{28378250-70FC-470E-88BB-59FD43FA91FA}"/>
    <cellStyle name="Normal 2 70 2 2 3 2" xfId="24900" xr:uid="{E4600BFD-B5BB-4647-8991-CE58DFE0FED6}"/>
    <cellStyle name="Normal 2 70 2 2 4" xfId="24901" xr:uid="{EF1428C2-D260-4403-BB0E-67C643039A65}"/>
    <cellStyle name="Normal 2 70 2 2 5" xfId="24902" xr:uid="{AA7C0C91-1482-42B5-9066-F7090309BFB1}"/>
    <cellStyle name="Normal 2 70 3" xfId="24903" xr:uid="{E3FCF72E-1483-495B-8E1C-DD7A2B45A2C8}"/>
    <cellStyle name="Normal 2 70 3 2" xfId="24904" xr:uid="{24C83FEC-D614-4DE6-943D-92AD969396BF}"/>
    <cellStyle name="Normal 2 70 3 2 2" xfId="24905" xr:uid="{105E0F58-FB4C-4FC4-B309-9EC3C77C8612}"/>
    <cellStyle name="Normal 2 70 3 2 2 2" xfId="24906" xr:uid="{8C6B8AD9-C494-42AD-A502-00BFDB6D6079}"/>
    <cellStyle name="Normal 2 70 3 2 3" xfId="24907" xr:uid="{7D46D8D7-EB54-44CC-8B17-ECC4D84CC3BC}"/>
    <cellStyle name="Normal 2 70 3 2 4" xfId="24908" xr:uid="{6F72ACB9-8AC1-40B2-A651-2BA69ECA8F6C}"/>
    <cellStyle name="Normal 2 70 3 3" xfId="24909" xr:uid="{92512A95-231D-4CE4-BFD0-FD37CB74FCBD}"/>
    <cellStyle name="Normal 2 70 3 3 2" xfId="24910" xr:uid="{6A00C93A-1870-4B14-A1AB-B0DF38F2CC7F}"/>
    <cellStyle name="Normal 2 70 3 4" xfId="24911" xr:uid="{FDAC40B5-3B91-4980-96DE-FC2679BC916B}"/>
    <cellStyle name="Normal 2 70 3 5" xfId="24912" xr:uid="{86482506-58FF-43BD-A1CD-DB3EA0677E85}"/>
    <cellStyle name="Normal 2 71" xfId="24913" xr:uid="{D3130BCB-11D8-4D61-936F-8AF820172AC4}"/>
    <cellStyle name="Normal 2 71 2" xfId="24914" xr:uid="{E6867F48-C3D1-4F19-8423-AF7C4359D887}"/>
    <cellStyle name="Normal 2 71 2 2" xfId="24915" xr:uid="{C92D99B1-2841-407C-BA02-B42258D560D3}"/>
    <cellStyle name="Normal 2 71 2 2 2" xfId="24916" xr:uid="{FC8C5569-146D-46F8-90C6-33A81630F053}"/>
    <cellStyle name="Normal 2 71 2 2 2 2" xfId="24917" xr:uid="{8585C82A-988D-4E3E-9CD3-1B5FEB66707A}"/>
    <cellStyle name="Normal 2 71 2 2 2 2 2" xfId="24918" xr:uid="{DF454F03-7F3B-4D6D-9796-A9AFC9F7A7F6}"/>
    <cellStyle name="Normal 2 71 2 2 2 3" xfId="24919" xr:uid="{4BABC44B-EAB7-46F9-A507-B11EF97AA38C}"/>
    <cellStyle name="Normal 2 71 2 2 2 4" xfId="24920" xr:uid="{ECDB5E3F-C4A6-4ABD-BF39-EE977B74D1BD}"/>
    <cellStyle name="Normal 2 71 2 2 3" xfId="24921" xr:uid="{787E3F30-01F6-4F3E-93E7-C409F5EE205C}"/>
    <cellStyle name="Normal 2 71 2 2 3 2" xfId="24922" xr:uid="{758BE36C-4B40-4909-BAA0-BF6D62FEDBAA}"/>
    <cellStyle name="Normal 2 71 2 2 4" xfId="24923" xr:uid="{C032FC85-15C2-43E6-BCE1-3A830EB5303E}"/>
    <cellStyle name="Normal 2 71 2 2 5" xfId="24924" xr:uid="{C0C1760F-7F96-4523-9FE0-AC53B15565BA}"/>
    <cellStyle name="Normal 2 71 3" xfId="24925" xr:uid="{FABAD634-4F12-47E0-9186-46B73226B388}"/>
    <cellStyle name="Normal 2 71 3 2" xfId="24926" xr:uid="{3633BA89-CA04-44C9-B1C7-7B540A32F556}"/>
    <cellStyle name="Normal 2 71 3 2 2" xfId="24927" xr:uid="{F77E88BE-CCF0-46AB-A5CF-F0F6FD0E4BF3}"/>
    <cellStyle name="Normal 2 71 3 2 2 2" xfId="24928" xr:uid="{BC114B27-217C-4E15-BC70-D61E98919244}"/>
    <cellStyle name="Normal 2 71 3 2 3" xfId="24929" xr:uid="{AB23374D-0E26-463C-9281-6CCFD7FE58B8}"/>
    <cellStyle name="Normal 2 71 3 2 4" xfId="24930" xr:uid="{42DC0F66-A703-4C0B-9CDC-2E2E1D2D4C71}"/>
    <cellStyle name="Normal 2 71 3 3" xfId="24931" xr:uid="{8E8D088E-3DD4-4656-9CE5-E9F6E226A7E4}"/>
    <cellStyle name="Normal 2 71 3 3 2" xfId="24932" xr:uid="{20CEDC8D-4F09-44C1-B678-910C870388EB}"/>
    <cellStyle name="Normal 2 71 3 4" xfId="24933" xr:uid="{990EDCD5-3C97-4C17-BD52-BEF68AF41567}"/>
    <cellStyle name="Normal 2 71 3 5" xfId="24934" xr:uid="{D8290C51-92CF-41D7-85A9-68DC8257790E}"/>
    <cellStyle name="Normal 2 72" xfId="24935" xr:uid="{9541BF51-61CD-498D-A254-93513FEE2506}"/>
    <cellStyle name="Normal 2 72 2" xfId="24936" xr:uid="{47D79476-5F45-47B7-8BB0-D04E5B41AC2A}"/>
    <cellStyle name="Normal 2 72 2 2" xfId="24937" xr:uid="{FE520265-2A23-46E9-AF77-CA38F42D357C}"/>
    <cellStyle name="Normal 2 72 2 2 2" xfId="24938" xr:uid="{D6958F3E-64F2-4DFF-99F3-9D3A0FE99CBF}"/>
    <cellStyle name="Normal 2 72 2 2 2 2" xfId="24939" xr:uid="{10AD30FB-96DD-44AA-A6E9-F718C7170DD2}"/>
    <cellStyle name="Normal 2 72 2 2 2 2 2" xfId="24940" xr:uid="{36A8C331-8942-408A-9746-5165B3D278C6}"/>
    <cellStyle name="Normal 2 72 2 2 2 3" xfId="24941" xr:uid="{9D3EE7A6-5A68-4A29-9392-E0586DC5917F}"/>
    <cellStyle name="Normal 2 72 2 2 2 4" xfId="24942" xr:uid="{1F2CAD0E-551E-4905-A926-BFF20A9D7408}"/>
    <cellStyle name="Normal 2 72 2 2 3" xfId="24943" xr:uid="{5841D06C-754E-4D9D-B4FB-0BB1BD2C882A}"/>
    <cellStyle name="Normal 2 72 2 2 3 2" xfId="24944" xr:uid="{2A9CAA82-0EF4-49B5-8789-DF58BDADF7ED}"/>
    <cellStyle name="Normal 2 72 2 2 4" xfId="24945" xr:uid="{A0609A96-1467-4277-838C-6A380BDB4602}"/>
    <cellStyle name="Normal 2 72 2 2 5" xfId="24946" xr:uid="{CD66D315-C45C-41B3-BB09-323E89F5A219}"/>
    <cellStyle name="Normal 2 72 3" xfId="24947" xr:uid="{34CE4EED-EB5F-4396-8872-DD1FBC6B7072}"/>
    <cellStyle name="Normal 2 72 3 2" xfId="24948" xr:uid="{800DBD00-A034-46E6-BA00-4C3819EF5D73}"/>
    <cellStyle name="Normal 2 72 3 2 2" xfId="24949" xr:uid="{439AFF90-DB24-4604-9CD8-4652BF908509}"/>
    <cellStyle name="Normal 2 72 3 2 2 2" xfId="24950" xr:uid="{5A3DDDFA-5122-4590-9FEB-BE57338AF60B}"/>
    <cellStyle name="Normal 2 72 3 2 3" xfId="24951" xr:uid="{38603699-07F3-4C16-85F7-5CC8E594BF99}"/>
    <cellStyle name="Normal 2 72 3 2 4" xfId="24952" xr:uid="{9C421068-E8BA-441F-8D26-99317C7A9890}"/>
    <cellStyle name="Normal 2 72 3 3" xfId="24953" xr:uid="{9C927B33-02CE-4881-80CE-BE3E1CF730EB}"/>
    <cellStyle name="Normal 2 72 3 3 2" xfId="24954" xr:uid="{A9BA6652-F09D-4EFA-A622-35F7BD80FDA6}"/>
    <cellStyle name="Normal 2 72 3 4" xfId="24955" xr:uid="{D1AF5BA5-6C4A-4A27-B4F2-FD45E6893FE2}"/>
    <cellStyle name="Normal 2 72 3 5" xfId="24956" xr:uid="{D5B96105-690D-4429-87BD-80AAAE73DE4A}"/>
    <cellStyle name="Normal 2 73" xfId="24957" xr:uid="{8FD80337-485D-4430-AC4E-B321372667AE}"/>
    <cellStyle name="Normal 2 73 2" xfId="24958" xr:uid="{DF73D9F0-204C-4FD9-BCA3-D69647B19420}"/>
    <cellStyle name="Normal 2 73 2 2" xfId="24959" xr:uid="{C22BE073-D535-49F3-A0D8-304ACB8AA92A}"/>
    <cellStyle name="Normal 2 73 2 2 2" xfId="24960" xr:uid="{3EEE36EA-F93A-4E0D-A4F7-AC5E493884D9}"/>
    <cellStyle name="Normal 2 73 2 2 2 2" xfId="24961" xr:uid="{5A26E5FA-9B88-4441-A791-6334A0D3D550}"/>
    <cellStyle name="Normal 2 73 2 2 2 2 2" xfId="24962" xr:uid="{748C27DF-62FD-42D4-8318-D3A978EC42D5}"/>
    <cellStyle name="Normal 2 73 2 2 2 3" xfId="24963" xr:uid="{929225D2-35B4-40A2-BDDC-D15899050C04}"/>
    <cellStyle name="Normal 2 73 2 2 2 4" xfId="24964" xr:uid="{B528A858-97A8-4370-8EC3-0CBC55195545}"/>
    <cellStyle name="Normal 2 73 2 2 3" xfId="24965" xr:uid="{90102560-7C90-46E7-BF59-578E006DDC71}"/>
    <cellStyle name="Normal 2 73 2 2 3 2" xfId="24966" xr:uid="{D8218D98-8CA5-4CF9-BD14-29276BBE2DA1}"/>
    <cellStyle name="Normal 2 73 2 2 4" xfId="24967" xr:uid="{57B984A2-BF19-4153-B181-1E9F1393F550}"/>
    <cellStyle name="Normal 2 73 2 2 5" xfId="24968" xr:uid="{77293E8F-D2B8-45AB-B5E3-FA8399C14018}"/>
    <cellStyle name="Normal 2 73 3" xfId="24969" xr:uid="{8FAC05C5-26FC-49F4-BA8D-479341C794E9}"/>
    <cellStyle name="Normal 2 73 3 2" xfId="24970" xr:uid="{1242F238-3880-4A41-9535-26D2DE386D35}"/>
    <cellStyle name="Normal 2 73 3 2 2" xfId="24971" xr:uid="{21EB2606-0AFE-4312-954B-E3E47C24618F}"/>
    <cellStyle name="Normal 2 73 3 2 2 2" xfId="24972" xr:uid="{4EEDC55A-F625-4049-BCDB-7A155C19C8B4}"/>
    <cellStyle name="Normal 2 73 3 2 3" xfId="24973" xr:uid="{2B963D6D-96E5-411D-9546-F250E40CEE65}"/>
    <cellStyle name="Normal 2 73 3 2 4" xfId="24974" xr:uid="{27E60D0F-DD35-40A5-B41A-69C92D6F3814}"/>
    <cellStyle name="Normal 2 73 3 3" xfId="24975" xr:uid="{3DF0CC57-6191-43F2-B8CE-7D3C306AFEAA}"/>
    <cellStyle name="Normal 2 73 3 3 2" xfId="24976" xr:uid="{E35761C3-811D-489F-9AC6-2D47C64EEFCF}"/>
    <cellStyle name="Normal 2 73 3 4" xfId="24977" xr:uid="{8ECBBFED-F290-4BBA-A160-2E1881BDCCA7}"/>
    <cellStyle name="Normal 2 73 3 5" xfId="24978" xr:uid="{1A5C81FE-007E-44C3-ABDD-419CB05DE627}"/>
    <cellStyle name="Normal 2 74" xfId="24979" xr:uid="{1487FC92-0BA3-4C44-9B6F-82318C329A5C}"/>
    <cellStyle name="Normal 2 74 2" xfId="24980" xr:uid="{EA5F0D38-B8DE-47FA-B28D-9D2809379908}"/>
    <cellStyle name="Normal 2 74 2 2" xfId="24981" xr:uid="{18E91F59-E063-43BA-AE29-2EC6449DD312}"/>
    <cellStyle name="Normal 2 74 2 2 2" xfId="24982" xr:uid="{C3096161-E000-462E-ADCA-9EC77925CB81}"/>
    <cellStyle name="Normal 2 74 2 2 2 2" xfId="24983" xr:uid="{5122CC4F-18A6-4245-A3BB-B3A90BC99839}"/>
    <cellStyle name="Normal 2 74 2 2 2 2 2" xfId="24984" xr:uid="{B093B642-6373-4165-9883-9FEA8AE8C169}"/>
    <cellStyle name="Normal 2 74 2 2 2 3" xfId="24985" xr:uid="{14A68BB8-CCD8-4B74-BD04-B5161060DB7E}"/>
    <cellStyle name="Normal 2 74 2 2 2 4" xfId="24986" xr:uid="{57AEDC3F-843C-434C-A3F3-557CB885EB68}"/>
    <cellStyle name="Normal 2 74 2 2 3" xfId="24987" xr:uid="{37D58376-47F3-4E5E-8C75-C375B66C863A}"/>
    <cellStyle name="Normal 2 74 2 2 3 2" xfId="24988" xr:uid="{DEBB29A3-CA5B-40D0-896C-6EFE12305341}"/>
    <cellStyle name="Normal 2 74 2 2 4" xfId="24989" xr:uid="{2C0B709C-B496-47E5-9838-72F9F2B0BD38}"/>
    <cellStyle name="Normal 2 74 2 2 5" xfId="24990" xr:uid="{50B97179-551B-4333-96E3-3898DC079483}"/>
    <cellStyle name="Normal 2 74 3" xfId="24991" xr:uid="{B65BB18A-538A-4CD2-AF8D-A4F9762E4851}"/>
    <cellStyle name="Normal 2 74 3 2" xfId="24992" xr:uid="{312AB16F-3F12-4C77-B136-3AE1A8B5D0DB}"/>
    <cellStyle name="Normal 2 74 3 2 2" xfId="24993" xr:uid="{E36022A2-1206-4471-9E1E-8AE5D01A8E9B}"/>
    <cellStyle name="Normal 2 74 3 2 2 2" xfId="24994" xr:uid="{9BE34DAA-E3DF-49E5-97E2-21F1FAC63936}"/>
    <cellStyle name="Normal 2 74 3 2 3" xfId="24995" xr:uid="{BD6C39E4-6B07-4EA4-8B3B-A454CF5B0239}"/>
    <cellStyle name="Normal 2 74 3 2 4" xfId="24996" xr:uid="{2F9A85A6-A22C-4F98-AF1B-C5522FF4D724}"/>
    <cellStyle name="Normal 2 74 3 3" xfId="24997" xr:uid="{66121A04-89F8-4C42-97E0-F9A3B8733E62}"/>
    <cellStyle name="Normal 2 74 3 3 2" xfId="24998" xr:uid="{8FCC8F60-62D0-4F35-8A56-127A8B1381BD}"/>
    <cellStyle name="Normal 2 74 3 4" xfId="24999" xr:uid="{24751B74-CEA1-4E66-92D5-982576F05207}"/>
    <cellStyle name="Normal 2 74 3 5" xfId="25000" xr:uid="{3134B83B-43C0-428F-A4CE-1148710346BC}"/>
    <cellStyle name="Normal 2 75" xfId="25001" xr:uid="{A8A60415-223B-46F9-A29A-38220B62D84C}"/>
    <cellStyle name="Normal 2 75 2" xfId="25002" xr:uid="{46885F51-E064-4E65-BB2B-5A09FA123A12}"/>
    <cellStyle name="Normal 2 75 2 2" xfId="25003" xr:uid="{D0EEA4B4-F208-412B-92ED-62444E175624}"/>
    <cellStyle name="Normal 2 75 2 2 2" xfId="25004" xr:uid="{980432EA-A788-45DE-A3F4-549F337AF931}"/>
    <cellStyle name="Normal 2 75 2 2 2 2" xfId="25005" xr:uid="{BC92E853-2C64-46F9-A52F-51E1F00E107E}"/>
    <cellStyle name="Normal 2 75 2 2 3" xfId="25006" xr:uid="{3E707C02-CFEE-4944-A1B7-77FEF35913E8}"/>
    <cellStyle name="Normal 2 75 2 2 4" xfId="25007" xr:uid="{3A9DBC58-5055-461D-BB87-3568F039AAF7}"/>
    <cellStyle name="Normal 2 75 2 3" xfId="25008" xr:uid="{20E148B1-F3A9-4D30-9CED-E60D7CB7C899}"/>
    <cellStyle name="Normal 2 75 2 3 2" xfId="25009" xr:uid="{32E1795A-BAE8-4C35-8B42-A6F83D4808C2}"/>
    <cellStyle name="Normal 2 75 2 4" xfId="25010" xr:uid="{BBB7AF33-B5D1-42A7-9122-6206992A5431}"/>
    <cellStyle name="Normal 2 75 2 5" xfId="25011" xr:uid="{D7E6816F-268B-49CE-ACE2-834250134B68}"/>
    <cellStyle name="Normal 2 76" xfId="25012" xr:uid="{B71A29D4-A91A-44F8-94CB-B7F0C1844101}"/>
    <cellStyle name="Normal 2 76 10" xfId="25013" xr:uid="{7100E711-C87E-4F21-8117-76152D567FCD}"/>
    <cellStyle name="Normal 2 76 2" xfId="25014" xr:uid="{304AA4BB-7E26-4578-A124-3D515FA2997E}"/>
    <cellStyle name="Normal 2 76 2 2" xfId="25015" xr:uid="{743A5AAC-323A-42B3-8394-969B15165F53}"/>
    <cellStyle name="Normal 2 76 2 2 2" xfId="25016" xr:uid="{0724F834-1BEB-46D3-839E-8E582915664B}"/>
    <cellStyle name="Normal 2 76 2 2 2 2" xfId="25017" xr:uid="{08CC7AA0-FF02-4F78-B39A-8616FE55DE2C}"/>
    <cellStyle name="Normal 2 76 2 2 2 3" xfId="25018" xr:uid="{2378D4C1-2F3D-4C86-808E-B665DB5EF13B}"/>
    <cellStyle name="Normal 2 76 2 2 3" xfId="25019" xr:uid="{1354B293-0529-4D9E-A8B4-41B16155A4CE}"/>
    <cellStyle name="Normal 2 76 2 2 4" xfId="25020" xr:uid="{05F6D5AC-DC36-412C-A07D-272A01F2C563}"/>
    <cellStyle name="Normal 2 76 2 3" xfId="25021" xr:uid="{A9FE4FDE-E9D1-4D16-980B-7E7752380842}"/>
    <cellStyle name="Normal 2 76 2 3 2" xfId="25022" xr:uid="{BD9DB71A-E44E-4DCD-B489-2655FEE770A6}"/>
    <cellStyle name="Normal 2 76 2 3 2 2" xfId="25023" xr:uid="{005E593B-4B1C-4802-A271-96572E09954A}"/>
    <cellStyle name="Normal 2 76 2 3 2 3" xfId="25024" xr:uid="{9A41D1C9-230F-4C1D-8344-42760FF1421E}"/>
    <cellStyle name="Normal 2 76 2 3 3" xfId="25025" xr:uid="{5F39D245-E4BD-40DE-B108-96BAC25A3165}"/>
    <cellStyle name="Normal 2 76 2 3 4" xfId="25026" xr:uid="{566B6820-8799-455B-A3EF-49C66D29A8FF}"/>
    <cellStyle name="Normal 2 76 2 4" xfId="25027" xr:uid="{1000F147-B96B-42F6-924A-154DE54D30E6}"/>
    <cellStyle name="Normal 2 76 2 4 2" xfId="25028" xr:uid="{9EA16B98-09A2-43C4-AB93-71522FE7BAC0}"/>
    <cellStyle name="Normal 2 76 2 4 3" xfId="25029" xr:uid="{B8375CEA-8402-48A9-B645-64F348AA46A0}"/>
    <cellStyle name="Normal 2 76 2 5" xfId="25030" xr:uid="{D684A8D3-147C-4C2B-9559-4E37EFB1E867}"/>
    <cellStyle name="Normal 2 76 2 5 2" xfId="25031" xr:uid="{725F8A59-E1B4-41DC-B6B0-6083CDB22D83}"/>
    <cellStyle name="Normal 2 76 2 6" xfId="25032" xr:uid="{088DAED3-24A4-49DC-9715-377BB0289F94}"/>
    <cellStyle name="Normal 2 76 2 7" xfId="25033" xr:uid="{498140B1-7973-4DCE-AC05-6B2B0471C19E}"/>
    <cellStyle name="Normal 2 76 2 8" xfId="25034" xr:uid="{FDCA7DEB-3008-4D95-B7AF-B30D203E1D9F}"/>
    <cellStyle name="Normal 2 76 2 9" xfId="25035" xr:uid="{85CB9909-8420-4C84-857E-5D3B2326936B}"/>
    <cellStyle name="Normal 2 76 3" xfId="25036" xr:uid="{47D2FCC9-36A4-4012-8ECD-51D048646542}"/>
    <cellStyle name="Normal 2 76 3 2" xfId="25037" xr:uid="{8043FB22-80B5-4F3A-86ED-A60103E13CD6}"/>
    <cellStyle name="Normal 2 76 3 2 2" xfId="25038" xr:uid="{5DCDA2E9-96BE-43E2-902C-9832ABCC5D10}"/>
    <cellStyle name="Normal 2 76 3 2 3" xfId="25039" xr:uid="{175ECA7F-6CB8-4F85-BC27-4DB7780B6A2D}"/>
    <cellStyle name="Normal 2 76 3 3" xfId="25040" xr:uid="{16FDE35D-234A-4A02-85CB-530D20186056}"/>
    <cellStyle name="Normal 2 76 3 4" xfId="25041" xr:uid="{DDB1F169-C996-4CF8-ADFE-9B38E1D717B9}"/>
    <cellStyle name="Normal 2 76 4" xfId="25042" xr:uid="{F9C22FC0-3EDB-4B62-AFAC-EDCE4E05BB26}"/>
    <cellStyle name="Normal 2 76 4 2" xfId="25043" xr:uid="{25FB63FE-8CFF-4FA1-83B4-ABFC70A71201}"/>
    <cellStyle name="Normal 2 76 4 2 2" xfId="25044" xr:uid="{D3143EFC-AE75-40B7-B081-BDFA9EFF1DF3}"/>
    <cellStyle name="Normal 2 76 4 2 3" xfId="25045" xr:uid="{B9A1D9C9-C8CC-4B9F-A33A-148D66D1DD58}"/>
    <cellStyle name="Normal 2 76 4 3" xfId="25046" xr:uid="{5AADD610-FFA7-4C27-9BB5-50836C52BB37}"/>
    <cellStyle name="Normal 2 76 4 4" xfId="25047" xr:uid="{FAD63D28-721C-4C0F-85CB-98136A5633F7}"/>
    <cellStyle name="Normal 2 76 5" xfId="25048" xr:uid="{27F50C67-BC71-4F84-BE20-062D02EE99C4}"/>
    <cellStyle name="Normal 2 76 5 2" xfId="25049" xr:uid="{45902F69-7A07-43FD-B45E-D97D3B8920BB}"/>
    <cellStyle name="Normal 2 76 5 3" xfId="25050" xr:uid="{CCAB7C1A-8BE5-45AB-B6C2-CE0771398F54}"/>
    <cellStyle name="Normal 2 76 6" xfId="25051" xr:uid="{7015B212-3B26-4DBF-8A30-D3F5B5DD0A2B}"/>
    <cellStyle name="Normal 2 76 6 2" xfId="25052" xr:uid="{F0DE16DA-ED5C-4044-A31C-4CE6FB244E37}"/>
    <cellStyle name="Normal 2 76 7" xfId="25053" xr:uid="{15DA9D81-78C6-4310-8A8C-526E60DD3937}"/>
    <cellStyle name="Normal 2 76 8" xfId="25054" xr:uid="{569B3C15-303C-48D6-84F0-21B448D7B956}"/>
    <cellStyle name="Normal 2 76 9" xfId="25055" xr:uid="{E95EBC34-6FC7-4CD8-A7A8-154037C67A34}"/>
    <cellStyle name="Normal 2 77" xfId="25056" xr:uid="{5AD73085-A65A-4853-9649-83BCDC81010B}"/>
    <cellStyle name="Normal 2 77 2" xfId="25057" xr:uid="{059D46D0-B4DF-4660-8F07-F56BD727D02C}"/>
    <cellStyle name="Normal 2 77 2 2" xfId="25058" xr:uid="{3A625443-E829-4D40-8BCB-484CA973B8BC}"/>
    <cellStyle name="Normal 2 77 2 2 2" xfId="25059" xr:uid="{D955739D-974C-4F08-8380-74C76E184FD2}"/>
    <cellStyle name="Normal 2 77 2 2 3" xfId="25060" xr:uid="{7AD4B2D0-36FE-4BB4-8FC8-D4CFB116D898}"/>
    <cellStyle name="Normal 2 77 2 3" xfId="25061" xr:uid="{290EE759-D1AF-4D1C-A3F3-7F7FA4397EEB}"/>
    <cellStyle name="Normal 2 77 2 3 2" xfId="25062" xr:uid="{F8922A4E-1044-4148-8BBA-72C1AA264822}"/>
    <cellStyle name="Normal 2 77 2 4" xfId="25063" xr:uid="{8FBB13B3-CA0E-497F-845F-FB4A4F4C01FF}"/>
    <cellStyle name="Normal 2 77 3" xfId="25064" xr:uid="{165F988C-B3AE-4AE1-8F97-71EC22FC4016}"/>
    <cellStyle name="Normal 2 77 3 2" xfId="25065" xr:uid="{329356F4-0477-4D14-B247-2D28780CE5BE}"/>
    <cellStyle name="Normal 2 77 3 3" xfId="25066" xr:uid="{8944B8E2-EE9E-4FC9-A467-812D16017238}"/>
    <cellStyle name="Normal 2 77 4" xfId="25067" xr:uid="{81F20549-E16A-4A03-B606-2B100B883DB1}"/>
    <cellStyle name="Normal 2 77 4 2" xfId="25068" xr:uid="{8B6AEBB0-8EBC-4205-A80A-30D4C09888A6}"/>
    <cellStyle name="Normal 2 77 5" xfId="25069" xr:uid="{6C49BB6A-D720-44D7-910E-CDFC52E2CC41}"/>
    <cellStyle name="Normal 2 78" xfId="25070" xr:uid="{9FEA5D7F-2A0C-4C23-8980-15FA42C6756E}"/>
    <cellStyle name="Normal 2 78 2" xfId="25071" xr:uid="{C762EE98-7061-45DD-972E-EB925161306A}"/>
    <cellStyle name="Normal 2 78 2 2" xfId="25072" xr:uid="{F687D5A2-6739-4C19-9EC5-B3AEDA16FD6C}"/>
    <cellStyle name="Normal 2 78 2 2 2" xfId="25073" xr:uid="{4BDF7E5B-E308-44A1-B8DC-0CDF25BD4813}"/>
    <cellStyle name="Normal 2 78 2 3" xfId="25074" xr:uid="{F82BF3F9-5FF9-4E97-8E36-153054A4DF90}"/>
    <cellStyle name="Normal 2 78 2 4" xfId="25075" xr:uid="{29D84195-F0FC-45E8-BDB0-7F536D464CF0}"/>
    <cellStyle name="Normal 2 78 3" xfId="25076" xr:uid="{4B1A3959-D6DB-41C5-B4F8-DCF6C837A171}"/>
    <cellStyle name="Normal 2 78 3 2" xfId="25077" xr:uid="{B783A889-8AEF-4573-96FD-1D9EF1C4C108}"/>
    <cellStyle name="Normal 2 78 3 3" xfId="25078" xr:uid="{F5033597-0E65-4454-A113-BF1589C9F49B}"/>
    <cellStyle name="Normal 2 78 4" xfId="25079" xr:uid="{5D856DD5-E24F-46B6-A282-42439491612E}"/>
    <cellStyle name="Normal 2 78 4 2" xfId="25080" xr:uid="{CE43ADDD-1830-486E-A1D8-4601ACAE7C51}"/>
    <cellStyle name="Normal 2 78 5" xfId="25081" xr:uid="{106D535F-1CB1-464E-A1A2-856AB793E5E9}"/>
    <cellStyle name="Normal 2 79" xfId="25082" xr:uid="{C8C95B52-E49A-461A-97FD-3CFD91FBA0E7}"/>
    <cellStyle name="Normal 2 79 2" xfId="25083" xr:uid="{A76761E6-34D0-4ECE-BFE9-2B613E6B0914}"/>
    <cellStyle name="Normal 2 79 2 2" xfId="25084" xr:uid="{AF2D7122-DC37-4E5A-B9C9-670949171796}"/>
    <cellStyle name="Normal 2 79 2 2 2" xfId="25085" xr:uid="{8ED98639-F8CC-4C42-BB20-47074838286D}"/>
    <cellStyle name="Normal 2 79 2 3" xfId="25086" xr:uid="{2664A500-76B2-4E05-9229-97E75F9C43E3}"/>
    <cellStyle name="Normal 2 79 2 4" xfId="25087" xr:uid="{8B5CE202-A3BD-4CDC-AB39-1CA9BFE56BC4}"/>
    <cellStyle name="Normal 2 79 3" xfId="25088" xr:uid="{8021D8C6-CD48-4FD1-A493-1A133F2B411B}"/>
    <cellStyle name="Normal 2 79 3 2" xfId="25089" xr:uid="{850188F4-0D42-4DB6-94E9-9D8646776748}"/>
    <cellStyle name="Normal 2 79 4" xfId="25090" xr:uid="{D4662746-3B1F-4A37-BB40-4A90783D75BB}"/>
    <cellStyle name="Normal 2 79 5" xfId="25091" xr:uid="{41BF51CB-94A5-4D61-B458-7F4188ACBD14}"/>
    <cellStyle name="Normal 2 8" xfId="3828" xr:uid="{D3E6F91B-9D4A-4352-8ABF-181C38A4A355}"/>
    <cellStyle name="Normál 2 8" xfId="25092" xr:uid="{78A6DCB7-659B-4DE3-8742-DABBC8C065E0}"/>
    <cellStyle name="Normal 2 8 10" xfId="25093" xr:uid="{895B48A2-B871-4AD4-A561-255444007BC8}"/>
    <cellStyle name="Normál 2 8 10" xfId="25094" xr:uid="{D5EF0208-17FD-491F-86EA-3DAC33D060CB}"/>
    <cellStyle name="Normál 2 8 10 2" xfId="25095" xr:uid="{9A1A52C6-4FC2-4FEE-B8BE-FD50E71A05E9}"/>
    <cellStyle name="Normal 2 8 11" xfId="25096" xr:uid="{608BD314-0B4E-40DE-B286-97B1BA3777DE}"/>
    <cellStyle name="Normál 2 8 11" xfId="25097" xr:uid="{E3F4935B-6AA0-4EF0-A3A2-7C7730A66FD4}"/>
    <cellStyle name="Normal 2 8 12" xfId="25098" xr:uid="{D9A891B2-8464-45E8-8CEE-D293E7EC9616}"/>
    <cellStyle name="Normál 2 8 12" xfId="25099" xr:uid="{8B52AB60-6A67-482F-B9D5-624F20508E1D}"/>
    <cellStyle name="Normal 2 8 13" xfId="25100" xr:uid="{CAF4DFAE-E079-4A9D-9155-FE3D5295F2A5}"/>
    <cellStyle name="Normal 2 8 14" xfId="25101" xr:uid="{DFC247E9-B4C3-4A80-9029-B573BE3E7F24}"/>
    <cellStyle name="Normal 2 8 15" xfId="25102" xr:uid="{EC3C10BB-51B5-46D3-9246-900652D1637C}"/>
    <cellStyle name="Normal 2 8 16" xfId="25103" xr:uid="{AABC4D2A-60DC-4640-97F3-68B3F2F7ADF7}"/>
    <cellStyle name="Normal 2 8 17" xfId="25104" xr:uid="{9B37CCAE-0A59-48CD-8934-FFA7B1C40A24}"/>
    <cellStyle name="Normal 2 8 18" xfId="25105" xr:uid="{0E3E22EA-32B3-4CA2-B70E-AD19803DA1B6}"/>
    <cellStyle name="Normal 2 8 19" xfId="25106" xr:uid="{735E6FBB-214E-49CB-AB5B-25B2D0761EC6}"/>
    <cellStyle name="Normal 2 8 2" xfId="4143" xr:uid="{AC2AD9DA-E49F-4D58-AE80-FE7268C1C619}"/>
    <cellStyle name="Normál 2 8 2" xfId="25107" xr:uid="{0053D03F-F9F9-46EE-825A-1AD052ED5B5D}"/>
    <cellStyle name="Normál 2 8 2 10" xfId="25108" xr:uid="{46E7D00A-D864-4435-9519-75C36E744515}"/>
    <cellStyle name="Normál 2 8 2 10 2" xfId="25109" xr:uid="{392654BC-140F-4E5E-9879-82E13EA27544}"/>
    <cellStyle name="Normál 2 8 2 11" xfId="25110" xr:uid="{5B106BED-D6EB-4FC8-A498-C6EFC0FB3E58}"/>
    <cellStyle name="Normál 2 8 2 12" xfId="25111" xr:uid="{507B759D-777A-4A62-AC62-CF7E36C40425}"/>
    <cellStyle name="Normal 2 8 2 2" xfId="25112" xr:uid="{32405203-C380-4B1E-AC99-F8C9A547EE38}"/>
    <cellStyle name="Normál 2 8 2 2" xfId="25113" xr:uid="{0E45ABDE-8BF4-42EE-9C59-D4014026B17C}"/>
    <cellStyle name="Normal 2 8 2 2 2" xfId="25114" xr:uid="{47D530F8-4871-4007-8916-15E962939823}"/>
    <cellStyle name="Normál 2 8 2 2 2" xfId="25115" xr:uid="{16CEA7CB-A941-426E-B61F-8F4B84D0A7C2}"/>
    <cellStyle name="Normal 2 8 2 2 2 2" xfId="25116" xr:uid="{076E9877-F2E5-42D5-85EE-B7A4511B8B79}"/>
    <cellStyle name="Normal 2 8 2 2 2 2 2" xfId="25117" xr:uid="{6B5FFCB7-E2B7-4A9F-9681-2AD09720A134}"/>
    <cellStyle name="Normal 2 8 2 2 2 2 2 2" xfId="25118" xr:uid="{558DCCE0-C5C2-486A-85D0-B7C56310D826}"/>
    <cellStyle name="Normal 2 8 2 2 2 2 2 2 2" xfId="25119" xr:uid="{CC5D97DF-46A1-4BA8-B2B2-8DFB1C7EA713}"/>
    <cellStyle name="Normal 2 8 2 2 2 2 2 3" xfId="25120" xr:uid="{C0D9457D-FCB9-4E85-9DF5-AA9BFFA6C5D1}"/>
    <cellStyle name="Normal 2 8 2 2 2 2 2 4" xfId="25121" xr:uid="{3CCE6D15-A2C5-4680-AE31-4CADE96B0FC7}"/>
    <cellStyle name="Normal 2 8 2 2 2 2 3" xfId="25122" xr:uid="{EC2C25FF-7153-4F33-8DA9-B23D42C04F6E}"/>
    <cellStyle name="Normal 2 8 2 2 2 2 3 2" xfId="25123" xr:uid="{8C7AC641-34F6-48A4-AB29-2FEA6913EF7D}"/>
    <cellStyle name="Normal 2 8 2 2 2 2 3 3" xfId="25124" xr:uid="{72E23A9F-18F6-474E-9171-906A3999F9BE}"/>
    <cellStyle name="Normal 2 8 2 2 2 2 4" xfId="25125" xr:uid="{46A23E31-669B-4A52-A574-BC140BC194F9}"/>
    <cellStyle name="Normal 2 8 2 2 2 2 4 2" xfId="25126" xr:uid="{E7ADEB93-9082-4E12-91AD-3E1B6B398FFC}"/>
    <cellStyle name="Normal 2 8 2 2 2 2 4 3" xfId="25127" xr:uid="{5D17F409-F1FA-4EF4-AB86-B6EAB29CC0E3}"/>
    <cellStyle name="Normal 2 8 2 2 2 2 5" xfId="25128" xr:uid="{E0B335B6-EFDD-47F3-9F93-D8221A1168B3}"/>
    <cellStyle name="Normal 2 8 2 2 2 2 6" xfId="25129" xr:uid="{E05A434C-70E4-437B-AC09-D51B2DE89B44}"/>
    <cellStyle name="Normal 2 8 2 2 3" xfId="25130" xr:uid="{704E7CF1-99BB-45EF-A3CA-E3DD888946B1}"/>
    <cellStyle name="Normál 2 8 2 2 3" xfId="25131" xr:uid="{F57A8604-99BB-4755-AB81-6AB57A0CC855}"/>
    <cellStyle name="Normal 2 8 2 2 3 2" xfId="25132" xr:uid="{C49CF494-C98C-49A3-97E4-DC759C036A58}"/>
    <cellStyle name="Normal 2 8 2 2 3 2 2" xfId="25133" xr:uid="{3B67FCC0-918B-4668-BAD8-E6D60FF83D11}"/>
    <cellStyle name="Normal 2 8 2 2 3 2 2 2" xfId="25134" xr:uid="{BE453D50-7DA9-4626-84E0-EB57FC99B53F}"/>
    <cellStyle name="Normal 2 8 2 2 3 2 3" xfId="25135" xr:uid="{93D15F75-5191-403D-91E7-4C9A8D466967}"/>
    <cellStyle name="Normal 2 8 2 2 3 2 4" xfId="25136" xr:uid="{B687F806-3820-40CE-A0FB-3C13581520C8}"/>
    <cellStyle name="Normal 2 8 2 2 3 3" xfId="25137" xr:uid="{886A1322-6594-4254-9E2C-7F1E5CBE22D4}"/>
    <cellStyle name="Normal 2 8 2 2 3 3 2" xfId="25138" xr:uid="{BB0F514D-BB4A-4F0E-A6B4-A2B69B5D67F5}"/>
    <cellStyle name="Normal 2 8 2 2 3 3 3" xfId="25139" xr:uid="{D09BFD3C-45BD-4ADC-8581-B181F0F7A58E}"/>
    <cellStyle name="Normal 2 8 2 2 3 4" xfId="25140" xr:uid="{1F2552BA-A459-40E3-A37C-25DF7E12BF4E}"/>
    <cellStyle name="Normal 2 8 2 2 3 4 2" xfId="25141" xr:uid="{74EF91C1-C654-4400-901F-1FB768D2A41A}"/>
    <cellStyle name="Normal 2 8 2 2 3 4 3" xfId="25142" xr:uid="{1CA44CFE-D163-4A31-AD09-14D4824D0438}"/>
    <cellStyle name="Normal 2 8 2 2 3 5" xfId="25143" xr:uid="{12C15BD2-31C9-45BF-9043-F9E73B1D9725}"/>
    <cellStyle name="Normal 2 8 2 2 3 6" xfId="25144" xr:uid="{13EE8859-FC1C-4C46-8E09-2B74847D5E2F}"/>
    <cellStyle name="Normal 2 8 2 3" xfId="25145" xr:uid="{AFA1A958-0635-4AD7-814B-03D64BC16EDF}"/>
    <cellStyle name="Normál 2 8 2 3" xfId="25146" xr:uid="{DCFC9106-5EAC-4B33-A4C3-C03DD4FE6376}"/>
    <cellStyle name="Normal 2 8 2 3 10" xfId="25147" xr:uid="{98AE9BBD-7B8C-45DA-86F4-9D5B0BDE87EB}"/>
    <cellStyle name="Normal 2 8 2 3 10 2" xfId="25148" xr:uid="{B6831BF1-3458-4FD6-8392-275F29FC5183}"/>
    <cellStyle name="Normal 2 8 2 3 11" xfId="25149" xr:uid="{FD00803D-7A78-4D0B-BFAF-E18C78C61DB0}"/>
    <cellStyle name="Normal 2 8 2 3 12" xfId="25150" xr:uid="{31F01BDA-AAF6-4101-BFB5-2C55AE074281}"/>
    <cellStyle name="Normal 2 8 2 3 13" xfId="25151" xr:uid="{20D0D042-BE09-4147-AF53-05A6A41F3C8E}"/>
    <cellStyle name="Normal 2 8 2 3 2" xfId="25152" xr:uid="{0BF35AF3-830D-4962-A251-BE2AD0069608}"/>
    <cellStyle name="Normál 2 8 2 3 2" xfId="25153" xr:uid="{4BD15CE1-D004-448B-B884-8B0DD843E24C}"/>
    <cellStyle name="Normal 2 8 2 3 2 2" xfId="25154" xr:uid="{CD872BF3-76D2-4E22-BE67-633EC1BEBDE2}"/>
    <cellStyle name="Normal 2 8 2 3 2 2 2" xfId="25155" xr:uid="{63666577-7BD9-40B4-823E-435A35A33F0E}"/>
    <cellStyle name="Normal 2 8 2 3 2 3" xfId="25156" xr:uid="{F6178264-325F-41C5-856A-E043E64A7348}"/>
    <cellStyle name="Normal 2 8 2 3 2 4" xfId="25157" xr:uid="{39F41ED6-5535-4616-8222-5AACA400996E}"/>
    <cellStyle name="Normal 2 8 2 3 2 5" xfId="25158" xr:uid="{A5D3ADE4-D702-4D67-8B02-B2ABAAC112D3}"/>
    <cellStyle name="Normal 2 8 2 3 3" xfId="25159" xr:uid="{7B6BE5DC-7F3C-4F44-9B10-62038F7ED22E}"/>
    <cellStyle name="Normál 2 8 2 3 3" xfId="25160" xr:uid="{20226428-412E-4D82-849D-8490A2A71658}"/>
    <cellStyle name="Normal 2 8 2 3 3 2" xfId="25161" xr:uid="{6B69B98B-6E9B-4E4B-8E82-6A6A50C6BAD5}"/>
    <cellStyle name="Normal 2 8 2 3 3 3" xfId="25162" xr:uid="{80A69C05-7664-49C9-AD82-5B5D4913045C}"/>
    <cellStyle name="Normal 2 8 2 3 4" xfId="25163" xr:uid="{073644AE-AA24-44E3-9406-AACE596BE122}"/>
    <cellStyle name="Normal 2 8 2 3 4 2" xfId="25164" xr:uid="{988953F9-1430-441D-AB5E-A031269362AE}"/>
    <cellStyle name="Normal 2 8 2 3 4 3" xfId="25165" xr:uid="{C6DFDCA6-998C-4EC7-9BD3-A7C6884FC984}"/>
    <cellStyle name="Normal 2 8 2 3 5" xfId="25166" xr:uid="{B52BF733-9DCA-4CDB-A649-AABA6460440E}"/>
    <cellStyle name="Normal 2 8 2 3 5 2" xfId="25167" xr:uid="{77C9CAB5-17E9-439C-B309-F6B021F42102}"/>
    <cellStyle name="Normal 2 8 2 3 6" xfId="25168" xr:uid="{2D6DDBA7-1865-4C7F-A2E3-229FB60749D8}"/>
    <cellStyle name="Normal 2 8 2 3 6 2" xfId="25169" xr:uid="{54192A1B-83B1-47AC-BD1F-7EF7D3F7E7AC}"/>
    <cellStyle name="Normal 2 8 2 3 7" xfId="25170" xr:uid="{CC605EFC-1E81-4C3F-8750-96A2706F4791}"/>
    <cellStyle name="Normal 2 8 2 3 7 2" xfId="25171" xr:uid="{C209DB3D-9555-4A10-BFFA-DEBF23507A3B}"/>
    <cellStyle name="Normal 2 8 2 3 8" xfId="25172" xr:uid="{6E85C5FA-09D0-49E9-8E00-F6B4E6277CEA}"/>
    <cellStyle name="Normal 2 8 2 3 8 2" xfId="25173" xr:uid="{A15C2582-98B5-4C20-ABD3-A0B02D9E72AB}"/>
    <cellStyle name="Normal 2 8 2 3 9" xfId="25174" xr:uid="{3B4B5879-385E-484F-BF88-4E1ABE289154}"/>
    <cellStyle name="Normal 2 8 2 3 9 2" xfId="25175" xr:uid="{7DF8E2B1-E408-474B-BF2A-4CE94A4F92D8}"/>
    <cellStyle name="Normál 2 8 2 4" xfId="25176" xr:uid="{E8A2B2F0-55C4-4870-9B4E-F1FBBF50B7DE}"/>
    <cellStyle name="Normál 2 8 2 4 2" xfId="25177" xr:uid="{5FD7C67A-02E1-45D8-97C9-91C3C7D8C3D9}"/>
    <cellStyle name="Normál 2 8 2 5" xfId="25178" xr:uid="{CAB470E3-C1DE-4872-A9EC-9FED7857BC8A}"/>
    <cellStyle name="Normál 2 8 2 5 2" xfId="25179" xr:uid="{F063F380-6A0F-4DF8-9A97-D6C200A94B1E}"/>
    <cellStyle name="Normál 2 8 2 6" xfId="25180" xr:uid="{E51F5BD9-7167-461C-8453-C8EE3916D610}"/>
    <cellStyle name="Normál 2 8 2 6 2" xfId="25181" xr:uid="{741D2743-7292-43FA-A86D-FE8BF4EED62D}"/>
    <cellStyle name="Normál 2 8 2 7" xfId="25182" xr:uid="{4C65C1AC-6987-4691-AF20-0A6D0C2BD93D}"/>
    <cellStyle name="Normál 2 8 2 7 2" xfId="25183" xr:uid="{F8FDAF7B-921D-460A-BE1A-A5BF62B1C45C}"/>
    <cellStyle name="Normál 2 8 2 8" xfId="25184" xr:uid="{1B2F1A00-9570-4A64-94AE-1F1771A48EBB}"/>
    <cellStyle name="Normál 2 8 2 8 2" xfId="25185" xr:uid="{E0121A31-979A-4C54-900E-4686D0059D83}"/>
    <cellStyle name="Normál 2 8 2 9" xfId="25186" xr:uid="{43BCA630-7B7D-4CB4-BA88-8812377721AF}"/>
    <cellStyle name="Normál 2 8 2 9 2" xfId="25187" xr:uid="{16EFEF77-31B8-4BC6-8455-300CA5EE4CE0}"/>
    <cellStyle name="Normal 2 8 20" xfId="25188" xr:uid="{C2FD0DFB-1EB9-49FC-8748-7800D765386D}"/>
    <cellStyle name="Normal 2 8 21" xfId="25189" xr:uid="{A7216F45-9DD2-4DD7-8AD0-1AE477597320}"/>
    <cellStyle name="Normal 2 8 22" xfId="25190" xr:uid="{7B497956-4A09-463E-BAD4-8FB32D4FDC61}"/>
    <cellStyle name="Normal 2 8 23" xfId="25191" xr:uid="{13A7C391-4A5F-45DD-8104-59616DE55B89}"/>
    <cellStyle name="Normal 2 8 24" xfId="25192" xr:uid="{9EC01C48-DF2C-4ADF-91E2-6F07DEAED8F5}"/>
    <cellStyle name="Normal 2 8 25" xfId="25193" xr:uid="{F76F78A5-8390-42F2-B5E7-D37D5B473526}"/>
    <cellStyle name="Normal 2 8 26" xfId="25194" xr:uid="{7F6F6EF9-B13F-49BF-AE79-2AAF4F15B985}"/>
    <cellStyle name="Normal 2 8 27" xfId="25195" xr:uid="{788D0EAD-8D67-4669-ADA9-2D430DFD03E0}"/>
    <cellStyle name="Normal 2 8 28" xfId="25196" xr:uid="{8189A979-BBEB-4EFA-AE8F-779F6FBAC9FD}"/>
    <cellStyle name="Normal 2 8 29" xfId="25197" xr:uid="{1F206F56-EC93-4493-90B2-7C0930239BF5}"/>
    <cellStyle name="Normal 2 8 3" xfId="25198" xr:uid="{28C8A596-A9A6-4359-A73D-2C593CA1073F}"/>
    <cellStyle name="Normál 2 8 3" xfId="25199" xr:uid="{8AF597C0-0A03-46C9-AF86-5E772EC69461}"/>
    <cellStyle name="Normál 2 8 3 10" xfId="25200" xr:uid="{CB8252AA-1624-4B60-8653-42A21CE02D8D}"/>
    <cellStyle name="Normál 2 8 3 10 2" xfId="25201" xr:uid="{BEE1201F-F1E9-4CF5-BAB1-6FBAB4334EC4}"/>
    <cellStyle name="Normál 2 8 3 11" xfId="25202" xr:uid="{A344484C-19EB-4C9A-BED3-3F68FD2F307E}"/>
    <cellStyle name="Normál 2 8 3 12" xfId="25203" xr:uid="{98F2762C-23E0-408D-B68B-7E86FDF362AE}"/>
    <cellStyle name="Normal 2 8 3 2" xfId="25204" xr:uid="{AE381B97-4428-41E0-B92C-C7F10DFBD2C3}"/>
    <cellStyle name="Normál 2 8 3 2" xfId="25205" xr:uid="{74684405-429D-4974-B8ED-F897A8B72FDE}"/>
    <cellStyle name="Normal 2 8 3 2 10" xfId="25206" xr:uid="{90733860-4181-48E2-BEA9-9057AB35660F}"/>
    <cellStyle name="Normal 2 8 3 2 10 2" xfId="25207" xr:uid="{3E665A63-1281-4F5E-86F5-177856D9F73B}"/>
    <cellStyle name="Normal 2 8 3 2 11" xfId="25208" xr:uid="{BBFB4249-41AE-42B2-8478-96EB5770542B}"/>
    <cellStyle name="Normal 2 8 3 2 11 2" xfId="25209" xr:uid="{DAC4105D-74C8-4650-909B-6BAE6AC4E173}"/>
    <cellStyle name="Normal 2 8 3 2 12" xfId="25210" xr:uid="{4AAABCFE-8024-4619-8708-AFCC3A67D28F}"/>
    <cellStyle name="Normal 2 8 3 2 13" xfId="25211" xr:uid="{42A0724F-B98C-4805-B8C8-4026268908BA}"/>
    <cellStyle name="Normal 2 8 3 2 14" xfId="25212" xr:uid="{151F5224-83D9-47CD-9A86-0BFBAC7E35DF}"/>
    <cellStyle name="Normal 2 8 3 2 15" xfId="25213" xr:uid="{570ADCCF-5DF0-4D3D-86ED-6FCD4CFCB4C6}"/>
    <cellStyle name="Normal 2 8 3 2 2" xfId="25214" xr:uid="{9A296E3D-49B3-4B1E-8753-F6099A2F8685}"/>
    <cellStyle name="Normál 2 8 3 2 2" xfId="25215" xr:uid="{2AE4E144-A685-4F79-A254-FBA72A32EEE2}"/>
    <cellStyle name="Normal 2 8 3 2 2 2" xfId="25216" xr:uid="{611BA048-51CF-4106-9367-E9DCF658BB5E}"/>
    <cellStyle name="Normal 2 8 3 2 2 2 2" xfId="25217" xr:uid="{FE3A33EB-35F4-49CC-A4D1-BA4C82A83BC8}"/>
    <cellStyle name="Normal 2 8 3 2 2 3" xfId="25218" xr:uid="{DD756E2D-7FAD-4872-B890-3323128A4A4F}"/>
    <cellStyle name="Normal 2 8 3 2 2 4" xfId="25219" xr:uid="{FF8DF5DA-E96E-4D28-AF13-B17A64C1913D}"/>
    <cellStyle name="Normal 2 8 3 2 2 5" xfId="25220" xr:uid="{EA6141BA-0555-4A60-83F5-728F778BF07D}"/>
    <cellStyle name="Normal 2 8 3 2 3" xfId="25221" xr:uid="{F8B09B7C-1AF8-4231-AC7D-5634ED52B817}"/>
    <cellStyle name="Normál 2 8 3 2 3" xfId="25222" xr:uid="{557BB5FB-2DB8-48D1-973F-62B4F61A4505}"/>
    <cellStyle name="Normal 2 8 3 2 3 2" xfId="25223" xr:uid="{B01A2235-C0CB-4217-98DD-5F5614610559}"/>
    <cellStyle name="Normal 2 8 3 2 3 3" xfId="25224" xr:uid="{EF68A5CD-FEC3-4680-A901-A52C04CA2958}"/>
    <cellStyle name="Normal 2 8 3 2 4" xfId="25225" xr:uid="{77D0A06A-C499-4AFB-A364-0072576EC7AC}"/>
    <cellStyle name="Normal 2 8 3 2 4 2" xfId="25226" xr:uid="{26B47C25-5BE9-432B-B638-CA25DEC6D366}"/>
    <cellStyle name="Normal 2 8 3 2 5" xfId="25227" xr:uid="{8F576CE1-EA80-4208-AAD6-C734805466FA}"/>
    <cellStyle name="Normal 2 8 3 2 5 2" xfId="25228" xr:uid="{E7B5BA6D-A575-406C-8A64-FA83B1C41A19}"/>
    <cellStyle name="Normal 2 8 3 2 6" xfId="25229" xr:uid="{50821B30-C221-472B-A8B4-CE603C513048}"/>
    <cellStyle name="Normal 2 8 3 2 6 2" xfId="25230" xr:uid="{2A1B9D68-B9D2-4FAD-8C4A-2A5D8F397654}"/>
    <cellStyle name="Normal 2 8 3 2 7" xfId="25231" xr:uid="{B8480931-C740-41B7-8C2E-D2769A8722E6}"/>
    <cellStyle name="Normal 2 8 3 2 7 2" xfId="25232" xr:uid="{0058AB73-5747-495F-9A60-317479A354B6}"/>
    <cellStyle name="Normal 2 8 3 2 8" xfId="25233" xr:uid="{11C50BF6-9267-434C-8757-65D001E361AB}"/>
    <cellStyle name="Normal 2 8 3 2 8 2" xfId="25234" xr:uid="{47024CBC-522A-4629-B69C-786E458385CB}"/>
    <cellStyle name="Normal 2 8 3 2 9" xfId="25235" xr:uid="{D488266A-D00A-4FCA-9FCC-3F86800D356E}"/>
    <cellStyle name="Normal 2 8 3 2 9 2" xfId="25236" xr:uid="{439DA5BE-09DA-46D1-8128-3B5C15DC3100}"/>
    <cellStyle name="Normál 2 8 3 3" xfId="25237" xr:uid="{CF3EBD15-D526-437B-A46F-2CC9347F263B}"/>
    <cellStyle name="Normál 2 8 3 3 2" xfId="25238" xr:uid="{B2475377-0BAD-4487-8C0F-0415ACDABCC3}"/>
    <cellStyle name="Normál 2 8 3 4" xfId="25239" xr:uid="{C469921C-3B17-449B-AA31-BA505976445B}"/>
    <cellStyle name="Normál 2 8 3 4 2" xfId="25240" xr:uid="{A9100222-4A12-4406-8231-E2440428FD38}"/>
    <cellStyle name="Normál 2 8 3 5" xfId="25241" xr:uid="{D4180FD7-CE46-4966-AB40-457C1C59278F}"/>
    <cellStyle name="Normál 2 8 3 5 2" xfId="25242" xr:uid="{4C4EF08C-D002-4FB2-A87B-D173759E0EA7}"/>
    <cellStyle name="Normál 2 8 3 6" xfId="25243" xr:uid="{8558360B-A65E-46A2-9754-001FDFE8C36D}"/>
    <cellStyle name="Normál 2 8 3 6 2" xfId="25244" xr:uid="{868601D9-E552-4A3D-A23A-5319F5F23517}"/>
    <cellStyle name="Normál 2 8 3 7" xfId="25245" xr:uid="{8470C2DA-E347-4820-97AA-91C7193B832E}"/>
    <cellStyle name="Normál 2 8 3 7 2" xfId="25246" xr:uid="{FEB3BD68-4D88-4A0E-B03C-EE7B1D5E7033}"/>
    <cellStyle name="Normál 2 8 3 8" xfId="25247" xr:uid="{234C1507-ACE4-4442-8F24-41212101957C}"/>
    <cellStyle name="Normál 2 8 3 8 2" xfId="25248" xr:uid="{584F4F5E-D6C9-490B-895C-B191EE3AFEB8}"/>
    <cellStyle name="Normál 2 8 3 9" xfId="25249" xr:uid="{93C8B9FE-CFE8-4826-9CB1-77FDBFF29950}"/>
    <cellStyle name="Normál 2 8 3 9 2" xfId="25250" xr:uid="{6A7FB7A2-DB9E-4EBE-BE1E-BD53F8001461}"/>
    <cellStyle name="Normal 2 8 30" xfId="25251" xr:uid="{66E78E7C-EC83-4118-8C38-42D29AD8C4BC}"/>
    <cellStyle name="Normal 2 8 31" xfId="25252" xr:uid="{2F715BC8-20A7-43F2-80E7-4415EBB9F329}"/>
    <cellStyle name="Normal 2 8 32" xfId="25253" xr:uid="{7FD05088-D9E6-44CB-8296-2673665D6EF4}"/>
    <cellStyle name="Normal 2 8 33" xfId="25254" xr:uid="{19AB37B8-9074-4B05-BD42-8397650CFD8E}"/>
    <cellStyle name="Normal 2 8 34" xfId="25255" xr:uid="{987E2258-E2B7-4E0B-A7E8-6B5D1261C867}"/>
    <cellStyle name="Normal 2 8 35" xfId="25256" xr:uid="{63FA5A5F-7FC6-4857-9AAC-2A8E2D3EC1E1}"/>
    <cellStyle name="Normal 2 8 4" xfId="25257" xr:uid="{8B76466D-BC47-4B2A-B6FD-30D5C8807AFC}"/>
    <cellStyle name="Normál 2 8 4" xfId="25258" xr:uid="{138DF91D-8AE5-4268-9675-863C66BB6564}"/>
    <cellStyle name="Normal 2 8 4 10" xfId="25259" xr:uid="{CB2F5210-F0FE-4774-A6E1-4D413C0D2F81}"/>
    <cellStyle name="Normál 2 8 4 10" xfId="25260" xr:uid="{D02D96AA-B3CF-45C1-B276-240CCF5BABE7}"/>
    <cellStyle name="Normal 2 8 4 10 2" xfId="25261" xr:uid="{AB8BD47B-E528-4382-8BD9-8F5118F44895}"/>
    <cellStyle name="Normál 2 8 4 10 2" xfId="25262" xr:uid="{3D137C63-FD88-4340-AB4C-FB73B73339F3}"/>
    <cellStyle name="Normal 2 8 4 10 3" xfId="25263" xr:uid="{D62B736E-BCCB-40B2-9A04-75FD813A91C5}"/>
    <cellStyle name="Normál 2 8 4 10 3" xfId="25264" xr:uid="{304C0B10-6FB5-41FD-82E4-99717D13D70C}"/>
    <cellStyle name="Normal 2 8 4 10 4" xfId="25265" xr:uid="{8CAF256B-6E7E-4AE5-B11C-9783140B1663}"/>
    <cellStyle name="Normal 2 8 4 11" xfId="25266" xr:uid="{800D89EE-9B97-4AFE-91D7-59A6FD0025A5}"/>
    <cellStyle name="Normál 2 8 4 11" xfId="25267" xr:uid="{61D56525-D3AD-451C-BCB0-DA74D4A86037}"/>
    <cellStyle name="Normal 2 8 4 11 2" xfId="25268" xr:uid="{B5AEB21E-AF1B-45F8-A404-EA3C040425B3}"/>
    <cellStyle name="Normal 2 8 4 11 3" xfId="25269" xr:uid="{A8C56CA7-9ABE-44FA-95D0-1DA8D26F1ACD}"/>
    <cellStyle name="Normal 2 8 4 11 4" xfId="25270" xr:uid="{B35761F8-D70D-4C25-91FC-975D1AF27762}"/>
    <cellStyle name="Normal 2 8 4 12" xfId="25271" xr:uid="{85E22095-AC94-4487-A8A0-2A9F43A0F5A6}"/>
    <cellStyle name="Normál 2 8 4 12" xfId="25272" xr:uid="{51748DE5-CB50-4F8B-BF2B-06ACA7062348}"/>
    <cellStyle name="Normal 2 8 4 12 2" xfId="25273" xr:uid="{1E8E3AC8-3A24-4061-BF79-35536793242D}"/>
    <cellStyle name="Normal 2 8 4 12 3" xfId="25274" xr:uid="{D1EE9108-EDA5-4F32-8BA4-B20C8468A72F}"/>
    <cellStyle name="Normal 2 8 4 13" xfId="25275" xr:uid="{1E4E06B5-CDFB-4003-AF58-DE01DC18E9A6}"/>
    <cellStyle name="Normál 2 8 4 13" xfId="25276" xr:uid="{24F1A869-3188-49A0-A692-6B18865B37C5}"/>
    <cellStyle name="Normal 2 8 4 13 2" xfId="25277" xr:uid="{800539C7-6F79-4AB4-A0EA-280CC7C108D4}"/>
    <cellStyle name="Normal 2 8 4 14" xfId="25278" xr:uid="{84243BFC-C4C0-4124-B838-03261912080A}"/>
    <cellStyle name="Normal 2 8 4 14 2" xfId="25279" xr:uid="{3AD84F8D-248D-442A-8682-3652C65A2F65}"/>
    <cellStyle name="Normal 2 8 4 15" xfId="25280" xr:uid="{8953B84D-80A5-4929-BCF7-4D5AE328D90D}"/>
    <cellStyle name="Normal 2 8 4 2" xfId="25281" xr:uid="{EFB6ABCC-DF43-4E7B-B8EA-7F8EA0BDAEC4}"/>
    <cellStyle name="Normál 2 8 4 2" xfId="25282" xr:uid="{02EBD626-5C15-43D1-A2A8-CFC6EB30D2F6}"/>
    <cellStyle name="Normal 2 8 4 2 10" xfId="25283" xr:uid="{441BBDA5-1492-4F26-B71F-80257CECCC65}"/>
    <cellStyle name="Normal 2 8 4 2 10 2" xfId="25284" xr:uid="{17FF91A4-A55C-42BD-A6B6-A8DF22312028}"/>
    <cellStyle name="Normal 2 8 4 2 11" xfId="25285" xr:uid="{0782A438-16EE-4133-B3A1-BB089B089950}"/>
    <cellStyle name="Normal 2 8 4 2 12" xfId="25286" xr:uid="{AF8DD273-ECE7-45D7-87B8-34190B0E3FC0}"/>
    <cellStyle name="Normal 2 8 4 2 13" xfId="25287" xr:uid="{48D597EC-11A3-4240-BA66-BFDCF554629A}"/>
    <cellStyle name="Normal 2 8 4 2 2" xfId="25288" xr:uid="{22383A0C-1B06-4CC8-92B4-3EBB1DE4CF92}"/>
    <cellStyle name="Normál 2 8 4 2 2" xfId="25289" xr:uid="{AF52181B-5212-4240-B709-18F5537E69D4}"/>
    <cellStyle name="Normal 2 8 4 2 2 2" xfId="25290" xr:uid="{4647092E-32DD-4B98-8DB7-3716D7400571}"/>
    <cellStyle name="Normal 2 8 4 2 2 3" xfId="25291" xr:uid="{9AF99D3A-F799-4B11-BB63-DF93C375EE07}"/>
    <cellStyle name="Normal 2 8 4 2 3" xfId="25292" xr:uid="{FAFD0BFA-F2DB-4876-B360-555274EF4855}"/>
    <cellStyle name="Normál 2 8 4 2 3" xfId="25293" xr:uid="{8BA802D6-D7C8-4E6E-8FC2-8C4AFAE40E40}"/>
    <cellStyle name="Normal 2 8 4 2 3 2" xfId="25294" xr:uid="{A776B955-BBF2-4615-8DEC-3D1075EC0EC7}"/>
    <cellStyle name="Normal 2 8 4 2 4" xfId="25295" xr:uid="{64D20CC5-E3DF-441B-AA4F-831CD344A44C}"/>
    <cellStyle name="Normal 2 8 4 2 4 2" xfId="25296" xr:uid="{1BE97B4F-2556-4BD4-89B5-69C3D21DFE4F}"/>
    <cellStyle name="Normal 2 8 4 2 5" xfId="25297" xr:uid="{88B67BFD-F980-414B-879E-AAA61DDABD2D}"/>
    <cellStyle name="Normal 2 8 4 2 5 2" xfId="25298" xr:uid="{58691FB9-827E-4172-A6A8-AC0E48F5920C}"/>
    <cellStyle name="Normal 2 8 4 2 6" xfId="25299" xr:uid="{0B3AFB6A-459D-46C7-886C-10F3C592D856}"/>
    <cellStyle name="Normal 2 8 4 2 6 2" xfId="25300" xr:uid="{C62961AF-93D9-41EA-AD22-28302733CD0C}"/>
    <cellStyle name="Normal 2 8 4 2 7" xfId="25301" xr:uid="{9CAEF992-0F22-49CC-B96A-3064F42C9E63}"/>
    <cellStyle name="Normal 2 8 4 2 7 2" xfId="25302" xr:uid="{28A0D823-179E-49E7-B328-6B339CCE912A}"/>
    <cellStyle name="Normal 2 8 4 2 8" xfId="25303" xr:uid="{10FA3C9E-B611-4293-B571-317E8B3D60BA}"/>
    <cellStyle name="Normal 2 8 4 2 8 2" xfId="25304" xr:uid="{88E4F6F1-9025-460F-AE7A-4A0EEEFCAB95}"/>
    <cellStyle name="Normal 2 8 4 2 9" xfId="25305" xr:uid="{2CCFB70E-BF5A-41EF-A5B2-E12FFBFDE02A}"/>
    <cellStyle name="Normal 2 8 4 2 9 2" xfId="25306" xr:uid="{7DD382DD-6BEA-4B98-9DB0-73472A340D89}"/>
    <cellStyle name="Normal 2 8 4 3" xfId="25307" xr:uid="{E654E930-B673-4C84-A39E-76D10DFF9343}"/>
    <cellStyle name="Normál 2 8 4 3" xfId="25308" xr:uid="{4FDE654B-9EB3-49B9-A918-3DB7A465D542}"/>
    <cellStyle name="Normal 2 8 4 3 10" xfId="25309" xr:uid="{EB21246D-8D41-4994-B5C3-3B40E2787CB9}"/>
    <cellStyle name="Normal 2 8 4 3 11" xfId="25310" xr:uid="{55E3C290-C7C4-46F0-ACBB-2949FF90D45D}"/>
    <cellStyle name="Normal 2 8 4 3 12" xfId="25311" xr:uid="{75B155E4-4CCC-48A5-BB73-B4A49D0BBFD5}"/>
    <cellStyle name="Normal 2 8 4 3 2" xfId="25312" xr:uid="{BE3896BC-60FB-4C83-B04D-680F88BAA89D}"/>
    <cellStyle name="Normál 2 8 4 3 2" xfId="25313" xr:uid="{B891608A-761C-4784-B6EB-F2688B4EB38F}"/>
    <cellStyle name="Normal 2 8 4 3 2 2" xfId="25314" xr:uid="{3E043AFA-4BDC-4B82-8C2B-D45F23B711BF}"/>
    <cellStyle name="Normal 2 8 4 3 2 3" xfId="25315" xr:uid="{A12911AF-C801-41E1-A373-4D5FED5DBFD0}"/>
    <cellStyle name="Normal 2 8 4 3 3" xfId="25316" xr:uid="{7DF028B2-B0B9-460A-8611-8C0259635607}"/>
    <cellStyle name="Normál 2 8 4 3 3" xfId="25317" xr:uid="{51639849-4758-4ED1-B1C2-85186F0910C5}"/>
    <cellStyle name="Normal 2 8 4 3 3 2" xfId="25318" xr:uid="{5078C849-71AC-4140-9A8C-C659EB4DC7AA}"/>
    <cellStyle name="Normal 2 8 4 3 4" xfId="25319" xr:uid="{17BFAE5D-3DFB-4A35-B8E1-B8101DB6C433}"/>
    <cellStyle name="Normal 2 8 4 3 4 2" xfId="25320" xr:uid="{324A322E-683B-452E-8763-E7F15C91EAD6}"/>
    <cellStyle name="Normal 2 8 4 3 5" xfId="25321" xr:uid="{F139B7EC-11BE-4BB2-80FE-5678F7366E25}"/>
    <cellStyle name="Normal 2 8 4 3 5 2" xfId="25322" xr:uid="{25C84826-549C-4DF9-A826-8C6303628187}"/>
    <cellStyle name="Normal 2 8 4 3 6" xfId="25323" xr:uid="{FE972AE9-46FD-4ACB-9360-CC66D73EC078}"/>
    <cellStyle name="Normal 2 8 4 3 6 2" xfId="25324" xr:uid="{A6B86D15-4B37-4C8D-A17E-81DE2932BBBE}"/>
    <cellStyle name="Normal 2 8 4 3 7" xfId="25325" xr:uid="{98329644-6C6A-4ABF-9F81-86BFAD68ECFD}"/>
    <cellStyle name="Normal 2 8 4 3 7 2" xfId="25326" xr:uid="{A6D37929-FF85-487B-AA8B-7299269219E9}"/>
    <cellStyle name="Normal 2 8 4 3 8" xfId="25327" xr:uid="{32FDCE21-A034-4FBA-80D9-74832525875F}"/>
    <cellStyle name="Normal 2 8 4 3 8 2" xfId="25328" xr:uid="{AF5AE01D-8AE4-442F-9DF9-A589C2A22C83}"/>
    <cellStyle name="Normal 2 8 4 3 9" xfId="25329" xr:uid="{5357777E-E7A6-4964-82C9-24D316C9B209}"/>
    <cellStyle name="Normal 2 8 4 3 9 2" xfId="25330" xr:uid="{5F5E8758-E9EF-454F-8989-09B6C72D6CC5}"/>
    <cellStyle name="Normal 2 8 4 4" xfId="25331" xr:uid="{58A498FB-417A-4182-92D1-9E6ACC182F27}"/>
    <cellStyle name="Normál 2 8 4 4" xfId="25332" xr:uid="{7A05829C-E5E1-41F2-8052-ECFD49CB8D33}"/>
    <cellStyle name="Normal 2 8 4 4 2" xfId="25333" xr:uid="{88DD20EE-096E-4F85-92CB-E75B5A749DD0}"/>
    <cellStyle name="Normál 2 8 4 4 2" xfId="25334" xr:uid="{E35B923E-5284-44ED-ABDF-77B7EB3F2B07}"/>
    <cellStyle name="Normal 2 8 4 4 3" xfId="25335" xr:uid="{49B740BE-E328-40BC-A053-7C333DB5C9AE}"/>
    <cellStyle name="Normál 2 8 4 4 3" xfId="25336" xr:uid="{DC9BA5FA-E10E-40FC-9CDD-33F6906CDDD0}"/>
    <cellStyle name="Normal 2 8 4 4 4" xfId="25337" xr:uid="{46D93003-830F-4305-A539-A12A62137B6A}"/>
    <cellStyle name="Normal 2 8 4 5" xfId="25338" xr:uid="{49898CE4-E9AA-4712-B4E9-FC2E14E6F72C}"/>
    <cellStyle name="Normál 2 8 4 5" xfId="25339" xr:uid="{BAECB88F-1DDF-446D-9F06-85DD52792BD8}"/>
    <cellStyle name="Normal 2 8 4 5 2" xfId="25340" xr:uid="{2C413D20-48C8-4054-9CFF-D9FC1343BB35}"/>
    <cellStyle name="Normál 2 8 4 5 2" xfId="25341" xr:uid="{3C7660E9-7875-4FE0-8793-C68EA87B74F1}"/>
    <cellStyle name="Normal 2 8 4 5 3" xfId="25342" xr:uid="{FEE2E61A-9A71-4AB7-AFD2-BF8DDED7D02B}"/>
    <cellStyle name="Normál 2 8 4 5 3" xfId="25343" xr:uid="{CF83FB4E-126F-43EC-B451-FE7C22F1DF98}"/>
    <cellStyle name="Normal 2 8 4 5 4" xfId="25344" xr:uid="{5EF4880A-2881-4348-A3CD-FAC7BB717D2C}"/>
    <cellStyle name="Normal 2 8 4 6" xfId="25345" xr:uid="{CF87EBA3-F671-4855-9039-5365804D3924}"/>
    <cellStyle name="Normál 2 8 4 6" xfId="25346" xr:uid="{ECF5347C-4776-4C58-8E5A-65273C4643A7}"/>
    <cellStyle name="Normal 2 8 4 6 2" xfId="25347" xr:uid="{2A70ED84-7112-4005-94C7-22CB8EA8F1C0}"/>
    <cellStyle name="Normál 2 8 4 6 2" xfId="25348" xr:uid="{6522B642-92DA-4B76-95EB-86BF7AC25B7E}"/>
    <cellStyle name="Normal 2 8 4 6 3" xfId="25349" xr:uid="{D04C8213-6575-4BCF-BF27-D8862A2FE0C3}"/>
    <cellStyle name="Normál 2 8 4 6 3" xfId="25350" xr:uid="{18674A52-7A8D-4159-B384-4917B29CB1D2}"/>
    <cellStyle name="Normal 2 8 4 6 4" xfId="25351" xr:uid="{C022E457-8A37-446A-9CDA-875F71A9AEAE}"/>
    <cellStyle name="Normal 2 8 4 7" xfId="25352" xr:uid="{F9BF083F-7EA5-4EF6-94D9-437AAAD93E4B}"/>
    <cellStyle name="Normál 2 8 4 7" xfId="25353" xr:uid="{2082B1D4-0449-40F5-A9CA-3808F6AE7CD6}"/>
    <cellStyle name="Normal 2 8 4 7 2" xfId="25354" xr:uid="{A36A96E0-B300-457F-9CEA-DDC06606243A}"/>
    <cellStyle name="Normál 2 8 4 7 2" xfId="25355" xr:uid="{59617D8E-B372-4EA9-970F-B68B9EB8C175}"/>
    <cellStyle name="Normal 2 8 4 7 3" xfId="25356" xr:uid="{381A81F6-1CEA-4286-9667-9C9985E916F9}"/>
    <cellStyle name="Normál 2 8 4 7 3" xfId="25357" xr:uid="{04BE6650-DB85-4041-B0D1-331EFB40DF44}"/>
    <cellStyle name="Normal 2 8 4 7 4" xfId="25358" xr:uid="{A6A7B798-359C-477A-B697-7C2D98D2F844}"/>
    <cellStyle name="Normal 2 8 4 8" xfId="25359" xr:uid="{64FBFEBD-FAC6-47FC-86D6-597735C54F97}"/>
    <cellStyle name="Normál 2 8 4 8" xfId="25360" xr:uid="{0988DB6F-F790-4E5A-97CC-58403DF38FE4}"/>
    <cellStyle name="Normal 2 8 4 8 2" xfId="25361" xr:uid="{7014337E-E2CD-49FA-91A9-1624F15E2868}"/>
    <cellStyle name="Normál 2 8 4 8 2" xfId="25362" xr:uid="{E6280B09-3629-4F55-BDA4-04765C898E55}"/>
    <cellStyle name="Normal 2 8 4 8 3" xfId="25363" xr:uid="{806B8CCE-9F88-49FE-9BA1-248F83E3F486}"/>
    <cellStyle name="Normál 2 8 4 8 3" xfId="25364" xr:uid="{DBD48208-7B46-48A2-9BF7-D724275B7344}"/>
    <cellStyle name="Normal 2 8 4 8 4" xfId="25365" xr:uid="{91C44BAD-B256-4CC0-B822-FECE9D4D63FA}"/>
    <cellStyle name="Normal 2 8 4 9" xfId="25366" xr:uid="{B2E81366-3093-4034-836E-4698F65A1D47}"/>
    <cellStyle name="Normál 2 8 4 9" xfId="25367" xr:uid="{6183AFF0-A619-452D-BEBE-C3BEBA633525}"/>
    <cellStyle name="Normal 2 8 4 9 2" xfId="25368" xr:uid="{BF5FA931-759F-4C6A-8DE9-C320378A95B0}"/>
    <cellStyle name="Normál 2 8 4 9 2" xfId="25369" xr:uid="{2F6D1ED3-5AE5-44FB-85ED-9DD6C9AA3580}"/>
    <cellStyle name="Normal 2 8 4 9 3" xfId="25370" xr:uid="{0EC74090-0259-4E19-97AE-CF8B1C537EB9}"/>
    <cellStyle name="Normál 2 8 4 9 3" xfId="25371" xr:uid="{95911401-067C-4BB9-8443-05C679A1E0EE}"/>
    <cellStyle name="Normal 2 8 4 9 4" xfId="25372" xr:uid="{2CB6EA4B-83D7-455F-AA24-D30978048910}"/>
    <cellStyle name="Normal 2 8 5" xfId="25373" xr:uid="{CEE95983-2726-4EFC-8994-F0D3D7C4FE6C}"/>
    <cellStyle name="Normál 2 8 5" xfId="25374" xr:uid="{9AEE1945-E557-449B-8752-5E5F8B6DCD71}"/>
    <cellStyle name="Normal 2 8 5 10" xfId="25375" xr:uid="{3BA1648F-4616-4555-91B5-4FCC0F87D624}"/>
    <cellStyle name="Normál 2 8 5 10" xfId="25376" xr:uid="{FAE33EC0-945E-41C6-90E1-4AD6B50EDFB0}"/>
    <cellStyle name="Normal 2 8 5 10 2" xfId="25377" xr:uid="{6FCC9E63-B47B-44E5-AA89-BC3778545897}"/>
    <cellStyle name="Normál 2 8 5 10 2" xfId="25378" xr:uid="{E54C047D-E748-480B-BA98-1D368B09B12C}"/>
    <cellStyle name="Normal 2 8 5 10 3" xfId="25379" xr:uid="{09CA61CC-9689-47B3-8D8B-2776E5C96CD6}"/>
    <cellStyle name="Normál 2 8 5 10 3" xfId="25380" xr:uid="{12AEAE96-3A69-4753-A27B-05C937EA0B19}"/>
    <cellStyle name="Normal 2 8 5 11" xfId="25381" xr:uid="{ACAE1D35-A37B-462B-92D7-9CE2F035A907}"/>
    <cellStyle name="Normál 2 8 5 11" xfId="25382" xr:uid="{437A172C-E0C2-462D-9696-4335CD32FFA7}"/>
    <cellStyle name="Normal 2 8 5 11 2" xfId="25383" xr:uid="{D8A75E6E-6C23-439E-B281-7A049C316E36}"/>
    <cellStyle name="Normal 2 8 5 11 3" xfId="25384" xr:uid="{8A505F91-E3BF-42B7-8973-8BBE087B01B2}"/>
    <cellStyle name="Normal 2 8 5 12" xfId="25385" xr:uid="{106D78F7-7BDA-4A4A-AA2A-1BFBD83277FC}"/>
    <cellStyle name="Normál 2 8 5 12" xfId="25386" xr:uid="{4AEF2179-668B-4347-BDD0-E2D48C2D5817}"/>
    <cellStyle name="Normal 2 8 5 13" xfId="25387" xr:uid="{B940B221-9309-4A1E-A833-E4281DAF64A3}"/>
    <cellStyle name="Normál 2 8 5 13" xfId="25388" xr:uid="{0A218433-5886-4679-935C-F7F788DF59FF}"/>
    <cellStyle name="Normal 2 8 5 14" xfId="25389" xr:uid="{325D3FE6-5EA2-4717-B260-D2A2301E0D2C}"/>
    <cellStyle name="Normal 2 8 5 2" xfId="25390" xr:uid="{CC27C394-CEE9-4FCF-9911-E8606E22AE24}"/>
    <cellStyle name="Normál 2 8 5 2" xfId="25391" xr:uid="{8C9E8915-956A-43DD-8B9C-B82163778925}"/>
    <cellStyle name="Normal 2 8 5 2 10" xfId="25392" xr:uid="{E14E1BAF-FE22-4FC2-BA40-FF83563A5492}"/>
    <cellStyle name="Normal 2 8 5 2 10 2" xfId="25393" xr:uid="{8CCCD415-D210-48B7-BF92-5EA316A0E173}"/>
    <cellStyle name="Normal 2 8 5 2 11" xfId="25394" xr:uid="{B4C3C816-161D-4BCC-A045-2938A6E31D17}"/>
    <cellStyle name="Normal 2 8 5 2 12" xfId="25395" xr:uid="{E0CCEC76-B19B-4E8E-ACB3-1A62AB6ABD17}"/>
    <cellStyle name="Normal 2 8 5 2 13" xfId="25396" xr:uid="{9B72AB4F-024D-4267-8DD4-24D8106F96EB}"/>
    <cellStyle name="Normal 2 8 5 2 2" xfId="25397" xr:uid="{33E166F8-58E2-4249-9B3B-D589AABCDF2E}"/>
    <cellStyle name="Normál 2 8 5 2 2" xfId="25398" xr:uid="{139891D8-835B-4072-B78C-DDD09E67ED76}"/>
    <cellStyle name="Normal 2 8 5 2 2 2" xfId="25399" xr:uid="{42A5AB85-81D7-4EB1-B3C2-1A58DF84FF24}"/>
    <cellStyle name="Normal 2 8 5 2 2 3" xfId="25400" xr:uid="{DC15C8F7-6799-4535-989B-C05E8C84B84C}"/>
    <cellStyle name="Normal 2 8 5 2 3" xfId="25401" xr:uid="{0E5CD715-7ED9-40B4-B81C-5F9F021D77B7}"/>
    <cellStyle name="Normál 2 8 5 2 3" xfId="25402" xr:uid="{DDA6C459-52B8-4B4D-8187-B9029181A491}"/>
    <cellStyle name="Normal 2 8 5 2 3 2" xfId="25403" xr:uid="{BC6A9427-F77A-403D-A643-EE436843093B}"/>
    <cellStyle name="Normal 2 8 5 2 4" xfId="25404" xr:uid="{0EE27D20-692D-4EB2-B2B6-6CF2AF2F8EB0}"/>
    <cellStyle name="Normal 2 8 5 2 4 2" xfId="25405" xr:uid="{B753EFEB-FED1-40E5-B7C4-2289D589D147}"/>
    <cellStyle name="Normal 2 8 5 2 5" xfId="25406" xr:uid="{9635FF66-F025-4206-A3EE-2A41CEBCEAC3}"/>
    <cellStyle name="Normal 2 8 5 2 5 2" xfId="25407" xr:uid="{F92C92A5-67AF-43C2-B949-5A7B8233DD8A}"/>
    <cellStyle name="Normal 2 8 5 2 6" xfId="25408" xr:uid="{115C7D01-D12A-4089-ABBE-BCAEBF305776}"/>
    <cellStyle name="Normal 2 8 5 2 6 2" xfId="25409" xr:uid="{0EFC271F-A4B2-436A-AE2D-C905F4AB6800}"/>
    <cellStyle name="Normal 2 8 5 2 7" xfId="25410" xr:uid="{3BCF50E7-FDA9-4A68-87AB-30F7B95AD1B7}"/>
    <cellStyle name="Normal 2 8 5 2 7 2" xfId="25411" xr:uid="{FFC9FD38-10AE-46C7-946A-654AA1C5285F}"/>
    <cellStyle name="Normal 2 8 5 2 8" xfId="25412" xr:uid="{B2191758-456D-45E5-BF22-C5A44F4F4FF7}"/>
    <cellStyle name="Normal 2 8 5 2 8 2" xfId="25413" xr:uid="{256999B3-FBD6-446F-BCAA-83DCDC8F9B4B}"/>
    <cellStyle name="Normal 2 8 5 2 9" xfId="25414" xr:uid="{EA7222B7-656F-41D1-BC6A-5F361F06C26A}"/>
    <cellStyle name="Normal 2 8 5 2 9 2" xfId="25415" xr:uid="{2D4BDF86-BA6C-441F-9CF1-9C42DAB86C2F}"/>
    <cellStyle name="Normal 2 8 5 3" xfId="25416" xr:uid="{95144932-FAAA-4D9C-A57B-883901685914}"/>
    <cellStyle name="Normál 2 8 5 3" xfId="25417" xr:uid="{323B40AA-78DB-4181-9EE0-F1639931A70B}"/>
    <cellStyle name="Normal 2 8 5 3 2" xfId="25418" xr:uid="{7BD9698E-C29A-470F-9F0E-A3D1B75B0839}"/>
    <cellStyle name="Normál 2 8 5 3 2" xfId="25419" xr:uid="{5A076932-AD79-4BFF-BAB8-3BD616E5A16E}"/>
    <cellStyle name="Normal 2 8 5 3 3" xfId="25420" xr:uid="{53C052D4-DCDE-41C1-BCF6-3FDB0DFD4652}"/>
    <cellStyle name="Normál 2 8 5 3 3" xfId="25421" xr:uid="{3B442328-8F08-44F2-9E3F-E42E54A66024}"/>
    <cellStyle name="Normal 2 8 5 4" xfId="25422" xr:uid="{BF3CDDFE-DD2C-45AE-9940-3A84CC35C693}"/>
    <cellStyle name="Normál 2 8 5 4" xfId="25423" xr:uid="{2195F3D1-CEB3-4D9D-8E65-A2028AFC07AC}"/>
    <cellStyle name="Normal 2 8 5 4 2" xfId="25424" xr:uid="{333C046C-9C4C-4368-94C1-256471CC5552}"/>
    <cellStyle name="Normál 2 8 5 4 2" xfId="25425" xr:uid="{2B62F486-2E7E-48B3-BF7F-D56A1C59E214}"/>
    <cellStyle name="Normal 2 8 5 4 3" xfId="25426" xr:uid="{0F5BC53E-6131-4994-84B0-1DBF4D6D04C7}"/>
    <cellStyle name="Normál 2 8 5 4 3" xfId="25427" xr:uid="{0656F7F4-3476-44E2-9A57-4F5A75D66E9C}"/>
    <cellStyle name="Normal 2 8 5 5" xfId="25428" xr:uid="{8F5C9F32-4E99-4979-9504-D6B58A5435FA}"/>
    <cellStyle name="Normál 2 8 5 5" xfId="25429" xr:uid="{15AF41F9-FC20-45CE-902F-B8E3FB8A32E9}"/>
    <cellStyle name="Normal 2 8 5 5 2" xfId="25430" xr:uid="{460FF8F9-C3A6-420D-915B-64E91DFA7A2E}"/>
    <cellStyle name="Normál 2 8 5 5 2" xfId="25431" xr:uid="{F1A66CB6-9984-4452-AE39-264968AEFA4F}"/>
    <cellStyle name="Normal 2 8 5 5 3" xfId="25432" xr:uid="{F84850A6-0A5C-4CDE-9137-E6883B833DF2}"/>
    <cellStyle name="Normál 2 8 5 5 3" xfId="25433" xr:uid="{BF5E05F3-C93F-42C3-8F6A-A984AE42B0EF}"/>
    <cellStyle name="Normal 2 8 5 6" xfId="25434" xr:uid="{3C471B69-67B5-4454-92BB-5B7E1FBA1B02}"/>
    <cellStyle name="Normál 2 8 5 6" xfId="25435" xr:uid="{84D04141-EAD2-4E5A-858E-6A155E61FFE9}"/>
    <cellStyle name="Normal 2 8 5 6 2" xfId="25436" xr:uid="{D8DFB0C9-8D3F-44A4-95A6-A4990B60B447}"/>
    <cellStyle name="Normál 2 8 5 6 2" xfId="25437" xr:uid="{9310BC1A-D53B-4E5E-88B8-CCE05F520F9E}"/>
    <cellStyle name="Normal 2 8 5 6 3" xfId="25438" xr:uid="{451D56D4-F18C-4FB0-8FD0-B3E819218F6A}"/>
    <cellStyle name="Normál 2 8 5 6 3" xfId="25439" xr:uid="{0CCA4310-D63E-4BC3-BEA5-1661780B74B9}"/>
    <cellStyle name="Normal 2 8 5 7" xfId="25440" xr:uid="{CB6CBA11-F5F6-493C-8C2D-94DF5931240E}"/>
    <cellStyle name="Normál 2 8 5 7" xfId="25441" xr:uid="{3BB4DC82-BDD9-4137-9247-E26147150301}"/>
    <cellStyle name="Normal 2 8 5 7 2" xfId="25442" xr:uid="{AAFB9303-FCB1-4637-99A5-44E5F41C2C1D}"/>
    <cellStyle name="Normál 2 8 5 7 2" xfId="25443" xr:uid="{A14D8F0F-C469-4107-B52B-73E0D4653F3F}"/>
    <cellStyle name="Normal 2 8 5 7 3" xfId="25444" xr:uid="{81C6DF3B-98EC-43F1-BFFF-CA1B8FA3F11A}"/>
    <cellStyle name="Normál 2 8 5 7 3" xfId="25445" xr:uid="{94DBA525-4E4D-4655-B552-92FD7AC546AD}"/>
    <cellStyle name="Normal 2 8 5 8" xfId="25446" xr:uid="{4559886A-C7FE-44A9-9DD5-4DB8FBD99F15}"/>
    <cellStyle name="Normál 2 8 5 8" xfId="25447" xr:uid="{58536690-DFAB-4D0B-8697-1B1B15A0419E}"/>
    <cellStyle name="Normal 2 8 5 8 2" xfId="25448" xr:uid="{C2A938AE-CAD1-4FD5-99E6-79D14E6F3308}"/>
    <cellStyle name="Normál 2 8 5 8 2" xfId="25449" xr:uid="{71A45509-284C-41AA-ADF8-404C843558AF}"/>
    <cellStyle name="Normal 2 8 5 8 3" xfId="25450" xr:uid="{D9E153B0-5DFE-492D-8FC3-29631B9D7A6C}"/>
    <cellStyle name="Normál 2 8 5 8 3" xfId="25451" xr:uid="{6496EA40-4E4E-4FFD-8366-C955DD8F87FD}"/>
    <cellStyle name="Normal 2 8 5 9" xfId="25452" xr:uid="{75BD9040-56C5-4270-BD3B-7F2F2BBE53E9}"/>
    <cellStyle name="Normál 2 8 5 9" xfId="25453" xr:uid="{740CE4ED-B73E-48EE-8D8F-EB51E7D647C7}"/>
    <cellStyle name="Normal 2 8 5 9 2" xfId="25454" xr:uid="{66448390-ACAD-446C-8B67-B6DD4E9A64A8}"/>
    <cellStyle name="Normál 2 8 5 9 2" xfId="25455" xr:uid="{6912DC6D-DC36-4A81-B0BF-2B1AFC93A221}"/>
    <cellStyle name="Normal 2 8 5 9 3" xfId="25456" xr:uid="{BE9CC8D6-CA6D-466A-AEF0-FFD493CF8AB5}"/>
    <cellStyle name="Normál 2 8 5 9 3" xfId="25457" xr:uid="{438DEED2-DEFF-488B-A367-CA8ADE48D9F9}"/>
    <cellStyle name="Normal 2 8 6" xfId="25458" xr:uid="{A570296A-7998-40B3-B8B2-858EC5530E9A}"/>
    <cellStyle name="Normál 2 8 6" xfId="25459" xr:uid="{4BE8EA29-9941-40DA-AA1D-DD74D3D2B711}"/>
    <cellStyle name="Normal 2 8 6 10" xfId="25460" xr:uid="{330AC722-18FF-4328-B3A2-EC25526B4081}"/>
    <cellStyle name="Normal 2 8 6 10 2" xfId="25461" xr:uid="{0DDDB057-51A8-496E-BDEA-0C41647D0CB1}"/>
    <cellStyle name="Normal 2 8 6 11" xfId="25462" xr:uid="{C97D5ABC-C414-4470-8D68-4E77CC87C404}"/>
    <cellStyle name="Normal 2 8 6 11 2" xfId="25463" xr:uid="{67890F75-2584-42FD-AC0B-C811D1B75352}"/>
    <cellStyle name="Normal 2 8 6 12" xfId="25464" xr:uid="{A174B847-D13C-4894-B111-48E5401297B8}"/>
    <cellStyle name="Normal 2 8 6 13" xfId="25465" xr:uid="{E7C43573-00B9-4A98-ADBC-70F159AE55A3}"/>
    <cellStyle name="Normal 2 8 6 14" xfId="25466" xr:uid="{9BC80E3F-B88A-4EA4-8202-6C1400D72521}"/>
    <cellStyle name="Normal 2 8 6 2" xfId="25467" xr:uid="{2820D429-3499-4E30-8661-A82ECF8EF529}"/>
    <cellStyle name="Normál 2 8 6 2" xfId="25468" xr:uid="{55D13EB7-5DEE-4AD8-8987-0EBC4DBEEA55}"/>
    <cellStyle name="Normal 2 8 6 2 2" xfId="25469" xr:uid="{4AAC79AE-2708-4FBB-90FE-1FA92570E9FA}"/>
    <cellStyle name="Normal 2 8 6 2 2 2" xfId="25470" xr:uid="{9025614D-08E7-4AD0-BE5B-0778D0F821C8}"/>
    <cellStyle name="Normal 2 8 6 2 3" xfId="25471" xr:uid="{CBC9BBAB-FA47-4E1B-84DB-F1BF4B02FC75}"/>
    <cellStyle name="Normal 2 8 6 2 4" xfId="25472" xr:uid="{DA374467-8843-4E49-8398-1D01E1213E5A}"/>
    <cellStyle name="Normal 2 8 6 2 5" xfId="25473" xr:uid="{15BBC92D-BC53-43B0-B9D6-64788287B699}"/>
    <cellStyle name="Normal 2 8 6 3" xfId="25474" xr:uid="{244DD857-808F-4197-91D2-451670235DC5}"/>
    <cellStyle name="Normál 2 8 6 3" xfId="25475" xr:uid="{0BE8F408-C6DC-456A-8AC6-E202C3D698C7}"/>
    <cellStyle name="Normal 2 8 6 3 2" xfId="25476" xr:uid="{1CC3E0D4-4DDE-444C-BFE0-8F065BE71D54}"/>
    <cellStyle name="Normal 2 8 6 4" xfId="25477" xr:uid="{1C25811A-EEB8-408E-93A9-A9E3874551EF}"/>
    <cellStyle name="Normal 2 8 6 4 2" xfId="25478" xr:uid="{140FADA5-CB4F-49FC-98C4-1DA0BDB47FB1}"/>
    <cellStyle name="Normal 2 8 6 5" xfId="25479" xr:uid="{0A458488-4698-4910-AA67-D429E4D2B49C}"/>
    <cellStyle name="Normal 2 8 6 5 2" xfId="25480" xr:uid="{B1214B6B-1F04-48DE-A178-D37494D2CB2E}"/>
    <cellStyle name="Normal 2 8 6 6" xfId="25481" xr:uid="{8AC3B3C2-2AD3-4734-875F-5EE494129979}"/>
    <cellStyle name="Normal 2 8 6 6 2" xfId="25482" xr:uid="{1F9F3C63-8D83-4FF8-9B8F-7E6EB4A5B892}"/>
    <cellStyle name="Normal 2 8 6 7" xfId="25483" xr:uid="{EB4296F7-BD78-422D-B777-427D69F5E667}"/>
    <cellStyle name="Normal 2 8 6 7 2" xfId="25484" xr:uid="{8FE6DD2F-36DD-4A9C-A145-BC1DFE48DE2E}"/>
    <cellStyle name="Normal 2 8 6 8" xfId="25485" xr:uid="{0803D52D-C524-48F4-BBB0-5D49AC51D0B2}"/>
    <cellStyle name="Normal 2 8 6 8 2" xfId="25486" xr:uid="{39E2B3A5-FB27-4D54-BA66-41F6DEBB6E94}"/>
    <cellStyle name="Normal 2 8 6 9" xfId="25487" xr:uid="{3DA869CB-207C-4E45-BAE8-17662AE1A8DD}"/>
    <cellStyle name="Normal 2 8 6 9 2" xfId="25488" xr:uid="{DEFD0192-9CEF-42F4-93B3-3798D1F624E9}"/>
    <cellStyle name="Normal 2 8 7" xfId="25489" xr:uid="{82276351-86E4-4FC4-A8EB-B303B6D439C8}"/>
    <cellStyle name="Normál 2 8 7" xfId="25490" xr:uid="{C628BB26-02B7-463D-86FB-3BACDF9835BF}"/>
    <cellStyle name="Normal 2 8 7 10" xfId="25491" xr:uid="{A3E17DAC-42CF-4460-80F2-3A5EC444196C}"/>
    <cellStyle name="Normal 2 8 7 10 2" xfId="25492" xr:uid="{6CBD15D8-130E-4BA6-8605-48653138B53B}"/>
    <cellStyle name="Normal 2 8 7 11" xfId="25493" xr:uid="{000C4E6B-1257-4ED5-A139-DA4FE9004BE0}"/>
    <cellStyle name="Normal 2 8 7 12" xfId="25494" xr:uid="{998BF7C8-4901-4D90-AAD7-D2D49E9BBE8D}"/>
    <cellStyle name="Normal 2 8 7 13" xfId="25495" xr:uid="{15C4D31F-4287-4A63-9EFB-63A5EDDE4348}"/>
    <cellStyle name="Normal 2 8 7 2" xfId="25496" xr:uid="{7C7E8B27-6CAE-4F78-A5E5-2A1C75653770}"/>
    <cellStyle name="Normál 2 8 7 2" xfId="25497" xr:uid="{95998849-ECFD-4606-8C08-819660C45441}"/>
    <cellStyle name="Normal 2 8 7 2 2" xfId="25498" xr:uid="{BB5B4120-C844-4AA2-8A5C-A833D3166836}"/>
    <cellStyle name="Normal 2 8 7 2 2 2" xfId="25499" xr:uid="{259EE8AA-31AE-4848-A81D-2AA31F84C3BF}"/>
    <cellStyle name="Normal 2 8 7 2 3" xfId="25500" xr:uid="{E402B7C7-805F-45D9-987D-962D8B9E4B22}"/>
    <cellStyle name="Normal 2 8 7 2 4" xfId="25501" xr:uid="{74A4F963-5CD4-4300-A30D-F9D7E3D3782F}"/>
    <cellStyle name="Normal 2 8 7 2 5" xfId="25502" xr:uid="{D4557360-05BD-4777-8591-8C78D5C43FB7}"/>
    <cellStyle name="Normal 2 8 7 3" xfId="25503" xr:uid="{F03CCAA9-61A7-4B0A-80CF-9E569D1CFEA6}"/>
    <cellStyle name="Normál 2 8 7 3" xfId="25504" xr:uid="{BA290496-79F9-47B5-911E-7BB7AFB9CED6}"/>
    <cellStyle name="Normal 2 8 7 3 2" xfId="25505" xr:uid="{20971AF9-81FF-4CE4-BB08-70F19FC2A237}"/>
    <cellStyle name="Normal 2 8 7 4" xfId="25506" xr:uid="{B96CEDD9-E9BC-42ED-8011-DBA2E082F19C}"/>
    <cellStyle name="Normal 2 8 7 4 2" xfId="25507" xr:uid="{B695BF6F-13CE-42AF-8F34-E151C244007E}"/>
    <cellStyle name="Normal 2 8 7 5" xfId="25508" xr:uid="{4A03BD0E-A8D5-46A0-89C2-39545856B211}"/>
    <cellStyle name="Normal 2 8 7 5 2" xfId="25509" xr:uid="{8E94C7B2-55C3-4F03-A882-D1E66E24D5D2}"/>
    <cellStyle name="Normal 2 8 7 6" xfId="25510" xr:uid="{7EE5E7F3-B7F3-4326-94BF-432BDAF495CB}"/>
    <cellStyle name="Normal 2 8 7 6 2" xfId="25511" xr:uid="{ADE44598-8BC1-442A-8AC0-96D9C1EC5F3D}"/>
    <cellStyle name="Normal 2 8 7 7" xfId="25512" xr:uid="{C9AB4A58-138A-4BA8-80B2-B14DB647FC2D}"/>
    <cellStyle name="Normal 2 8 7 7 2" xfId="25513" xr:uid="{42A3DF53-C875-4F27-A379-1EC1951B27DB}"/>
    <cellStyle name="Normal 2 8 7 8" xfId="25514" xr:uid="{E1BC729D-233A-4EB1-97AD-F087E12E9BEC}"/>
    <cellStyle name="Normal 2 8 7 8 2" xfId="25515" xr:uid="{E53ACCAE-E93F-44FF-812B-475E1CFAFD51}"/>
    <cellStyle name="Normal 2 8 7 9" xfId="25516" xr:uid="{CB1F2F36-FABC-4DD7-8975-6E6A63BD5597}"/>
    <cellStyle name="Normal 2 8 7 9 2" xfId="25517" xr:uid="{665CF8B6-29BB-469F-95C6-446D3C767A95}"/>
    <cellStyle name="Normal 2 8 8" xfId="25518" xr:uid="{339EC32A-5C1B-4D47-A6A5-DDF53A0568E5}"/>
    <cellStyle name="Normál 2 8 8" xfId="25519" xr:uid="{D77A5E74-E6C7-4436-856E-70C3144DD6B4}"/>
    <cellStyle name="Normal 2 8 8 10" xfId="25520" xr:uid="{B4B1635B-DABD-4611-AAAA-9137D4E1CD85}"/>
    <cellStyle name="Normal 2 8 8 11" xfId="25521" xr:uid="{A18C4F51-67E6-4600-8C66-F338C91655F7}"/>
    <cellStyle name="Normal 2 8 8 12" xfId="25522" xr:uid="{48D1D1A8-1692-409C-8488-DD8C046897DB}"/>
    <cellStyle name="Normal 2 8 8 2" xfId="25523" xr:uid="{BEF8F739-9535-4E13-92EF-7CBFA944158B}"/>
    <cellStyle name="Normál 2 8 8 2" xfId="25524" xr:uid="{3D708531-6EEB-40AA-9F6A-3136FC5A9551}"/>
    <cellStyle name="Normal 2 8 8 2 2" xfId="25525" xr:uid="{C1BE0986-3E99-499F-A9F7-3519E7DCFAB1}"/>
    <cellStyle name="Normal 2 8 8 2 2 2" xfId="25526" xr:uid="{513C6D00-552E-48C5-983C-2F44CC1820C3}"/>
    <cellStyle name="Normal 2 8 8 2 3" xfId="25527" xr:uid="{FBD2385A-1B50-41D9-A2FF-5949539686E9}"/>
    <cellStyle name="Normal 2 8 8 2 4" xfId="25528" xr:uid="{B9D86705-DEDB-4BCE-929C-0A5C79591147}"/>
    <cellStyle name="Normal 2 8 8 2 5" xfId="25529" xr:uid="{F591ABB4-1B40-4562-9983-FADDB8F4CE76}"/>
    <cellStyle name="Normal 2 8 8 3" xfId="25530" xr:uid="{3B5BCB3B-BE8E-41B9-88FD-E999B6FFD0C4}"/>
    <cellStyle name="Normál 2 8 8 3" xfId="25531" xr:uid="{5D8A2311-40E6-4279-BD16-285F3FB52BE3}"/>
    <cellStyle name="Normal 2 8 8 3 2" xfId="25532" xr:uid="{0B62F37D-921D-4A10-BAC3-CD8BDD5B3F62}"/>
    <cellStyle name="Normal 2 8 8 4" xfId="25533" xr:uid="{759111A3-EAC1-485C-92B3-5A2FD7B033A9}"/>
    <cellStyle name="Normal 2 8 8 4 2" xfId="25534" xr:uid="{B41E8D9C-28CE-4E34-9298-43291063AB6C}"/>
    <cellStyle name="Normal 2 8 8 5" xfId="25535" xr:uid="{3AA4D972-AD2A-4B55-B3F5-FA1C304B7D79}"/>
    <cellStyle name="Normal 2 8 8 5 2" xfId="25536" xr:uid="{72B61B80-A3E2-4352-8C19-41C36F060191}"/>
    <cellStyle name="Normal 2 8 8 6" xfId="25537" xr:uid="{1F761B1C-1E36-4002-9ABB-532749379D24}"/>
    <cellStyle name="Normal 2 8 8 6 2" xfId="25538" xr:uid="{2EB589D1-4F53-403D-96C3-73D086BF2060}"/>
    <cellStyle name="Normal 2 8 8 7" xfId="25539" xr:uid="{4DCB3E52-4434-41FD-97C0-8D0708E1A772}"/>
    <cellStyle name="Normal 2 8 8 7 2" xfId="25540" xr:uid="{BAAA91A1-75FD-450D-B68D-AA6320F6A5A9}"/>
    <cellStyle name="Normal 2 8 8 8" xfId="25541" xr:uid="{3E5B8CD6-9DAF-4949-9DC7-8109B4C429DA}"/>
    <cellStyle name="Normal 2 8 8 8 2" xfId="25542" xr:uid="{DC075D43-DC6C-41AC-A9C6-665B8E5EEDDC}"/>
    <cellStyle name="Normal 2 8 8 9" xfId="25543" xr:uid="{07D7556A-2540-4A37-BECA-DDDC84EC3105}"/>
    <cellStyle name="Normal 2 8 8 9 2" xfId="25544" xr:uid="{D2A58720-2F15-4012-91E7-9B1EEAD78532}"/>
    <cellStyle name="Normal 2 8 9" xfId="25545" xr:uid="{4F08AE5A-AABE-4680-B55B-CDC1DE45DAE7}"/>
    <cellStyle name="Normál 2 8 9" xfId="25546" xr:uid="{88E22330-8722-42E7-A49F-8E1A60E4A5B7}"/>
    <cellStyle name="Normál 2 8 9 2" xfId="25547" xr:uid="{B67E0BB1-DF2E-4878-AFA7-92277B645744}"/>
    <cellStyle name="Normal 2 80" xfId="25548" xr:uid="{A59E6ADD-95F4-4558-B781-949365F78430}"/>
    <cellStyle name="Normal 2 80 2" xfId="25549" xr:uid="{DEF67B3A-912F-4B36-AA61-C6EFBDB3F2E9}"/>
    <cellStyle name="Normal 2 80 2 2" xfId="25550" xr:uid="{752982AA-2B4D-4A74-A64D-87BF07835AB1}"/>
    <cellStyle name="Normal 2 80 2 2 2" xfId="25551" xr:uid="{338DF945-FD18-4CF4-840D-0D572F6FD07E}"/>
    <cellStyle name="Normal 2 80 2 3" xfId="25552" xr:uid="{45A84A04-0713-43AA-8A0D-594F42C56BCB}"/>
    <cellStyle name="Normal 2 80 2 4" xfId="25553" xr:uid="{BB06D71D-1EB9-45ED-BC70-EC3678003457}"/>
    <cellStyle name="Normal 2 80 3" xfId="25554" xr:uid="{940ED47A-49B7-428F-B2D5-6F4765EE938F}"/>
    <cellStyle name="Normal 2 80 3 2" xfId="25555" xr:uid="{E36611BA-4FAD-46C0-87D0-B206844B3C56}"/>
    <cellStyle name="Normal 2 80 4" xfId="25556" xr:uid="{98CF21B8-EA9A-48BE-A1E6-F55DEFA6BA34}"/>
    <cellStyle name="Normal 2 80 5" xfId="25557" xr:uid="{76638B3E-17C1-496B-9740-6EBD0B49F8B7}"/>
    <cellStyle name="Normal 2 81" xfId="25558" xr:uid="{2A235EDC-9C6B-4D3C-964C-4A75C1D70852}"/>
    <cellStyle name="Normal 2 81 2" xfId="25559" xr:uid="{6E6C9F78-6C74-4B0D-BDD4-B1D9D0E7DDE3}"/>
    <cellStyle name="Normal 2 81 2 2" xfId="25560" xr:uid="{D3C56ECB-D5DC-42E8-A739-9A4B7793033E}"/>
    <cellStyle name="Normal 2 81 2 2 2" xfId="25561" xr:uid="{4561E3FE-2175-4D1A-9D02-1DAA3F7FC739}"/>
    <cellStyle name="Normal 2 81 2 3" xfId="25562" xr:uid="{DBDF1C5D-EC90-4098-B173-DD2789AA7476}"/>
    <cellStyle name="Normal 2 81 2 4" xfId="25563" xr:uid="{7947A692-A628-40D5-9FFF-E137133E3942}"/>
    <cellStyle name="Normal 2 81 3" xfId="25564" xr:uid="{E28B9BC5-BBD1-49F5-96E2-BD7795DFE742}"/>
    <cellStyle name="Normal 2 81 3 2" xfId="25565" xr:uid="{D56CB70D-6F70-4929-BE07-CFADE61508DC}"/>
    <cellStyle name="Normal 2 81 4" xfId="25566" xr:uid="{0DF82266-DD21-4297-AA9C-3BEED3FF8F2C}"/>
    <cellStyle name="Normal 2 81 5" xfId="25567" xr:uid="{13F2B985-BA16-4796-9206-23E4A79A8D7B}"/>
    <cellStyle name="Normal 2 82" xfId="25568" xr:uid="{4773DA87-DD86-47FF-83EC-2854EEE1AA37}"/>
    <cellStyle name="Normal 2 82 2" xfId="25569" xr:uid="{AC8F2037-6040-4FE6-A75A-E8604667B4F0}"/>
    <cellStyle name="Normal 2 82 2 2" xfId="25570" xr:uid="{940BD464-AF79-4271-9895-C4C29AF0BE98}"/>
    <cellStyle name="Normal 2 82 2 2 2" xfId="25571" xr:uid="{6429E57D-0D57-429D-BA75-A3952FDF207B}"/>
    <cellStyle name="Normal 2 82 2 3" xfId="25572" xr:uid="{6B3B01D3-C40C-45C7-A984-C0557CA1E134}"/>
    <cellStyle name="Normal 2 82 2 4" xfId="25573" xr:uid="{4F401BC3-D8DD-44A5-83E9-07991957593A}"/>
    <cellStyle name="Normal 2 82 3" xfId="25574" xr:uid="{D2C76567-5FA6-40C8-BEB9-99BF1A0C3F36}"/>
    <cellStyle name="Normal 2 82 3 2" xfId="25575" xr:uid="{5D9983CB-B13C-4E78-B30F-4C177C1BB908}"/>
    <cellStyle name="Normal 2 82 4" xfId="25576" xr:uid="{A424022A-6AB4-4928-A1CD-7A209544D0C7}"/>
    <cellStyle name="Normal 2 82 5" xfId="25577" xr:uid="{131DE811-BEC0-4F28-9A50-1F135DEEB200}"/>
    <cellStyle name="Normal 2 83" xfId="25578" xr:uid="{3D1C7387-1D57-47AA-B919-709F26C8B804}"/>
    <cellStyle name="Normal 2 83 2" xfId="25579" xr:uid="{1E652685-3F60-4966-9FBC-A606C728AB75}"/>
    <cellStyle name="Normal 2 83 2 2" xfId="25580" xr:uid="{04051257-52F6-41F4-B0BC-376FE6D34CBD}"/>
    <cellStyle name="Normal 2 83 2 2 2" xfId="25581" xr:uid="{35B458FE-8542-49CD-83A1-40289414D40C}"/>
    <cellStyle name="Normal 2 83 2 3" xfId="25582" xr:uid="{73C783DC-1C26-4BB4-A64D-209C63A85D0E}"/>
    <cellStyle name="Normal 2 83 2 4" xfId="25583" xr:uid="{2DBFC91D-2B52-495A-AEED-5590224BF69D}"/>
    <cellStyle name="Normal 2 83 3" xfId="25584" xr:uid="{69C45D17-13CB-419E-B8B4-F10F0CFF68A8}"/>
    <cellStyle name="Normal 2 83 3 2" xfId="25585" xr:uid="{B6768E83-4A13-4279-A75D-64A4174EB302}"/>
    <cellStyle name="Normal 2 83 4" xfId="25586" xr:uid="{F76D5F41-2D27-4C54-AF62-A71ADB1F5E56}"/>
    <cellStyle name="Normal 2 83 5" xfId="25587" xr:uid="{6DE6C11E-F8DE-4F7F-A681-2B2049D5CEB1}"/>
    <cellStyle name="Normal 2 84" xfId="25588" xr:uid="{754CA3D8-D461-4AD8-A47C-5AC759F4C2FC}"/>
    <cellStyle name="Normal 2 84 2" xfId="25589" xr:uid="{52363FBA-8F44-4819-8214-AFA99FF284CC}"/>
    <cellStyle name="Normal 2 84 2 2" xfId="25590" xr:uid="{6D19C46A-6C57-4464-955C-0CA27B05F212}"/>
    <cellStyle name="Normal 2 84 2 2 2" xfId="25591" xr:uid="{822EBB8F-2CA8-40E9-B4F1-88195617465D}"/>
    <cellStyle name="Normal 2 84 2 3" xfId="25592" xr:uid="{71B383FE-C9C1-4012-8154-3CC594100232}"/>
    <cellStyle name="Normal 2 84 2 4" xfId="25593" xr:uid="{13AF5094-E10E-4843-B947-576C0A831C5B}"/>
    <cellStyle name="Normal 2 84 3" xfId="25594" xr:uid="{3622AF33-C72A-4E8B-9BDA-87D26ACDA1B7}"/>
    <cellStyle name="Normal 2 84 3 2" xfId="25595" xr:uid="{A2528A09-7782-4EB6-9866-ED0CDCAE85A6}"/>
    <cellStyle name="Normal 2 84 4" xfId="25596" xr:uid="{5E14ABE4-6AA6-4F3F-9181-5C2AC6F15307}"/>
    <cellStyle name="Normal 2 84 5" xfId="25597" xr:uid="{A42A3CDA-64C4-468E-AAA7-AE9D48E6D833}"/>
    <cellStyle name="Normal 2 85" xfId="25598" xr:uid="{64147FFE-1E03-479D-A5A4-092FD2D636E1}"/>
    <cellStyle name="Normal 2 85 2" xfId="25599" xr:uid="{BEF3BCB0-BC5F-462D-AB42-9D7DE228B0AA}"/>
    <cellStyle name="Normal 2 85 2 2" xfId="25600" xr:uid="{476C4A53-7FCF-49C8-8BD7-0AF95CD0564C}"/>
    <cellStyle name="Normal 2 85 2 2 2" xfId="25601" xr:uid="{14AD8C55-BEDE-44F7-A4E3-4136B62D55E0}"/>
    <cellStyle name="Normal 2 85 2 3" xfId="25602" xr:uid="{2440BE80-ECE6-40A3-B457-A10282BA4143}"/>
    <cellStyle name="Normal 2 85 2 4" xfId="25603" xr:uid="{4365CE51-B9BE-4D23-8673-191091004CA0}"/>
    <cellStyle name="Normal 2 85 3" xfId="25604" xr:uid="{C2A032D7-E06B-48EC-92F3-50492E5B8FE0}"/>
    <cellStyle name="Normal 2 85 3 2" xfId="25605" xr:uid="{5BABEC45-8FAA-40D3-8129-EEC4D8564240}"/>
    <cellStyle name="Normal 2 85 4" xfId="25606" xr:uid="{79D9F66D-DB72-4F38-BA53-8C15537DB2D9}"/>
    <cellStyle name="Normal 2 85 5" xfId="25607" xr:uid="{B395C85D-ABAE-4639-AF78-4330456C80D6}"/>
    <cellStyle name="Normal 2 86" xfId="25608" xr:uid="{E09B15E7-EC70-42E1-BEC7-4F7F7A7595FD}"/>
    <cellStyle name="Normal 2 86 2" xfId="25609" xr:uid="{EC2461FD-1CF3-417B-8934-A7DC5AB74507}"/>
    <cellStyle name="Normal 2 86 2 2" xfId="25610" xr:uid="{AB5CD0CF-22E7-41F3-82CC-1B81C514D2F6}"/>
    <cellStyle name="Normal 2 86 2 2 2" xfId="25611" xr:uid="{33A7ECF9-282F-4CB5-BD55-8FFB1CEDE81A}"/>
    <cellStyle name="Normal 2 86 2 3" xfId="25612" xr:uid="{B826DCFC-B120-477F-89CB-C38627F87558}"/>
    <cellStyle name="Normal 2 86 2 4" xfId="25613" xr:uid="{87B5C007-F8E5-4690-9FBE-F5188326F0E3}"/>
    <cellStyle name="Normal 2 86 3" xfId="25614" xr:uid="{35942142-DF6E-4B8A-84CA-F3986D6088BB}"/>
    <cellStyle name="Normal 2 86 3 2" xfId="25615" xr:uid="{26D814D6-7FBE-43E8-815E-CB32729BB4E6}"/>
    <cellStyle name="Normal 2 86 4" xfId="25616" xr:uid="{305D9B7D-5AFD-47E0-9607-79A3FE2015CB}"/>
    <cellStyle name="Normal 2 86 5" xfId="25617" xr:uid="{8322DD32-A206-43A3-931B-7B66C7ED473D}"/>
    <cellStyle name="Normal 2 87" xfId="25618" xr:uid="{7AAC04EA-2CEF-435C-9C1D-1662276F8388}"/>
    <cellStyle name="Normal 2 87 2" xfId="25619" xr:uid="{F7D5FE20-4FDC-4135-8DCB-FE1B42F947FA}"/>
    <cellStyle name="Normal 2 87 2 2" xfId="25620" xr:uid="{D3F04AA5-662F-4CCA-80FE-62E6F20AD2B4}"/>
    <cellStyle name="Normal 2 87 2 2 2" xfId="25621" xr:uid="{2AEC13DB-BA99-4C6C-9076-EB6B894A7621}"/>
    <cellStyle name="Normal 2 87 2 3" xfId="25622" xr:uid="{7CC30365-1FB4-4E08-A3FC-D324E8B70BB4}"/>
    <cellStyle name="Normal 2 87 2 4" xfId="25623" xr:uid="{6411B86A-3991-4D5C-8ACE-BE0E1C6A5FE5}"/>
    <cellStyle name="Normal 2 87 3" xfId="25624" xr:uid="{0F03B881-5E22-4F50-A28B-11B214C6C84D}"/>
    <cellStyle name="Normal 2 87 3 2" xfId="25625" xr:uid="{840B3EB8-01CB-4BC1-9DE4-8B8F3CD745C6}"/>
    <cellStyle name="Normal 2 87 4" xfId="25626" xr:uid="{91A3B58D-2DAD-48C0-8D74-2EB97A854634}"/>
    <cellStyle name="Normal 2 87 5" xfId="25627" xr:uid="{3FA5C6DF-C238-4232-AD45-5F8C64B90E31}"/>
    <cellStyle name="Normal 2 88" xfId="25628" xr:uid="{EF5A8A43-8940-4952-B0A6-937B559C0D67}"/>
    <cellStyle name="Normal 2 89" xfId="25629" xr:uid="{F890AD65-839C-4A13-9B56-A9276F10E94B}"/>
    <cellStyle name="Normal 2 9" xfId="3835" xr:uid="{C9D1B782-EA01-4FB0-9CBC-6051AA958F3B}"/>
    <cellStyle name="Normál 2 9" xfId="25630" xr:uid="{9094AD6D-D0C2-44BB-9881-B45871E16036}"/>
    <cellStyle name="Normal 2 9 10" xfId="25631" xr:uid="{ADE9C2B2-F5CE-496B-8213-A157FE02E701}"/>
    <cellStyle name="Normál 2 9 10" xfId="25632" xr:uid="{61AC0B0E-B968-4933-A0AF-A6610EC42C39}"/>
    <cellStyle name="Normál 2 9 10 2" xfId="25633" xr:uid="{7F89F2E6-4661-4109-A1D4-EDD105F71A09}"/>
    <cellStyle name="Normal 2 9 11" xfId="25634" xr:uid="{2055B0E0-3DF5-4469-B62C-4422707CDD93}"/>
    <cellStyle name="Normál 2 9 11" xfId="25635" xr:uid="{8FC23F81-5043-40A1-8D5B-841EF03FFE7E}"/>
    <cellStyle name="Normal 2 9 12" xfId="25636" xr:uid="{4D1509B8-6CF9-4DD8-82E8-C5BF3ABB36DE}"/>
    <cellStyle name="Normál 2 9 12" xfId="25637" xr:uid="{2B39E226-93B0-44FD-9DD5-82217DCB280B}"/>
    <cellStyle name="Normal 2 9 13" xfId="25638" xr:uid="{4238C4FD-6AFD-4F66-A029-107B567FCFB5}"/>
    <cellStyle name="Normal 2 9 14" xfId="25639" xr:uid="{FFCBBFDD-D6BA-47CA-94EB-9396B78267C8}"/>
    <cellStyle name="Normal 2 9 15" xfId="25640" xr:uid="{FF16E254-69BE-489E-9F7A-D7041073F655}"/>
    <cellStyle name="Normal 2 9 16" xfId="25641" xr:uid="{87D7F9D4-28A7-43B4-BB87-8EB8E8826CBC}"/>
    <cellStyle name="Normal 2 9 17" xfId="25642" xr:uid="{C97DF143-0433-4ED8-9818-FD420D1149EE}"/>
    <cellStyle name="Normal 2 9 18" xfId="25643" xr:uid="{F07C7110-D473-41A5-AF38-FA80BB29458D}"/>
    <cellStyle name="Normal 2 9 19" xfId="25644" xr:uid="{12487E6A-1D55-4936-913D-FC7E68659643}"/>
    <cellStyle name="Normal 2 9 2" xfId="4144" xr:uid="{923E4652-D87A-4CA1-903E-1F27DB5A06BE}"/>
    <cellStyle name="Normál 2 9 2" xfId="25645" xr:uid="{215BF118-D7D8-4175-98EE-B4CE336AA1E5}"/>
    <cellStyle name="Normál 2 9 2 10" xfId="25646" xr:uid="{F92B4C4C-AB38-4E18-9488-19D86DD5982C}"/>
    <cellStyle name="Normál 2 9 2 10 2" xfId="25647" xr:uid="{F2285B12-421D-49E5-BF20-0CECA59516F8}"/>
    <cellStyle name="Normál 2 9 2 11" xfId="25648" xr:uid="{D4668AFC-C1E1-4FD6-B2D5-42BEA4489548}"/>
    <cellStyle name="Normál 2 9 2 12" xfId="25649" xr:uid="{1BD931D7-2852-4CB5-BE32-D4778F7E96A6}"/>
    <cellStyle name="Normal 2 9 2 2" xfId="25650" xr:uid="{73458C5F-CF71-49FD-B815-BB7E3FB257F6}"/>
    <cellStyle name="Normál 2 9 2 2" xfId="25651" xr:uid="{F834B7F0-4F84-4E13-8A38-BC44855C5293}"/>
    <cellStyle name="Normal 2 9 2 2 10" xfId="25652" xr:uid="{16D211E2-9030-44BB-B100-7E6B921F9FC8}"/>
    <cellStyle name="Normal 2 9 2 2 10 2" xfId="25653" xr:uid="{2CD80D4B-BABE-4ADB-9206-E16A01EC546F}"/>
    <cellStyle name="Normal 2 9 2 2 11" xfId="25654" xr:uid="{0F5378A5-B736-42FC-B051-FF3663C52287}"/>
    <cellStyle name="Normal 2 9 2 2 11 2" xfId="25655" xr:uid="{794BF9E0-FB4D-490D-80A9-0B95E4171FA6}"/>
    <cellStyle name="Normal 2 9 2 2 12" xfId="25656" xr:uid="{2E10D52D-E56A-467B-A5BE-5DBB57C65DE2}"/>
    <cellStyle name="Normal 2 9 2 2 13" xfId="25657" xr:uid="{FDBD20DF-2F9F-483A-A1A4-C864A1F57FD9}"/>
    <cellStyle name="Normal 2 9 2 2 14" xfId="25658" xr:uid="{CF2FF504-0BEB-4E2A-8EEA-48F24B3D085D}"/>
    <cellStyle name="Normal 2 9 2 2 15" xfId="25659" xr:uid="{D6FEE004-7CBB-40DA-A7E6-129D701D2E4D}"/>
    <cellStyle name="Normal 2 9 2 2 2" xfId="25660" xr:uid="{6DBC5B3F-DEEB-4EF3-888E-D89199DA2391}"/>
    <cellStyle name="Normál 2 9 2 2 2" xfId="25661" xr:uid="{D22AA34C-A8CB-4213-937B-5CED5DCF3999}"/>
    <cellStyle name="Normal 2 9 2 2 2 2" xfId="25662" xr:uid="{6BA95030-FBB2-4F96-8821-ED2156FDD5DE}"/>
    <cellStyle name="Normal 2 9 2 2 2 2 2" xfId="25663" xr:uid="{EC150A90-4817-4288-A408-79B47FD39440}"/>
    <cellStyle name="Normal 2 9 2 2 2 3" xfId="25664" xr:uid="{F1B4B93B-0226-492B-AB25-02C64D5290BD}"/>
    <cellStyle name="Normal 2 9 2 2 2 4" xfId="25665" xr:uid="{AC90B27A-F4DA-494D-B240-A5D1C906C7B4}"/>
    <cellStyle name="Normal 2 9 2 2 2 5" xfId="25666" xr:uid="{E8A28720-CB23-40A1-9D59-8FF204228F3E}"/>
    <cellStyle name="Normal 2 9 2 2 3" xfId="25667" xr:uid="{E2B4970F-EF56-4F67-A239-430A04DEF32B}"/>
    <cellStyle name="Normál 2 9 2 2 3" xfId="25668" xr:uid="{562CCC15-20F1-42A3-9742-3E932E405341}"/>
    <cellStyle name="Normal 2 9 2 2 3 2" xfId="25669" xr:uid="{4C9EABE3-3719-4566-BC7F-23E90A822179}"/>
    <cellStyle name="Normal 2 9 2 2 4" xfId="25670" xr:uid="{15D56CDA-7A21-4B5F-980E-C117365FF2A2}"/>
    <cellStyle name="Normal 2 9 2 2 4 2" xfId="25671" xr:uid="{5FE90FE6-B646-4A86-835C-C8EA7EC21B6C}"/>
    <cellStyle name="Normal 2 9 2 2 5" xfId="25672" xr:uid="{3890C259-2675-458D-896A-E9882CD58070}"/>
    <cellStyle name="Normal 2 9 2 2 5 2" xfId="25673" xr:uid="{AAE77508-5B6B-4F3D-B4C2-206DB2C4B659}"/>
    <cellStyle name="Normal 2 9 2 2 6" xfId="25674" xr:uid="{8DDF7374-4991-4434-819F-348C846521DF}"/>
    <cellStyle name="Normal 2 9 2 2 6 2" xfId="25675" xr:uid="{65B1DC1D-1A97-42FD-8CF7-FDBFED09F4CA}"/>
    <cellStyle name="Normal 2 9 2 2 7" xfId="25676" xr:uid="{CDA794AA-F97D-4F9D-8D16-08F5CCD786D6}"/>
    <cellStyle name="Normal 2 9 2 2 7 2" xfId="25677" xr:uid="{F230718C-B6E0-42AA-AA58-D2C67A50170E}"/>
    <cellStyle name="Normal 2 9 2 2 8" xfId="25678" xr:uid="{ED943E6E-4F00-4B31-A718-0491BE3B4973}"/>
    <cellStyle name="Normal 2 9 2 2 8 2" xfId="25679" xr:uid="{C449A3CB-49FA-47AF-AEB3-91E6EF915088}"/>
    <cellStyle name="Normal 2 9 2 2 9" xfId="25680" xr:uid="{14B6A0D9-D76E-4B58-807D-6B750F1EB3ED}"/>
    <cellStyle name="Normal 2 9 2 2 9 2" xfId="25681" xr:uid="{01B61EE3-AF9E-4F9B-8A28-93188F71A498}"/>
    <cellStyle name="Normál 2 9 2 3" xfId="25682" xr:uid="{3D9BF752-89E1-41CB-BBB9-B54DEFD93857}"/>
    <cellStyle name="Normál 2 9 2 3 2" xfId="25683" xr:uid="{717EDB26-28D8-469B-985C-77CB1C421858}"/>
    <cellStyle name="Normál 2 9 2 4" xfId="25684" xr:uid="{7330F6EB-4BD1-405A-BD34-1DAB27D50805}"/>
    <cellStyle name="Normál 2 9 2 4 2" xfId="25685" xr:uid="{C72812BD-BF83-4262-A503-C62B8BE5296F}"/>
    <cellStyle name="Normál 2 9 2 5" xfId="25686" xr:uid="{49DF395D-BA08-491A-AF96-54C7848827FF}"/>
    <cellStyle name="Normál 2 9 2 5 2" xfId="25687" xr:uid="{5BB8A779-EBF2-46D1-982F-B36E68E4D4AB}"/>
    <cellStyle name="Normál 2 9 2 6" xfId="25688" xr:uid="{D15CF0D7-5478-41D2-86D7-E936EEB193AF}"/>
    <cellStyle name="Normál 2 9 2 6 2" xfId="25689" xr:uid="{163B809F-E196-4B7C-8A7F-9ADB554F45F1}"/>
    <cellStyle name="Normál 2 9 2 7" xfId="25690" xr:uid="{20A3A5BB-0138-4DBB-B1BF-C18535DAE910}"/>
    <cellStyle name="Normál 2 9 2 7 2" xfId="25691" xr:uid="{1535D51E-390B-474F-B4E5-9221A6A17B23}"/>
    <cellStyle name="Normál 2 9 2 8" xfId="25692" xr:uid="{591E32B1-B239-4DD9-8009-850C8E94BF8E}"/>
    <cellStyle name="Normál 2 9 2 8 2" xfId="25693" xr:uid="{98659596-4BD8-4477-857B-7938D7AD1D48}"/>
    <cellStyle name="Normál 2 9 2 9" xfId="25694" xr:uid="{6864A013-5CC0-4CA9-9560-F4C80E500931}"/>
    <cellStyle name="Normál 2 9 2 9 2" xfId="25695" xr:uid="{2794E8D8-D4B8-4BA5-BE80-C123640CFD26}"/>
    <cellStyle name="Normal 2 9 20" xfId="25696" xr:uid="{C792AF46-8326-4A00-8DA9-230E4077BB41}"/>
    <cellStyle name="Normal 2 9 21" xfId="25697" xr:uid="{918CA0FF-B559-47B9-9E35-6351E262175C}"/>
    <cellStyle name="Normal 2 9 22" xfId="25698" xr:uid="{43E4BCF6-F025-49BC-9E1C-4E17201CC815}"/>
    <cellStyle name="Normal 2 9 23" xfId="25699" xr:uid="{FFF909AB-C4CC-4301-8FBD-41C524C1DA3F}"/>
    <cellStyle name="Normal 2 9 24" xfId="25700" xr:uid="{8405CC06-C301-4D11-87EE-902D51F545F8}"/>
    <cellStyle name="Normal 2 9 25" xfId="25701" xr:uid="{9D4AEC01-E20D-4B3B-913F-F62A9DDF9EFD}"/>
    <cellStyle name="Normal 2 9 26" xfId="25702" xr:uid="{B119D0F4-941F-431F-89E3-B0F297BB31E6}"/>
    <cellStyle name="Normal 2 9 27" xfId="25703" xr:uid="{E21FF096-B9DA-4A81-99CA-2F7151DA14B5}"/>
    <cellStyle name="Normal 2 9 28" xfId="25704" xr:uid="{C0601D89-FFC8-4569-A2C6-2B02EEC29C2D}"/>
    <cellStyle name="Normal 2 9 29" xfId="25705" xr:uid="{1FD1800C-DE69-4831-A7EA-C177E29926BE}"/>
    <cellStyle name="Normal 2 9 3" xfId="25706" xr:uid="{1FC9F337-D394-4194-807D-03ADFC582FBA}"/>
    <cellStyle name="Normál 2 9 3" xfId="25707" xr:uid="{A6E54559-5BBC-4408-9885-6037529D6CB3}"/>
    <cellStyle name="Normál 2 9 3 10" xfId="25708" xr:uid="{FB276B1D-D34A-4C6A-98B1-D1078BB001EC}"/>
    <cellStyle name="Normál 2 9 3 10 2" xfId="25709" xr:uid="{7B0356F2-2B91-45B5-BFA4-A150BEADAF5D}"/>
    <cellStyle name="Normál 2 9 3 11" xfId="25710" xr:uid="{90C60298-F823-41AC-81FB-1E84159BBF13}"/>
    <cellStyle name="Normál 2 9 3 12" xfId="25711" xr:uid="{7FA57953-B6B1-4AF8-ABBB-4905F0ED203A}"/>
    <cellStyle name="Normal 2 9 3 2" xfId="25712" xr:uid="{955F6C89-731C-42DA-AF70-1F940C28A323}"/>
    <cellStyle name="Normál 2 9 3 2" xfId="25713" xr:uid="{7C779EEB-F797-4FF8-9F24-1CA9E64ECDD2}"/>
    <cellStyle name="Normal 2 9 3 2 10" xfId="25714" xr:uid="{C9440653-18FF-4D63-B214-7E219EDA8892}"/>
    <cellStyle name="Normal 2 9 3 2 10 2" xfId="25715" xr:uid="{1F1AC921-E393-436B-BC4C-7C9CC278208D}"/>
    <cellStyle name="Normal 2 9 3 2 11" xfId="25716" xr:uid="{1FC15CDE-6493-4B49-9E9E-83FEBCE86490}"/>
    <cellStyle name="Normal 2 9 3 2 11 2" xfId="25717" xr:uid="{38534D55-68E9-4E71-821A-7BABA0F6FD38}"/>
    <cellStyle name="Normal 2 9 3 2 12" xfId="25718" xr:uid="{A9501434-42CB-44D8-9F83-B48E2F7AB938}"/>
    <cellStyle name="Normal 2 9 3 2 13" xfId="25719" xr:uid="{62392437-AFAA-4FC3-B012-705D7FA35280}"/>
    <cellStyle name="Normal 2 9 3 2 14" xfId="25720" xr:uid="{58EA5D4C-1ED9-4919-9E3D-F2AEB33F8FDE}"/>
    <cellStyle name="Normal 2 9 3 2 2" xfId="25721" xr:uid="{50B2673D-0FA0-43D9-B3C4-42D5B58E8C11}"/>
    <cellStyle name="Normál 2 9 3 2 2" xfId="25722" xr:uid="{D9CED9EF-FB4B-4BD2-9AD5-AF257027B5FD}"/>
    <cellStyle name="Normal 2 9 3 2 2 2" xfId="25723" xr:uid="{3B330D2B-8533-40C2-8163-84CA85280833}"/>
    <cellStyle name="Normal 2 9 3 2 2 2 2" xfId="25724" xr:uid="{3031DDA7-3522-4287-82F8-F72B79DD0904}"/>
    <cellStyle name="Normal 2 9 3 2 2 3" xfId="25725" xr:uid="{962A1DEA-7553-47CC-80A7-77D1750C6EB5}"/>
    <cellStyle name="Normal 2 9 3 2 2 4" xfId="25726" xr:uid="{AACD66F4-EAF4-43F3-B150-A5B1F0E24605}"/>
    <cellStyle name="Normal 2 9 3 2 2 5" xfId="25727" xr:uid="{6BD05CBD-84C2-48CC-BEFB-92DA0807BF72}"/>
    <cellStyle name="Normal 2 9 3 2 3" xfId="25728" xr:uid="{7A462D09-272D-41CC-9354-43238EFAF8A8}"/>
    <cellStyle name="Normál 2 9 3 2 3" xfId="25729" xr:uid="{144F2A94-87D2-4BB2-8586-08AA07609E11}"/>
    <cellStyle name="Normal 2 9 3 2 3 2" xfId="25730" xr:uid="{0F1E3DB6-552F-4F1E-A3A4-1F2EA1589FFA}"/>
    <cellStyle name="Normal 2 9 3 2 4" xfId="25731" xr:uid="{3CC14F06-F216-43C6-BCEC-1CD5CFBF03D6}"/>
    <cellStyle name="Normal 2 9 3 2 4 2" xfId="25732" xr:uid="{2AF1CDBF-796A-4C2B-A393-A12D7091A173}"/>
    <cellStyle name="Normal 2 9 3 2 5" xfId="25733" xr:uid="{C23C37A6-49DF-404A-97C2-632A62F8CF07}"/>
    <cellStyle name="Normal 2 9 3 2 5 2" xfId="25734" xr:uid="{A3C8C071-DD56-4D07-8B65-B135EE395822}"/>
    <cellStyle name="Normal 2 9 3 2 6" xfId="25735" xr:uid="{BE348F02-A0C3-4DB0-8AF5-9AC3B3B1AFB1}"/>
    <cellStyle name="Normal 2 9 3 2 6 2" xfId="25736" xr:uid="{DD3C7B4E-B3ED-4BCA-A275-71A83EB3B544}"/>
    <cellStyle name="Normal 2 9 3 2 7" xfId="25737" xr:uid="{A2950D81-65AB-4896-B6FB-2FB5ADE2D371}"/>
    <cellStyle name="Normal 2 9 3 2 7 2" xfId="25738" xr:uid="{F3561943-9DB9-48B9-84E3-5AC816B58F42}"/>
    <cellStyle name="Normal 2 9 3 2 8" xfId="25739" xr:uid="{A5C7299F-13A2-43E1-B23F-61AA8D8C265E}"/>
    <cellStyle name="Normal 2 9 3 2 8 2" xfId="25740" xr:uid="{B104B773-016F-4154-BAF1-46377D290665}"/>
    <cellStyle name="Normal 2 9 3 2 9" xfId="25741" xr:uid="{B209254D-2287-4FE8-BA55-1212116A4465}"/>
    <cellStyle name="Normal 2 9 3 2 9 2" xfId="25742" xr:uid="{E9B3179C-BB09-4DAB-A3E1-85A6278A4CF2}"/>
    <cellStyle name="Normál 2 9 3 3" xfId="25743" xr:uid="{09259D0E-0C15-44BD-876D-3E8F098AFEAA}"/>
    <cellStyle name="Normál 2 9 3 3 2" xfId="25744" xr:uid="{D5D13790-D442-42AE-9251-E909F4E7CE76}"/>
    <cellStyle name="Normál 2 9 3 4" xfId="25745" xr:uid="{2117DE05-1D24-4DBF-AE43-9D4C7A93590A}"/>
    <cellStyle name="Normál 2 9 3 4 2" xfId="25746" xr:uid="{B7AE9A5C-757E-4F28-BF54-3EAE816A0C6A}"/>
    <cellStyle name="Normál 2 9 3 5" xfId="25747" xr:uid="{01417E0C-F47E-487E-82FB-E4A3721EFD01}"/>
    <cellStyle name="Normál 2 9 3 5 2" xfId="25748" xr:uid="{7FE2C1BB-278B-4A13-9D5E-992D60182AAC}"/>
    <cellStyle name="Normál 2 9 3 6" xfId="25749" xr:uid="{C63D516A-4069-4203-8A35-9426D1FF31A9}"/>
    <cellStyle name="Normál 2 9 3 6 2" xfId="25750" xr:uid="{952A3391-424E-430D-A984-135639F511D5}"/>
    <cellStyle name="Normál 2 9 3 7" xfId="25751" xr:uid="{D098B542-D038-46BA-B613-977A4C41A123}"/>
    <cellStyle name="Normál 2 9 3 7 2" xfId="25752" xr:uid="{06A7527D-F755-4D31-A59C-FDA1A10F9772}"/>
    <cellStyle name="Normál 2 9 3 8" xfId="25753" xr:uid="{5491B613-1CFD-4F84-82C8-32B07353CD04}"/>
    <cellStyle name="Normál 2 9 3 8 2" xfId="25754" xr:uid="{BDA496D1-9787-4FE1-B7EA-EA239005FEC2}"/>
    <cellStyle name="Normál 2 9 3 9" xfId="25755" xr:uid="{7E3B5317-95E6-4EC5-9624-F9A2EFFAE9AB}"/>
    <cellStyle name="Normál 2 9 3 9 2" xfId="25756" xr:uid="{A4DBCF64-59E6-4E7E-ADF3-A72EBB814E65}"/>
    <cellStyle name="Normal 2 9 30" xfId="25757" xr:uid="{943BEDD8-BC09-4B74-A936-8D2D87BBE8FD}"/>
    <cellStyle name="Normal 2 9 31" xfId="25758" xr:uid="{75498E5F-D91E-4249-98BE-4AC39E5D0E71}"/>
    <cellStyle name="Normal 2 9 32" xfId="25759" xr:uid="{9B473334-6082-407B-9B19-353ABA9EA312}"/>
    <cellStyle name="Normal 2 9 33" xfId="25760" xr:uid="{C68EBB5E-D68C-48D3-A5B0-AD88BF9B5724}"/>
    <cellStyle name="Normal 2 9 34" xfId="25761" xr:uid="{40CEC266-0650-4B6F-9E5E-360B3B74CE75}"/>
    <cellStyle name="Normal 2 9 35" xfId="4046" xr:uid="{5B5A1597-67AD-416D-A6E4-ABE569F36685}"/>
    <cellStyle name="Normal 2 9 4" xfId="25762" xr:uid="{2449ACF0-A540-40A6-B75F-6AE3D813419A}"/>
    <cellStyle name="Normál 2 9 4" xfId="25763" xr:uid="{05DF488C-DFC3-4FD0-B40C-A1095289F17A}"/>
    <cellStyle name="Normal 2 9 4 10" xfId="25764" xr:uid="{C268FBB9-7E46-4B82-9DD3-A79862732525}"/>
    <cellStyle name="Normál 2 9 4 10" xfId="25765" xr:uid="{8490104D-2CF1-4FED-82B1-8446E52FB388}"/>
    <cellStyle name="Normal 2 9 4 10 2" xfId="25766" xr:uid="{852E215E-4577-491A-B87D-754207495022}"/>
    <cellStyle name="Normál 2 9 4 10 2" xfId="25767" xr:uid="{239603B1-6CF2-4435-A9B0-3BC0889ED327}"/>
    <cellStyle name="Normal 2 9 4 10 3" xfId="25768" xr:uid="{B0C76B38-5040-4E33-9BE8-419C83B447E6}"/>
    <cellStyle name="Normál 2 9 4 10 3" xfId="25769" xr:uid="{70115D00-F07F-466D-A572-43E07530934A}"/>
    <cellStyle name="Normal 2 9 4 10 4" xfId="25770" xr:uid="{D522A0BA-C433-4C63-A303-FA97CAAE4A03}"/>
    <cellStyle name="Normal 2 9 4 11" xfId="25771" xr:uid="{E3C338D3-5CF4-49AD-9C8E-6B5E0CF01838}"/>
    <cellStyle name="Normál 2 9 4 11" xfId="25772" xr:uid="{FFF6CE8B-F7F9-4D99-A6D4-80C71E228D52}"/>
    <cellStyle name="Normal 2 9 4 11 2" xfId="25773" xr:uid="{A0B04DA2-E227-4F7F-87C6-FAE6558C66FD}"/>
    <cellStyle name="Normal 2 9 4 11 3" xfId="25774" xr:uid="{E30BA9B8-1514-497F-92D1-491EC6C8AC4A}"/>
    <cellStyle name="Normal 2 9 4 11 4" xfId="25775" xr:uid="{A6A31B3B-1381-4412-BEF8-AE6CE2A6096D}"/>
    <cellStyle name="Normal 2 9 4 12" xfId="25776" xr:uid="{A5DDF1EC-911D-4031-B4BE-829BC4324BDD}"/>
    <cellStyle name="Normál 2 9 4 12" xfId="25777" xr:uid="{90B22101-E9C3-4D66-B82E-8D2B8F8AD96D}"/>
    <cellStyle name="Normal 2 9 4 12 2" xfId="25778" xr:uid="{F9C7945E-D7EA-4A28-BE79-D4449C2394BF}"/>
    <cellStyle name="Normal 2 9 4 12 3" xfId="25779" xr:uid="{6559CE26-EC10-4CA8-946C-5A2DC5891384}"/>
    <cellStyle name="Normal 2 9 4 13" xfId="25780" xr:uid="{6B91451D-95D8-4515-B213-C7CB598E3ABC}"/>
    <cellStyle name="Normál 2 9 4 13" xfId="25781" xr:uid="{BCD60C59-3785-4280-9D3E-D0DEEFC2A5D0}"/>
    <cellStyle name="Normal 2 9 4 13 2" xfId="25782" xr:uid="{78770895-4695-4C2E-B519-99C0BD38EA00}"/>
    <cellStyle name="Normal 2 9 4 14" xfId="25783" xr:uid="{545EE1E0-4245-44DD-AAC9-D86CA595518E}"/>
    <cellStyle name="Normal 2 9 4 14 2" xfId="25784" xr:uid="{087232A3-9DFC-49DC-B2F9-9B2B69D4DDB6}"/>
    <cellStyle name="Normal 2 9 4 15" xfId="25785" xr:uid="{493D0B60-D999-4B92-ABAC-EC5570612668}"/>
    <cellStyle name="Normal 2 9 4 2" xfId="25786" xr:uid="{E4180A98-62EB-41A6-ABF7-D0B729499DE5}"/>
    <cellStyle name="Normál 2 9 4 2" xfId="25787" xr:uid="{965C9ADF-E372-4AE7-B364-034F7F2EE746}"/>
    <cellStyle name="Normal 2 9 4 2 10" xfId="25788" xr:uid="{FBD55B75-9D9A-4CFC-A2A0-26D1A62EEF17}"/>
    <cellStyle name="Normal 2 9 4 2 10 2" xfId="25789" xr:uid="{1F72FE5C-8A0D-4D13-8921-69E59834A438}"/>
    <cellStyle name="Normal 2 9 4 2 11" xfId="25790" xr:uid="{4821CD69-B4EC-4CD6-9B9F-8BE00D9BEE16}"/>
    <cellStyle name="Normal 2 9 4 2 12" xfId="25791" xr:uid="{8CB081FD-507D-4516-8C78-7A49185D7AC9}"/>
    <cellStyle name="Normal 2 9 4 2 13" xfId="25792" xr:uid="{CAD2CEE3-D673-446B-9024-37FDE55127DD}"/>
    <cellStyle name="Normal 2 9 4 2 2" xfId="25793" xr:uid="{A76FA36F-6ED3-42DF-A522-977D7CCF0F19}"/>
    <cellStyle name="Normál 2 9 4 2 2" xfId="25794" xr:uid="{2F6FA033-BC1A-4E4C-9C6C-658E5231DE6F}"/>
    <cellStyle name="Normal 2 9 4 2 2 2" xfId="25795" xr:uid="{0BB9BD87-537A-4D2A-97F4-B8CCB151E272}"/>
    <cellStyle name="Normal 2 9 4 2 2 3" xfId="25796" xr:uid="{F2BAFE60-6886-4E38-BCF9-915DFCB0576D}"/>
    <cellStyle name="Normal 2 9 4 2 3" xfId="25797" xr:uid="{E67DC2CC-3E9D-4CBD-B642-DAECA0EEE232}"/>
    <cellStyle name="Normál 2 9 4 2 3" xfId="25798" xr:uid="{78048194-BDE4-40F7-9CFD-445404FA42CF}"/>
    <cellStyle name="Normal 2 9 4 2 3 2" xfId="25799" xr:uid="{E7AE290D-F574-4F94-B301-6D30B95B6C1D}"/>
    <cellStyle name="Normal 2 9 4 2 4" xfId="25800" xr:uid="{1AE24E2D-C7A5-4E0B-8A35-1B171560687B}"/>
    <cellStyle name="Normal 2 9 4 2 4 2" xfId="25801" xr:uid="{5305BDA8-69AA-414F-8EB4-8767CD800B5F}"/>
    <cellStyle name="Normal 2 9 4 2 5" xfId="25802" xr:uid="{4BC7B4B9-86AE-46BD-B713-2384E8B9869B}"/>
    <cellStyle name="Normal 2 9 4 2 5 2" xfId="25803" xr:uid="{D801466D-FC83-4078-8E50-784A121BC874}"/>
    <cellStyle name="Normal 2 9 4 2 6" xfId="25804" xr:uid="{B88B7449-02C9-447C-BF16-B54D691F464E}"/>
    <cellStyle name="Normal 2 9 4 2 6 2" xfId="25805" xr:uid="{DC598789-0FC7-4F24-8D63-EC52CB969702}"/>
    <cellStyle name="Normal 2 9 4 2 7" xfId="25806" xr:uid="{A1C2FF74-03CC-4CB6-B3D6-9627765A9FF3}"/>
    <cellStyle name="Normal 2 9 4 2 7 2" xfId="25807" xr:uid="{A5BD51E4-3A57-4DDF-8A79-935ADC00BF0F}"/>
    <cellStyle name="Normal 2 9 4 2 8" xfId="25808" xr:uid="{70B55E28-535A-42B4-BCFD-A9EC67ACE7CF}"/>
    <cellStyle name="Normal 2 9 4 2 8 2" xfId="25809" xr:uid="{A41F992E-B2B8-42A4-BC81-2A78FE5CF93B}"/>
    <cellStyle name="Normal 2 9 4 2 9" xfId="25810" xr:uid="{742A5CCB-23D8-4A79-B638-828A7F954B30}"/>
    <cellStyle name="Normal 2 9 4 2 9 2" xfId="25811" xr:uid="{ED24EF57-5BF1-40E9-BBDC-492DDD68F608}"/>
    <cellStyle name="Normal 2 9 4 3" xfId="25812" xr:uid="{B62F336F-6F4C-41F9-A61D-40B8FEA5F02F}"/>
    <cellStyle name="Normál 2 9 4 3" xfId="25813" xr:uid="{53758904-0AD5-4D49-B8EF-993B3043E3A5}"/>
    <cellStyle name="Normal 2 9 4 3 10" xfId="25814" xr:uid="{412A04FB-85E3-4988-ADEF-616344C2FAAE}"/>
    <cellStyle name="Normal 2 9 4 3 11" xfId="25815" xr:uid="{3968FCF8-9700-4560-A45C-117A53FB9A42}"/>
    <cellStyle name="Normal 2 9 4 3 12" xfId="25816" xr:uid="{031646DE-C9DD-411E-82EF-525F6C095552}"/>
    <cellStyle name="Normal 2 9 4 3 2" xfId="25817" xr:uid="{01853C9D-8DDC-463B-A89D-C5D5E4261E27}"/>
    <cellStyle name="Normál 2 9 4 3 2" xfId="25818" xr:uid="{4804B49E-E1B7-415E-9169-326F8120EF2A}"/>
    <cellStyle name="Normal 2 9 4 3 2 2" xfId="25819" xr:uid="{19B6707C-12C9-454B-905A-4101D558AF0D}"/>
    <cellStyle name="Normal 2 9 4 3 2 3" xfId="25820" xr:uid="{E8054583-FBAF-498C-8926-85A3366E02B3}"/>
    <cellStyle name="Normal 2 9 4 3 3" xfId="25821" xr:uid="{FA7A4B22-90AC-42C6-8CC5-E4A9E9D48F4A}"/>
    <cellStyle name="Normál 2 9 4 3 3" xfId="25822" xr:uid="{C68DDD44-932A-4A88-9CB1-2146BEC72C17}"/>
    <cellStyle name="Normal 2 9 4 3 3 2" xfId="25823" xr:uid="{A937CAB0-00E4-4B4F-B517-5F0305EFD62F}"/>
    <cellStyle name="Normal 2 9 4 3 4" xfId="25824" xr:uid="{9B0A9A07-5B7F-4134-A529-956D64DA7980}"/>
    <cellStyle name="Normal 2 9 4 3 4 2" xfId="25825" xr:uid="{D1F89097-E24F-4ED7-AC19-AA9E836D3452}"/>
    <cellStyle name="Normal 2 9 4 3 5" xfId="25826" xr:uid="{8A20D8AC-0743-460E-9B7B-E030DD17DD26}"/>
    <cellStyle name="Normal 2 9 4 3 5 2" xfId="25827" xr:uid="{2117D413-A899-45BB-B13A-4CD9C1554E56}"/>
    <cellStyle name="Normal 2 9 4 3 6" xfId="25828" xr:uid="{64429819-5E94-48D3-909C-CC0F3060D0F6}"/>
    <cellStyle name="Normal 2 9 4 3 6 2" xfId="25829" xr:uid="{57F673BF-F634-4D0D-AA81-A46107CB9225}"/>
    <cellStyle name="Normal 2 9 4 3 7" xfId="25830" xr:uid="{38C277BF-63A7-48F5-B1CB-2C55C8AE189B}"/>
    <cellStyle name="Normal 2 9 4 3 7 2" xfId="25831" xr:uid="{62D3CDD3-F986-4AD5-9DD0-5642D845FEB3}"/>
    <cellStyle name="Normal 2 9 4 3 8" xfId="25832" xr:uid="{C22AB222-A95F-4AEE-B428-D78C2F282206}"/>
    <cellStyle name="Normal 2 9 4 3 8 2" xfId="25833" xr:uid="{8E894C11-B42C-43C4-B184-A2B19830E7D1}"/>
    <cellStyle name="Normal 2 9 4 3 9" xfId="25834" xr:uid="{4323C545-911E-4E6B-BFC5-71A8F9DDF13C}"/>
    <cellStyle name="Normal 2 9 4 3 9 2" xfId="25835" xr:uid="{6F0B3A48-5847-4E9D-A086-60EC3C729E33}"/>
    <cellStyle name="Normal 2 9 4 4" xfId="25836" xr:uid="{6F9A25EC-4862-4711-A94C-4BC1F6936F96}"/>
    <cellStyle name="Normál 2 9 4 4" xfId="25837" xr:uid="{9597AFAD-E8EC-4E56-A76C-B0E1963EC5C0}"/>
    <cellStyle name="Normal 2 9 4 4 2" xfId="25838" xr:uid="{620FC9A5-7F44-4C09-9F1D-6E4367AF2132}"/>
    <cellStyle name="Normál 2 9 4 4 2" xfId="25839" xr:uid="{B2D14EBB-0588-4DCA-AD92-7ED2D93BDB51}"/>
    <cellStyle name="Normal 2 9 4 4 3" xfId="25840" xr:uid="{8442C461-6E67-4F03-8CCE-F24CEF4B5294}"/>
    <cellStyle name="Normál 2 9 4 4 3" xfId="25841" xr:uid="{4B313179-7DD0-458C-86A1-DB22BB90E7CF}"/>
    <cellStyle name="Normal 2 9 4 4 4" xfId="25842" xr:uid="{3BC9CEE0-21F1-4C3A-8F2E-C7BD6B2362E4}"/>
    <cellStyle name="Normal 2 9 4 5" xfId="25843" xr:uid="{2B12FA9D-F41A-40CC-9A05-2FFF9CFA01AB}"/>
    <cellStyle name="Normál 2 9 4 5" xfId="25844" xr:uid="{A43D7CC9-3247-4EB0-8B29-C82029D0D6FC}"/>
    <cellStyle name="Normal 2 9 4 5 2" xfId="25845" xr:uid="{047C9423-DB7C-41D9-AC0D-EE9C46B31D41}"/>
    <cellStyle name="Normál 2 9 4 5 2" xfId="25846" xr:uid="{F6BC3A1E-4E6D-4E44-AFB5-AFA7AD6AA9FF}"/>
    <cellStyle name="Normal 2 9 4 5 3" xfId="25847" xr:uid="{9A64DDBE-5DEF-4C29-94D6-F808F98BA2A4}"/>
    <cellStyle name="Normál 2 9 4 5 3" xfId="25848" xr:uid="{969C0E90-4CBD-4B30-809D-E5010FA585C2}"/>
    <cellStyle name="Normal 2 9 4 5 4" xfId="25849" xr:uid="{276DA969-01D7-4B05-A6EB-12CFB81B2299}"/>
    <cellStyle name="Normal 2 9 4 6" xfId="25850" xr:uid="{52F0C5A9-6E52-4E12-B148-C2DB6860DBBF}"/>
    <cellStyle name="Normál 2 9 4 6" xfId="25851" xr:uid="{2693FAD1-7C03-47C8-8907-C2399D906801}"/>
    <cellStyle name="Normal 2 9 4 6 2" xfId="25852" xr:uid="{EA40725C-FCAD-4423-A315-8D3398A84490}"/>
    <cellStyle name="Normál 2 9 4 6 2" xfId="25853" xr:uid="{DB7D7AF2-F5EE-4474-8AAC-E57E696C9F63}"/>
    <cellStyle name="Normal 2 9 4 6 3" xfId="25854" xr:uid="{73FA38EC-7647-4E68-9897-B0216922DCF5}"/>
    <cellStyle name="Normál 2 9 4 6 3" xfId="25855" xr:uid="{2C7868D4-4208-4B2A-BAA0-A734693881A6}"/>
    <cellStyle name="Normal 2 9 4 6 4" xfId="25856" xr:uid="{9DDFDE55-B766-4FE0-9AAE-B338E6B05811}"/>
    <cellStyle name="Normal 2 9 4 7" xfId="25857" xr:uid="{B46176FB-8133-4B00-8A38-B0E83B12CDA3}"/>
    <cellStyle name="Normál 2 9 4 7" xfId="25858" xr:uid="{D9CC08BA-B3F7-40AA-AAE0-9C79CD637AA3}"/>
    <cellStyle name="Normal 2 9 4 7 2" xfId="25859" xr:uid="{394003E4-3A2A-4C11-8601-6A80E601B84D}"/>
    <cellStyle name="Normál 2 9 4 7 2" xfId="25860" xr:uid="{652C189B-0550-44AB-8C6B-9CDBDCFB54D1}"/>
    <cellStyle name="Normal 2 9 4 7 3" xfId="25861" xr:uid="{8B79E5D5-5326-4928-BBA2-04BBDB6B3240}"/>
    <cellStyle name="Normál 2 9 4 7 3" xfId="25862" xr:uid="{0FBE25E1-CB4D-442A-9D70-ED9A8DB8E9B6}"/>
    <cellStyle name="Normal 2 9 4 7 4" xfId="25863" xr:uid="{5510C199-62AE-498B-92C3-9E420FF9F82E}"/>
    <cellStyle name="Normal 2 9 4 8" xfId="25864" xr:uid="{DF4EBE0C-D3C3-4209-899E-203B1FE85C2B}"/>
    <cellStyle name="Normál 2 9 4 8" xfId="25865" xr:uid="{D95CF446-D08B-44C3-888B-C0ABF00580A8}"/>
    <cellStyle name="Normal 2 9 4 8 2" xfId="25866" xr:uid="{7824D105-006E-45C7-BBE9-A40CF29ECF31}"/>
    <cellStyle name="Normál 2 9 4 8 2" xfId="25867" xr:uid="{3DFF1A19-4412-4D97-9123-9736DCF19A65}"/>
    <cellStyle name="Normal 2 9 4 8 3" xfId="25868" xr:uid="{7AE7D678-CBF9-42B8-A43F-02D1636F7EB9}"/>
    <cellStyle name="Normál 2 9 4 8 3" xfId="25869" xr:uid="{D45BB722-B1F3-45FD-8AC5-16C4738553B2}"/>
    <cellStyle name="Normal 2 9 4 8 4" xfId="25870" xr:uid="{0E138435-516D-43AD-BEBA-64D45E9ECCED}"/>
    <cellStyle name="Normal 2 9 4 9" xfId="25871" xr:uid="{D38A3083-9AE3-4804-9168-EEA88CE2D8AF}"/>
    <cellStyle name="Normál 2 9 4 9" xfId="25872" xr:uid="{DD2266D5-41D2-47D9-90F8-5E421AB2E2E9}"/>
    <cellStyle name="Normal 2 9 4 9 2" xfId="25873" xr:uid="{8DE4C99D-AB47-4AB7-973A-7B85E3635044}"/>
    <cellStyle name="Normál 2 9 4 9 2" xfId="25874" xr:uid="{4B1B37F2-D94C-48F9-8F27-71014E2F6582}"/>
    <cellStyle name="Normal 2 9 4 9 3" xfId="25875" xr:uid="{2CE7B208-A551-4FC0-8090-811B0309C623}"/>
    <cellStyle name="Normál 2 9 4 9 3" xfId="25876" xr:uid="{6ADBEDB5-1C1E-4862-9EFA-EFC288E0AD07}"/>
    <cellStyle name="Normal 2 9 4 9 4" xfId="25877" xr:uid="{02C2BB4F-EF5B-4D9E-B5A0-A46AF530368B}"/>
    <cellStyle name="Normal 2 9 5" xfId="25878" xr:uid="{9D95D605-DBD1-492F-BEF3-AB8E49FFA950}"/>
    <cellStyle name="Normál 2 9 5" xfId="25879" xr:uid="{B66F71BC-E37D-48AA-8AD5-34FB269B3ECF}"/>
    <cellStyle name="Normal 2 9 5 10" xfId="25880" xr:uid="{0470663C-789D-4D4D-B840-813D1ED75AC4}"/>
    <cellStyle name="Normál 2 9 5 10" xfId="25881" xr:uid="{DE32761E-7444-4B41-AB8A-6244E552F488}"/>
    <cellStyle name="Normal 2 9 5 10 2" xfId="25882" xr:uid="{792C4715-3838-4AEB-9703-26201CA537F5}"/>
    <cellStyle name="Normál 2 9 5 10 2" xfId="25883" xr:uid="{697AE8AA-170B-46D1-8B2D-39AEF3F71227}"/>
    <cellStyle name="Normal 2 9 5 10 3" xfId="25884" xr:uid="{4FAC0146-E60D-475B-8A2D-7768573854CB}"/>
    <cellStyle name="Normál 2 9 5 10 3" xfId="25885" xr:uid="{DFF488DC-7B63-4AB5-86BB-6AE9A83F593E}"/>
    <cellStyle name="Normal 2 9 5 11" xfId="25886" xr:uid="{792A2551-C6FE-4AE8-8C55-90929E541523}"/>
    <cellStyle name="Normál 2 9 5 11" xfId="25887" xr:uid="{93F4B687-3D2A-4B32-A5CF-F03F4CD72A36}"/>
    <cellStyle name="Normal 2 9 5 11 2" xfId="25888" xr:uid="{CA842CDC-11B2-447D-B86D-A91E28F49E3C}"/>
    <cellStyle name="Normal 2 9 5 11 3" xfId="25889" xr:uid="{E182A007-4B2A-4CF3-95F0-B085AB7D15C8}"/>
    <cellStyle name="Normal 2 9 5 12" xfId="25890" xr:uid="{E37E93CB-48C7-4DCF-A88F-392A41774350}"/>
    <cellStyle name="Normál 2 9 5 12" xfId="25891" xr:uid="{E3AD5DC0-CFF0-4085-BB37-4277042BE55E}"/>
    <cellStyle name="Normal 2 9 5 13" xfId="25892" xr:uid="{E7D44FE5-8821-49C6-BAE1-688CB119D0EE}"/>
    <cellStyle name="Normál 2 9 5 13" xfId="25893" xr:uid="{89ABA90C-2CE8-4BD9-AF19-F5EA06E62697}"/>
    <cellStyle name="Normal 2 9 5 14" xfId="25894" xr:uid="{65350EAF-3FC0-4A9A-8E2F-57589B789DDE}"/>
    <cellStyle name="Normal 2 9 5 2" xfId="25895" xr:uid="{46957EC9-CCC5-4E15-A40B-7E4D20F51AA4}"/>
    <cellStyle name="Normál 2 9 5 2" xfId="25896" xr:uid="{81F7AB51-0E9E-4E0D-9844-3301B6EDBD18}"/>
    <cellStyle name="Normal 2 9 5 2 10" xfId="25897" xr:uid="{827CE20A-F699-4984-82EE-2CE13B902A53}"/>
    <cellStyle name="Normal 2 9 5 2 10 2" xfId="25898" xr:uid="{F6172B29-BB7E-4FFE-AC34-972F1C801115}"/>
    <cellStyle name="Normal 2 9 5 2 11" xfId="25899" xr:uid="{35D49AEF-CF33-477F-BA62-7F1DAFFB5702}"/>
    <cellStyle name="Normal 2 9 5 2 12" xfId="25900" xr:uid="{F8A577F4-0D5F-4B5A-90FA-EFA1F4F44F53}"/>
    <cellStyle name="Normal 2 9 5 2 13" xfId="25901" xr:uid="{3D002A04-0B25-4C20-92ED-B2876617FDF5}"/>
    <cellStyle name="Normal 2 9 5 2 2" xfId="25902" xr:uid="{FE771C86-BC40-44CF-95CE-AF64B03C95C1}"/>
    <cellStyle name="Normál 2 9 5 2 2" xfId="25903" xr:uid="{499DED6E-3B5A-4E6E-AA00-D0A6BA3B5640}"/>
    <cellStyle name="Normal 2 9 5 2 2 2" xfId="25904" xr:uid="{DCBD253A-2C1B-4FA4-B4BD-3B786F44CD35}"/>
    <cellStyle name="Normal 2 9 5 2 2 3" xfId="25905" xr:uid="{AAA2BB1C-762B-4485-A11B-D378E46457B0}"/>
    <cellStyle name="Normal 2 9 5 2 3" xfId="25906" xr:uid="{E7AC1166-D7BF-4DE1-A120-76EAAE26593A}"/>
    <cellStyle name="Normál 2 9 5 2 3" xfId="25907" xr:uid="{7FA722C5-DB91-4153-9496-202EF439A067}"/>
    <cellStyle name="Normal 2 9 5 2 3 2" xfId="25908" xr:uid="{BD13DB38-B4D6-43C8-ABE6-1BBCF3503830}"/>
    <cellStyle name="Normal 2 9 5 2 4" xfId="25909" xr:uid="{90250897-037A-4760-BEE3-0182909DEB70}"/>
    <cellStyle name="Normal 2 9 5 2 4 2" xfId="25910" xr:uid="{174889BC-5232-4D7D-968F-6492D8662E47}"/>
    <cellStyle name="Normal 2 9 5 2 5" xfId="25911" xr:uid="{BA84A61D-38B1-4D95-8C18-74011008BB66}"/>
    <cellStyle name="Normal 2 9 5 2 5 2" xfId="25912" xr:uid="{BEC94A7B-A375-4A13-9427-F2E6241100BD}"/>
    <cellStyle name="Normal 2 9 5 2 6" xfId="25913" xr:uid="{C9A42495-90D7-4DCE-ABF1-9F6BC9077452}"/>
    <cellStyle name="Normal 2 9 5 2 6 2" xfId="25914" xr:uid="{A77878C5-998D-4864-AB62-41B919D68259}"/>
    <cellStyle name="Normal 2 9 5 2 7" xfId="25915" xr:uid="{7ABA0CD1-91C9-42A2-A210-8F3F7062BE04}"/>
    <cellStyle name="Normal 2 9 5 2 7 2" xfId="25916" xr:uid="{76B16C1C-27F7-4828-AEEB-22B0E616EF72}"/>
    <cellStyle name="Normal 2 9 5 2 8" xfId="25917" xr:uid="{3659F324-4601-44BC-9D1B-61A90ADCB8EC}"/>
    <cellStyle name="Normal 2 9 5 2 8 2" xfId="25918" xr:uid="{B92DB423-8CDA-4D9D-8F75-309DEBE2BB11}"/>
    <cellStyle name="Normal 2 9 5 2 9" xfId="25919" xr:uid="{BB1E4F42-277B-4310-ABD6-5E9CA8F2AF92}"/>
    <cellStyle name="Normal 2 9 5 2 9 2" xfId="25920" xr:uid="{C3A2C803-2AD5-484F-8962-DFCBB8E36075}"/>
    <cellStyle name="Normal 2 9 5 3" xfId="25921" xr:uid="{07FFC438-5480-4787-A084-C73B43E0FB21}"/>
    <cellStyle name="Normál 2 9 5 3" xfId="25922" xr:uid="{78F879F8-8C38-4CDE-85D4-21E0DB59326D}"/>
    <cellStyle name="Normal 2 9 5 3 2" xfId="25923" xr:uid="{75ED13F0-24FB-47F7-8BB7-3C4042B7BCF8}"/>
    <cellStyle name="Normál 2 9 5 3 2" xfId="25924" xr:uid="{783BF4C6-59D2-452E-A92E-EAAE337FBA60}"/>
    <cellStyle name="Normal 2 9 5 3 3" xfId="25925" xr:uid="{5D79E61C-B245-4DEE-9360-D65633AB03BA}"/>
    <cellStyle name="Normál 2 9 5 3 3" xfId="25926" xr:uid="{161374D0-3405-479D-A23E-C691421699AD}"/>
    <cellStyle name="Normal 2 9 5 4" xfId="25927" xr:uid="{7E9AECEA-470C-4361-9F6E-15E7FED482ED}"/>
    <cellStyle name="Normál 2 9 5 4" xfId="25928" xr:uid="{7D99BA6D-20DC-4479-87A6-08CA318B5256}"/>
    <cellStyle name="Normal 2 9 5 4 2" xfId="25929" xr:uid="{95B1CD46-24FE-41FD-BC79-DBCBE996BA2F}"/>
    <cellStyle name="Normál 2 9 5 4 2" xfId="25930" xr:uid="{E767135E-3901-420F-ADB0-C8F9C420D857}"/>
    <cellStyle name="Normal 2 9 5 4 3" xfId="25931" xr:uid="{D9377BEE-1DE6-4879-ACF6-D1D982A825FF}"/>
    <cellStyle name="Normál 2 9 5 4 3" xfId="25932" xr:uid="{733D6E8C-7946-4E7F-801A-EC8B3EE1234F}"/>
    <cellStyle name="Normal 2 9 5 5" xfId="25933" xr:uid="{07291C70-59F7-4B6E-BF72-EDA03E12E647}"/>
    <cellStyle name="Normál 2 9 5 5" xfId="25934" xr:uid="{4EC6F348-7D9D-4417-BF3C-19D9FA2BAA79}"/>
    <cellStyle name="Normal 2 9 5 5 2" xfId="25935" xr:uid="{CE8C9699-6630-4AC2-A3BF-D1B3418468BE}"/>
    <cellStyle name="Normál 2 9 5 5 2" xfId="25936" xr:uid="{0CCD9F7D-12C4-4EF3-B031-9B2D6BFAF46A}"/>
    <cellStyle name="Normal 2 9 5 5 3" xfId="25937" xr:uid="{611649F8-3654-4799-9E20-D400B79F8374}"/>
    <cellStyle name="Normál 2 9 5 5 3" xfId="25938" xr:uid="{B2231EF7-A2A5-4F05-9DAF-B43D8C3EDE84}"/>
    <cellStyle name="Normal 2 9 5 6" xfId="25939" xr:uid="{75746795-8490-42A5-9D52-1BB5EFF98B0D}"/>
    <cellStyle name="Normál 2 9 5 6" xfId="25940" xr:uid="{26350B60-A083-47E1-BD74-DD509FE9A7B1}"/>
    <cellStyle name="Normal 2 9 5 6 2" xfId="25941" xr:uid="{E8FA5FA8-D369-482F-A8B0-51259A18E4BC}"/>
    <cellStyle name="Normál 2 9 5 6 2" xfId="25942" xr:uid="{23224523-C98A-4737-9963-A7B5E28E08CC}"/>
    <cellStyle name="Normal 2 9 5 6 3" xfId="25943" xr:uid="{6F410B8C-D300-4277-9334-130410C818C3}"/>
    <cellStyle name="Normál 2 9 5 6 3" xfId="25944" xr:uid="{1138502C-3996-4BF5-8620-74EBF2B943B0}"/>
    <cellStyle name="Normal 2 9 5 7" xfId="25945" xr:uid="{0F71DF0F-C35B-4317-9238-3650C87F5BC5}"/>
    <cellStyle name="Normál 2 9 5 7" xfId="25946" xr:uid="{261E2D70-82B2-4F7C-98C6-A088B54C6006}"/>
    <cellStyle name="Normal 2 9 5 7 2" xfId="25947" xr:uid="{51D9AADD-9A49-4695-94F0-8A005DE1C183}"/>
    <cellStyle name="Normál 2 9 5 7 2" xfId="25948" xr:uid="{778363CF-C447-4696-B3EB-0E32974C8163}"/>
    <cellStyle name="Normal 2 9 5 7 3" xfId="25949" xr:uid="{B75539D0-8D05-4556-99CD-D73C03E9EDCB}"/>
    <cellStyle name="Normál 2 9 5 7 3" xfId="25950" xr:uid="{ED90A276-E182-48F5-A6DD-6A86856D6F35}"/>
    <cellStyle name="Normal 2 9 5 8" xfId="25951" xr:uid="{8739015B-D6D8-4868-8330-1B84EC3624A2}"/>
    <cellStyle name="Normál 2 9 5 8" xfId="25952" xr:uid="{9BB65A4A-220A-4C42-9B8C-638CD7F267D2}"/>
    <cellStyle name="Normal 2 9 5 8 2" xfId="25953" xr:uid="{309287E2-6D94-4FA5-BF3F-9C7306CCE5C5}"/>
    <cellStyle name="Normál 2 9 5 8 2" xfId="25954" xr:uid="{DC58D6CE-8C55-4E45-906F-6662BC6E8EC7}"/>
    <cellStyle name="Normal 2 9 5 8 3" xfId="25955" xr:uid="{7ACAF7A3-7A42-4134-AFC7-DE6ED85DDFF8}"/>
    <cellStyle name="Normál 2 9 5 8 3" xfId="25956" xr:uid="{74BE02E7-2DAC-44E9-BDCB-B46D2875CB95}"/>
    <cellStyle name="Normal 2 9 5 9" xfId="25957" xr:uid="{3F2D22BF-B2F1-4596-8603-1FD41EEC1FEB}"/>
    <cellStyle name="Normál 2 9 5 9" xfId="25958" xr:uid="{179982A0-74B0-4194-A279-955CCB80E767}"/>
    <cellStyle name="Normal 2 9 5 9 2" xfId="25959" xr:uid="{5E29AC87-DE3D-4C1C-AF77-EDE6FAA6DA32}"/>
    <cellStyle name="Normál 2 9 5 9 2" xfId="25960" xr:uid="{74C6B969-AD22-4FEE-BB71-A9337A79F5B3}"/>
    <cellStyle name="Normal 2 9 5 9 3" xfId="25961" xr:uid="{6D5D4361-0922-4756-A1B7-ECA65B834AB1}"/>
    <cellStyle name="Normál 2 9 5 9 3" xfId="25962" xr:uid="{340EB4FB-9046-4834-B33C-6A5762758061}"/>
    <cellStyle name="Normal 2 9 6" xfId="25963" xr:uid="{8F6AD7AC-B89D-4241-9A88-E62DADA6AFDE}"/>
    <cellStyle name="Normál 2 9 6" xfId="25964" xr:uid="{9FCDED1B-93F6-45F6-84E4-6F761C6F273D}"/>
    <cellStyle name="Normal 2 9 6 10" xfId="25965" xr:uid="{DBD82BCF-5888-4261-A59D-D845D2D7BC2E}"/>
    <cellStyle name="Normal 2 9 6 10 2" xfId="25966" xr:uid="{7711EA60-C4D1-4348-ADF2-69015551230F}"/>
    <cellStyle name="Normal 2 9 6 11" xfId="25967" xr:uid="{419CBE6A-D4EE-4EC1-8468-FB44F4B2EFC4}"/>
    <cellStyle name="Normal 2 9 6 11 2" xfId="25968" xr:uid="{7F076173-35C1-44B3-855F-C0AEF167A820}"/>
    <cellStyle name="Normal 2 9 6 12" xfId="25969" xr:uid="{F498B05F-E52D-4A36-8FEC-C2AAF977106C}"/>
    <cellStyle name="Normal 2 9 6 13" xfId="25970" xr:uid="{77306DCC-DDE8-442D-A709-80B64453E9F3}"/>
    <cellStyle name="Normal 2 9 6 14" xfId="25971" xr:uid="{BD7D0208-03A6-4C09-AA3D-17DA12880048}"/>
    <cellStyle name="Normal 2 9 6 2" xfId="25972" xr:uid="{1C8A3D21-385F-41F0-8840-35C8B9DCD5BC}"/>
    <cellStyle name="Normál 2 9 6 2" xfId="25973" xr:uid="{1FA56C19-B257-4540-BA0A-62C5B0884C08}"/>
    <cellStyle name="Normal 2 9 6 2 2" xfId="25974" xr:uid="{B125A12C-C078-4A5D-9111-9445B2C0426E}"/>
    <cellStyle name="Normal 2 9 6 2 2 2" xfId="25975" xr:uid="{2A2BEE70-6DEF-42E9-9BBA-CA0AE5D672F8}"/>
    <cellStyle name="Normal 2 9 6 2 3" xfId="25976" xr:uid="{776CBBC7-5849-42D6-8C0A-E18B9A9AAB74}"/>
    <cellStyle name="Normal 2 9 6 2 4" xfId="25977" xr:uid="{DD1A9E54-AE23-46E6-97A7-5E189FAEAC59}"/>
    <cellStyle name="Normal 2 9 6 2 5" xfId="25978" xr:uid="{148E04FE-4B4F-412A-BEE1-533B9FA75DF1}"/>
    <cellStyle name="Normal 2 9 6 3" xfId="25979" xr:uid="{49D1BC46-FBAA-445D-B637-C9FC37976D7D}"/>
    <cellStyle name="Normál 2 9 6 3" xfId="25980" xr:uid="{28206EBF-2BA4-4BE5-8500-17687A486B82}"/>
    <cellStyle name="Normal 2 9 6 3 2" xfId="25981" xr:uid="{E955F63D-DBED-4A93-98AF-A4EE408E957D}"/>
    <cellStyle name="Normal 2 9 6 4" xfId="25982" xr:uid="{4AE16530-E4FE-4164-BFE6-B9C1E7100674}"/>
    <cellStyle name="Normal 2 9 6 4 2" xfId="25983" xr:uid="{67983F00-D84F-4AE5-A3C4-FA595781DF69}"/>
    <cellStyle name="Normal 2 9 6 5" xfId="25984" xr:uid="{75393256-7CCA-4D7B-B092-9EF2BF74FC2A}"/>
    <cellStyle name="Normal 2 9 6 5 2" xfId="25985" xr:uid="{BA747557-7F4C-4DE9-821D-AD533E78FA42}"/>
    <cellStyle name="Normal 2 9 6 6" xfId="25986" xr:uid="{E89F5D9A-A540-47F2-AB4C-5E9370F35D1C}"/>
    <cellStyle name="Normal 2 9 6 6 2" xfId="25987" xr:uid="{E86D4077-6B0C-4594-A4CB-7616E37B310E}"/>
    <cellStyle name="Normal 2 9 6 7" xfId="25988" xr:uid="{B892D194-7910-43A7-AE0E-640FFFD3ED3C}"/>
    <cellStyle name="Normal 2 9 6 7 2" xfId="25989" xr:uid="{FE178DAC-D705-4BFB-A31C-D258209C748B}"/>
    <cellStyle name="Normal 2 9 6 8" xfId="25990" xr:uid="{E8ED490F-0D66-4991-B959-558608BBABBA}"/>
    <cellStyle name="Normal 2 9 6 8 2" xfId="25991" xr:uid="{02C2A845-55AF-4997-8405-AEBE74BC20FB}"/>
    <cellStyle name="Normal 2 9 6 9" xfId="25992" xr:uid="{333213EB-14EA-4960-9B0D-5B866B1ADEB5}"/>
    <cellStyle name="Normal 2 9 6 9 2" xfId="25993" xr:uid="{42B472D8-8347-4885-BDD4-A728F0EE4F51}"/>
    <cellStyle name="Normal 2 9 7" xfId="25994" xr:uid="{65AB02CF-D10B-4569-A8E0-77502A1622AA}"/>
    <cellStyle name="Normál 2 9 7" xfId="25995" xr:uid="{0219258B-9189-4436-AC8F-760FF56F7760}"/>
    <cellStyle name="Normal 2 9 7 10" xfId="25996" xr:uid="{CAAF26B4-F47F-4C0F-BACC-ABA0D2234370}"/>
    <cellStyle name="Normal 2 9 7 10 2" xfId="25997" xr:uid="{717C985F-C4B5-434C-99E2-68F1033CB00E}"/>
    <cellStyle name="Normal 2 9 7 11" xfId="25998" xr:uid="{2743C74D-D776-45AD-9F46-3C56E10CC984}"/>
    <cellStyle name="Normal 2 9 7 12" xfId="25999" xr:uid="{54DF998A-6DC7-450E-9885-FA179C8CAEA7}"/>
    <cellStyle name="Normal 2 9 7 13" xfId="26000" xr:uid="{89989BDC-01D4-43EB-B785-21DC620F46B1}"/>
    <cellStyle name="Normal 2 9 7 2" xfId="26001" xr:uid="{ECAC0F50-F6BD-4DAF-8CE4-6A65032AEB50}"/>
    <cellStyle name="Normál 2 9 7 2" xfId="26002" xr:uid="{55D6E2A9-FDCC-49E4-B859-676F18C50F6F}"/>
    <cellStyle name="Normal 2 9 7 2 2" xfId="26003" xr:uid="{E44805AD-9582-4D08-BB0A-F483B5C96DC2}"/>
    <cellStyle name="Normal 2 9 7 2 2 2" xfId="26004" xr:uid="{291EAF92-6C1F-44B8-8F28-F062FE42A1F7}"/>
    <cellStyle name="Normal 2 9 7 2 3" xfId="26005" xr:uid="{AFCB84B1-AF0E-4E19-B01C-1246450C40BB}"/>
    <cellStyle name="Normal 2 9 7 2 4" xfId="26006" xr:uid="{D029FCCA-2721-4179-89E0-63E10DBF13E3}"/>
    <cellStyle name="Normal 2 9 7 2 5" xfId="26007" xr:uid="{3CA29058-8762-4240-9699-8B6F53DCBF85}"/>
    <cellStyle name="Normal 2 9 7 3" xfId="26008" xr:uid="{6E4343F8-3B15-4803-AFAE-4219736738F2}"/>
    <cellStyle name="Normál 2 9 7 3" xfId="26009" xr:uid="{5F72DA3B-BD72-4ECF-9B61-522ED8079B15}"/>
    <cellStyle name="Normal 2 9 7 3 2" xfId="26010" xr:uid="{8DC96575-B01C-49B0-B410-2E39E2A70132}"/>
    <cellStyle name="Normal 2 9 7 4" xfId="26011" xr:uid="{5943D00A-8750-4D9E-A588-D4D0E024D824}"/>
    <cellStyle name="Normal 2 9 7 4 2" xfId="26012" xr:uid="{F481B02B-0382-4E1B-BC73-7422A066E849}"/>
    <cellStyle name="Normal 2 9 7 5" xfId="26013" xr:uid="{BAD82918-19FF-4641-AFF3-88B48C43957A}"/>
    <cellStyle name="Normal 2 9 7 5 2" xfId="26014" xr:uid="{41A35266-F010-43DD-9110-FE46019F0E2A}"/>
    <cellStyle name="Normal 2 9 7 6" xfId="26015" xr:uid="{4AEEDF2A-7597-408A-989A-AD204D40DDF1}"/>
    <cellStyle name="Normal 2 9 7 6 2" xfId="26016" xr:uid="{6FA1D6C4-92F5-4CCC-8FD0-3E5DE494F820}"/>
    <cellStyle name="Normal 2 9 7 7" xfId="26017" xr:uid="{C83765D9-E63F-44DE-B0A4-3E4F30C2198F}"/>
    <cellStyle name="Normal 2 9 7 7 2" xfId="26018" xr:uid="{B32A7275-597E-4375-8C3C-BFCDD3305508}"/>
    <cellStyle name="Normal 2 9 7 8" xfId="26019" xr:uid="{437225C2-2589-4FB2-AA33-D91E279DAB1B}"/>
    <cellStyle name="Normal 2 9 7 8 2" xfId="26020" xr:uid="{D2F7D545-1D9E-4DDA-8E64-F2F160E5C87B}"/>
    <cellStyle name="Normal 2 9 7 9" xfId="26021" xr:uid="{6D044950-D6C9-4228-8FB7-C2B9F8E5A2C1}"/>
    <cellStyle name="Normal 2 9 7 9 2" xfId="26022" xr:uid="{E155C94F-6CC9-4AFA-A908-20C85C45ADA7}"/>
    <cellStyle name="Normal 2 9 8" xfId="26023" xr:uid="{B3E2F9D6-7720-453D-85F8-11D452361A2A}"/>
    <cellStyle name="Normál 2 9 8" xfId="26024" xr:uid="{12C2E11D-9464-4B90-946B-2D324C817FBC}"/>
    <cellStyle name="Normál 2 9 8 2" xfId="26025" xr:uid="{319CEE77-9688-4F80-AB3B-9230D154773D}"/>
    <cellStyle name="Normal 2 9 9" xfId="26026" xr:uid="{FBB063BA-F124-4845-ABCC-64FACF3C19AB}"/>
    <cellStyle name="Normál 2 9 9" xfId="26027" xr:uid="{94BEF2B2-AB8F-4C9F-9B97-414F6D5C3E8C}"/>
    <cellStyle name="Normál 2 9 9 2" xfId="26028" xr:uid="{3F616E59-4AB8-417A-AE73-43EA0FDFC96B}"/>
    <cellStyle name="Normal 2 90" xfId="26029" xr:uid="{7DD5A042-3BBA-45FA-9213-224495498D5A}"/>
    <cellStyle name="Normal 2 91" xfId="26030" xr:uid="{FCAA952E-B92F-4B06-8BBE-685FD6B8B58C}"/>
    <cellStyle name="Normal 2 92" xfId="26031" xr:uid="{1FA78AE9-EEF4-4C13-8344-E385B98A0386}"/>
    <cellStyle name="Normal 2 93" xfId="26032" xr:uid="{E0AF30E9-81BE-43CB-967B-A17E16BBFBC6}"/>
    <cellStyle name="Normal 2 94" xfId="26033" xr:uid="{002A6904-22A9-487F-AF60-3760E7694E53}"/>
    <cellStyle name="Normal 2 95" xfId="26034" xr:uid="{CA6EFC74-6EB8-4EBF-AAAC-3F2EAEFCA4FD}"/>
    <cellStyle name="Normal 2 96" xfId="26035" xr:uid="{CCB15EC9-363F-453C-9797-355135B24A0B}"/>
    <cellStyle name="Normal 2 97" xfId="26036" xr:uid="{F73DABCF-B38A-48AF-8D12-8926F5D10F4A}"/>
    <cellStyle name="Normal 2 98" xfId="26037" xr:uid="{81458413-8DAE-4D6F-B4D6-A04A428FE5BD}"/>
    <cellStyle name="Normal 2 99" xfId="26038" xr:uid="{C97CA11D-C999-4EA1-92EC-CAFD33AADAA7}"/>
    <cellStyle name="Normal 2_ANNÉE 2015" xfId="2199" xr:uid="{1E64F6FB-7829-4288-B21F-48F1F5BB01B0}"/>
    <cellStyle name="Normal 20" xfId="2200" xr:uid="{4E08A7CF-941C-4D3B-B27B-6F8715B45D11}"/>
    <cellStyle name="Normal 20 10" xfId="26039" xr:uid="{FB52FABF-6082-4A96-BB25-0DCAEEE3BE77}"/>
    <cellStyle name="Normal 20 10 2" xfId="26040" xr:uid="{A8D30240-0E6F-4806-9987-43287E335149}"/>
    <cellStyle name="Normal 20 10 2 2" xfId="26041" xr:uid="{FA1E3E9B-3964-49CF-820F-A0F257812891}"/>
    <cellStyle name="Normal 20 10 2 2 2" xfId="26042" xr:uid="{C48F77B2-597B-4F30-9C42-3A79A7645588}"/>
    <cellStyle name="Normal 20 10 2 2 2 2" xfId="26043" xr:uid="{0BEFD033-E4E6-46B6-863F-152C81EB17F9}"/>
    <cellStyle name="Normal 20 10 2 2 3" xfId="26044" xr:uid="{34935C0B-A148-4B96-8A21-D31C97D5C846}"/>
    <cellStyle name="Normal 20 10 2 2 4" xfId="26045" xr:uid="{A320D056-9859-4B1F-A51D-29E3E66D5362}"/>
    <cellStyle name="Normal 20 10 2 3" xfId="26046" xr:uid="{AD2C4AAE-782B-4531-9BC3-A302D67A1C6C}"/>
    <cellStyle name="Normal 20 10 2 3 2" xfId="26047" xr:uid="{8A15338D-1AC3-4375-BD4F-9FDBBEBF6893}"/>
    <cellStyle name="Normal 20 10 2 4" xfId="26048" xr:uid="{04DC03D1-7B4F-40A5-81FB-4FA850AA1F57}"/>
    <cellStyle name="Normal 20 10 2 5" xfId="26049" xr:uid="{F34AF7C1-7A5B-4E92-AD6E-B68711F0424C}"/>
    <cellStyle name="Normal 20 11" xfId="26050" xr:uid="{60267E84-8530-4C18-B4E6-837582FBC4D0}"/>
    <cellStyle name="Normal 20 11 2" xfId="26051" xr:uid="{060B7111-10CA-49FD-A0D5-7BB2086CD8D9}"/>
    <cellStyle name="Normal 20 11 2 2" xfId="26052" xr:uid="{B60EF3D1-BEF5-442D-808B-0D47184A15C3}"/>
    <cellStyle name="Normal 20 11 2 2 2" xfId="26053" xr:uid="{349C626D-FB83-405A-B6E1-ED216DCD2C51}"/>
    <cellStyle name="Normal 20 11 2 2 2 2" xfId="26054" xr:uid="{2589A414-3461-4356-B5CF-B6A31F3E74E9}"/>
    <cellStyle name="Normal 20 11 2 2 3" xfId="26055" xr:uid="{78E6DDCF-10C5-44C7-8EA8-ACAC64F93342}"/>
    <cellStyle name="Normal 20 11 2 2 4" xfId="26056" xr:uid="{17C0CA99-2D75-4FF9-BEE2-E84568A9C1D1}"/>
    <cellStyle name="Normal 20 11 2 3" xfId="26057" xr:uid="{05122DE0-126D-4C74-BDC4-3FA70FDE470D}"/>
    <cellStyle name="Normal 20 11 2 3 2" xfId="26058" xr:uid="{F788362B-18DA-427F-89C5-4F124A902BEB}"/>
    <cellStyle name="Normal 20 11 2 4" xfId="26059" xr:uid="{45A991CA-7436-4A66-9861-CDE7C0CB15DF}"/>
    <cellStyle name="Normal 20 11 2 5" xfId="26060" xr:uid="{7A168574-8239-415C-BB95-745CA87B50C6}"/>
    <cellStyle name="Normal 20 12" xfId="26061" xr:uid="{EAA73339-B1CA-46D9-8FF3-43AAB28945F7}"/>
    <cellStyle name="Normal 20 12 2" xfId="26062" xr:uid="{768FD48D-430C-4DDD-B6A0-0ABC41120359}"/>
    <cellStyle name="Normal 20 12 2 2" xfId="26063" xr:uid="{A057BBBF-3914-4426-93B6-DAAEBA5CAE5D}"/>
    <cellStyle name="Normal 20 12 2 2 2" xfId="26064" xr:uid="{E5AB34C0-3C5D-454F-A8D0-E1F6362B4507}"/>
    <cellStyle name="Normal 20 12 2 2 2 2" xfId="26065" xr:uid="{F992040C-5AE0-473B-991A-CAA560CC648A}"/>
    <cellStyle name="Normal 20 12 2 2 3" xfId="26066" xr:uid="{22CA252E-21DE-4FE8-8724-733F2A3C1133}"/>
    <cellStyle name="Normal 20 12 2 2 4" xfId="26067" xr:uid="{D757647F-7491-4E2E-85E8-CA128191DD86}"/>
    <cellStyle name="Normal 20 12 2 3" xfId="26068" xr:uid="{8D3E5E2F-3B11-41C7-85AE-4898BB015CDE}"/>
    <cellStyle name="Normal 20 12 2 3 2" xfId="26069" xr:uid="{283E0258-4A32-48BB-BCDE-7D2E270584C3}"/>
    <cellStyle name="Normal 20 12 2 4" xfId="26070" xr:uid="{7E6AC873-6DBE-4190-BB99-9A15A2449B30}"/>
    <cellStyle name="Normal 20 12 2 5" xfId="26071" xr:uid="{D7DB9FE3-DA5D-4D0E-B999-B58B4ED4830F}"/>
    <cellStyle name="Normal 20 13" xfId="26072" xr:uid="{685CE025-DEE0-4948-BCCD-7338750AE35F}"/>
    <cellStyle name="Normal 20 13 2" xfId="26073" xr:uid="{9ACD91C8-F293-4936-901A-51926DFF7E0D}"/>
    <cellStyle name="Normal 20 13 2 2" xfId="26074" xr:uid="{8CFEAB22-07E8-4E3E-804C-A5F73E252918}"/>
    <cellStyle name="Normal 20 13 2 2 2" xfId="26075" xr:uid="{527305C6-E1A9-470A-8520-17D4EE1BED9C}"/>
    <cellStyle name="Normal 20 13 2 3" xfId="26076" xr:uid="{D5A5FD1B-6D39-46F9-B46E-2D02823A7B79}"/>
    <cellStyle name="Normal 20 13 2 4" xfId="26077" xr:uid="{E8917D6D-2739-482C-99A3-D57CCBBD242A}"/>
    <cellStyle name="Normal 20 13 3" xfId="26078" xr:uid="{92904A64-B000-4025-8757-4E01E20CB140}"/>
    <cellStyle name="Normal 20 13 3 2" xfId="26079" xr:uid="{91587FCD-7FD4-4209-BDA9-4670EBA0AA70}"/>
    <cellStyle name="Normal 20 13 4" xfId="26080" xr:uid="{ACB3AA0F-9497-4BA2-9658-177BDB5B58C5}"/>
    <cellStyle name="Normal 20 13 5" xfId="26081" xr:uid="{AC6E6AF9-D3B9-4E88-A1FC-ED6001C2D620}"/>
    <cellStyle name="Normal 20 14" xfId="4047" xr:uid="{ED8BEA38-78BB-4A17-9FDE-10F131CD7CA0}"/>
    <cellStyle name="Normal 20 2" xfId="3187" xr:uid="{22613D7F-574E-491F-BDE8-841A5E821FA0}"/>
    <cellStyle name="Normal 20 2 2" xfId="26083" xr:uid="{99A22ADE-1F6D-467D-8067-6788DCDDFC98}"/>
    <cellStyle name="Normal 20 2 2 2" xfId="26084" xr:uid="{2FE03164-5B11-45F6-A9A1-573725AA7DDC}"/>
    <cellStyle name="Normal 20 2 2 2 2" xfId="26085" xr:uid="{CD7DF689-22EF-4465-BBB3-D9C2683D27FE}"/>
    <cellStyle name="Normal 20 2 2 2 2 2" xfId="26086" xr:uid="{F9694B63-535B-497C-99A8-BD2E12671465}"/>
    <cellStyle name="Normal 20 2 2 2 2 2 2" xfId="26087" xr:uid="{4C6C8E53-F02B-4944-9823-62FDD96AB670}"/>
    <cellStyle name="Normal 20 2 2 2 2 3" xfId="26088" xr:uid="{5EE4BEB9-2F61-4469-95D1-2CCE51550B17}"/>
    <cellStyle name="Normal 20 2 2 2 2 4" xfId="26089" xr:uid="{F2D76B28-9365-4482-8DAC-5A11CCB446F4}"/>
    <cellStyle name="Normal 20 2 2 2 3" xfId="26090" xr:uid="{7B66D0C3-4CD2-4A16-A220-52D11DE6456E}"/>
    <cellStyle name="Normal 20 2 2 2 3 2" xfId="26091" xr:uid="{A2F3F00A-1198-4697-B3FF-E0F9C3A9F798}"/>
    <cellStyle name="Normal 20 2 2 2 4" xfId="26092" xr:uid="{AD9947C0-DA63-4E49-95B8-A08EB9470670}"/>
    <cellStyle name="Normal 20 2 2 2 5" xfId="26093" xr:uid="{369DF5CB-A875-4407-87DC-F0A004F336F7}"/>
    <cellStyle name="Normal 20 2 3" xfId="26094" xr:uid="{94A8796C-610F-48E6-BB82-FCB9A2CD020B}"/>
    <cellStyle name="Normal 20 2 3 2" xfId="26095" xr:uid="{6FA1AD3B-8483-4361-9530-BB93179FEF2A}"/>
    <cellStyle name="Normal 20 2 3 2 2" xfId="26096" xr:uid="{A86831E4-962D-4816-A0AE-1A9F131D08A2}"/>
    <cellStyle name="Normal 20 2 3 2 2 2" xfId="26097" xr:uid="{E9BA6281-BD4F-4F41-B655-1DB09490D7C3}"/>
    <cellStyle name="Normal 20 2 3 2 3" xfId="26098" xr:uid="{8B1C6573-F96B-4F40-82E6-02359B983BC7}"/>
    <cellStyle name="Normal 20 2 3 2 4" xfId="26099" xr:uid="{3827894D-1B40-4BD6-93B2-E7C067E40AB3}"/>
    <cellStyle name="Normal 20 2 3 3" xfId="26100" xr:uid="{EAD52D28-D4B4-49C4-B469-9F2657EE133D}"/>
    <cellStyle name="Normal 20 2 3 3 2" xfId="26101" xr:uid="{AF61235C-FB3F-425C-A163-8BAC5787927D}"/>
    <cellStyle name="Normal 20 2 3 4" xfId="26102" xr:uid="{27F4B427-7F9F-4896-88FA-1D25FA23AEBF}"/>
    <cellStyle name="Normal 20 2 3 5" xfId="26103" xr:uid="{13CCCE7B-E714-4103-AE57-D0CEE48ECF7D}"/>
    <cellStyle name="Normal 20 2 4" xfId="26082" xr:uid="{E9C9C06A-1CA1-4E55-8F89-BAA54BABBCD0}"/>
    <cellStyle name="Normal 20 3" xfId="26104" xr:uid="{FC726405-F0B4-4D1F-ABEA-C0D93B8C6A24}"/>
    <cellStyle name="Normal 20 3 2" xfId="26105" xr:uid="{6895074D-A177-4D16-81D8-6D2484E83153}"/>
    <cellStyle name="Normal 20 3 2 2" xfId="26106" xr:uid="{0B78EE06-3FF7-4AFA-A35E-454158ED8C8F}"/>
    <cellStyle name="Normal 20 3 2 2 2" xfId="26107" xr:uid="{C73726D7-390D-4120-B6A7-CD5EB7CA85F3}"/>
    <cellStyle name="Normal 20 3 2 2 2 2" xfId="26108" xr:uid="{FC1DC66C-F882-47E7-9989-D5966B79F275}"/>
    <cellStyle name="Normal 20 3 2 2 3" xfId="26109" xr:uid="{D00833B7-800A-452F-B38E-D6C3FDA1C114}"/>
    <cellStyle name="Normal 20 3 2 2 4" xfId="26110" xr:uid="{B11DB453-6E9F-4E94-86B1-1C2BDE0A4D3A}"/>
    <cellStyle name="Normal 20 3 2 3" xfId="26111" xr:uid="{1B7D6502-9BDD-4F8D-936A-F8AA9F38206F}"/>
    <cellStyle name="Normal 20 3 2 3 2" xfId="26112" xr:uid="{F3AFFEB0-6B83-469B-861E-A4246C767E1F}"/>
    <cellStyle name="Normal 20 3 2 4" xfId="26113" xr:uid="{B0EB2D94-184D-4D82-AEF3-010CE1A9EAFC}"/>
    <cellStyle name="Normal 20 3 2 5" xfId="26114" xr:uid="{B3C19301-4535-4889-AFCC-0C9CB4F16BF3}"/>
    <cellStyle name="Normal 20 4" xfId="26115" xr:uid="{C0E9A2C4-1F41-4BE2-8F49-F66445AAAC56}"/>
    <cellStyle name="Normal 20 4 2" xfId="26116" xr:uid="{9D785F1A-8976-4DEF-BBA5-3132288DA39C}"/>
    <cellStyle name="Normal 20 4 2 2" xfId="26117" xr:uid="{7B45AA9E-A771-458F-9D86-F02242E6621B}"/>
    <cellStyle name="Normal 20 4 2 2 2" xfId="26118" xr:uid="{74CA797F-A649-49B3-8A96-0E8586638349}"/>
    <cellStyle name="Normal 20 4 2 2 2 2" xfId="26119" xr:uid="{868C4671-4D6B-4BF2-B424-9D65F2361E09}"/>
    <cellStyle name="Normal 20 4 2 2 3" xfId="26120" xr:uid="{6504E01E-9267-49C9-A315-31A06DC4544D}"/>
    <cellStyle name="Normal 20 4 2 2 4" xfId="26121" xr:uid="{04966EE6-5B88-445E-B9D2-F2EAE8F99955}"/>
    <cellStyle name="Normal 20 4 2 3" xfId="26122" xr:uid="{F0A2996D-37E4-47E1-8859-E86D1979679E}"/>
    <cellStyle name="Normal 20 4 2 3 2" xfId="26123" xr:uid="{4E3BDE6E-BC3E-49B6-AA7D-EFA04274ADB9}"/>
    <cellStyle name="Normal 20 4 2 4" xfId="26124" xr:uid="{6CABBBFA-62D0-4F4B-8792-E499531B3D60}"/>
    <cellStyle name="Normal 20 4 2 5" xfId="26125" xr:uid="{2966ED00-200D-49FE-97A0-5DC0B3B4ADDD}"/>
    <cellStyle name="Normal 20 5" xfId="26126" xr:uid="{BDD404FB-F718-4EE7-B9F9-B631F3F1D994}"/>
    <cellStyle name="Normal 20 5 2" xfId="26127" xr:uid="{7D4947D3-2541-4E4D-A031-D8C2D1D38FC3}"/>
    <cellStyle name="Normal 20 5 2 2" xfId="26128" xr:uid="{1C0C1C1F-984B-4A45-9DCA-3704DD3D3DBC}"/>
    <cellStyle name="Normal 20 5 2 2 2" xfId="26129" xr:uid="{7CA9B7F3-4211-4485-B283-75E1F08F753A}"/>
    <cellStyle name="Normal 20 5 2 2 2 2" xfId="26130" xr:uid="{4B5E8CED-350D-4571-93AC-F972A98D92C8}"/>
    <cellStyle name="Normal 20 5 2 2 3" xfId="26131" xr:uid="{B096583E-0BDA-4FAA-ACC6-DDDBD65C799A}"/>
    <cellStyle name="Normal 20 5 2 2 4" xfId="26132" xr:uid="{529E04E3-22CB-4670-A00B-84D726876210}"/>
    <cellStyle name="Normal 20 5 2 3" xfId="26133" xr:uid="{F1B88BA6-3931-4837-87F3-B3BE5BF2D861}"/>
    <cellStyle name="Normal 20 5 2 3 2" xfId="26134" xr:uid="{786901AC-ACCA-4C5A-8CBA-B9DE78C53AC4}"/>
    <cellStyle name="Normal 20 5 2 4" xfId="26135" xr:uid="{9A6E5E26-FF44-4B66-ACCE-9366502AD714}"/>
    <cellStyle name="Normal 20 5 2 5" xfId="26136" xr:uid="{10B8184C-7598-4C73-B3A5-D4CF834ACB0A}"/>
    <cellStyle name="Normal 20 6" xfId="26137" xr:uid="{2A1E68DA-A559-4375-9B5B-0CF96ACA2087}"/>
    <cellStyle name="Normal 20 6 2" xfId="26138" xr:uid="{98902AFC-B728-4C52-B30A-EB51D8C85C63}"/>
    <cellStyle name="Normal 20 6 2 2" xfId="26139" xr:uid="{D36476EF-E403-403E-9EBB-E8EA767D3801}"/>
    <cellStyle name="Normal 20 6 2 2 2" xfId="26140" xr:uid="{B3791C37-3775-4635-AE37-31FA7E90C91F}"/>
    <cellStyle name="Normal 20 6 2 2 2 2" xfId="26141" xr:uid="{A269EBE2-43A6-463D-ADA9-3D4C4839E012}"/>
    <cellStyle name="Normal 20 6 2 2 3" xfId="26142" xr:uid="{F0D3DD3C-493C-4E65-9E19-9DDE1B0AE155}"/>
    <cellStyle name="Normal 20 6 2 2 4" xfId="26143" xr:uid="{9BC08986-8A42-4B75-969C-1F4DF0079272}"/>
    <cellStyle name="Normal 20 6 2 3" xfId="26144" xr:uid="{9B40051B-FFF8-4881-A1B3-B177E86D529F}"/>
    <cellStyle name="Normal 20 6 2 3 2" xfId="26145" xr:uid="{6DC890F2-EA5C-4943-BB3F-2C59EEBCB306}"/>
    <cellStyle name="Normal 20 6 2 4" xfId="26146" xr:uid="{510B1360-74FA-446B-8101-A460761D062F}"/>
    <cellStyle name="Normal 20 6 2 5" xfId="26147" xr:uid="{2860E3AC-E348-446B-A789-577409CCC14E}"/>
    <cellStyle name="Normal 20 7" xfId="26148" xr:uid="{07F55882-9463-4B42-865B-72A03F3ABE1E}"/>
    <cellStyle name="Normal 20 7 2" xfId="26149" xr:uid="{56D0400E-E030-4AD7-8B57-DCE2BBC13711}"/>
    <cellStyle name="Normal 20 7 2 2" xfId="26150" xr:uid="{4BD3E918-6FE5-4F5C-872B-1AE69FEBA6AF}"/>
    <cellStyle name="Normal 20 7 2 2 2" xfId="26151" xr:uid="{EE654A42-FE98-4B52-8611-6F3CB18BC5D8}"/>
    <cellStyle name="Normal 20 7 2 2 2 2" xfId="26152" xr:uid="{9552AF1E-DD49-4C4F-972B-FD0C90031E17}"/>
    <cellStyle name="Normal 20 7 2 2 3" xfId="26153" xr:uid="{F71A787D-B5B8-4C6B-AE81-1A3293AF6EF7}"/>
    <cellStyle name="Normal 20 7 2 2 4" xfId="26154" xr:uid="{7140201E-D8E8-48CA-A7EA-17A1F65868B4}"/>
    <cellStyle name="Normal 20 7 2 3" xfId="26155" xr:uid="{B6E7EE75-4944-4C23-92FF-7212E7D33268}"/>
    <cellStyle name="Normal 20 7 2 3 2" xfId="26156" xr:uid="{2EEBDBFC-C5EE-4C45-9301-B45034DDDA91}"/>
    <cellStyle name="Normal 20 7 2 4" xfId="26157" xr:uid="{421B2D4C-B329-4D9F-B07E-F7FF790DB77B}"/>
    <cellStyle name="Normal 20 7 2 5" xfId="26158" xr:uid="{D897427C-FB29-4C54-A8F7-2C1359CBA738}"/>
    <cellStyle name="Normal 20 8" xfId="26159" xr:uid="{F1674AC1-F0AE-4660-93A8-1DD13FF4D225}"/>
    <cellStyle name="Normal 20 8 2" xfId="26160" xr:uid="{C40F68AF-BCD5-402E-876D-09517B0E4B20}"/>
    <cellStyle name="Normal 20 8 2 2" xfId="26161" xr:uid="{57881F21-FFA3-47FF-B371-A72FB1D355E3}"/>
    <cellStyle name="Normal 20 8 2 2 2" xfId="26162" xr:uid="{AC280B92-856C-495C-A564-7A9C28977AAF}"/>
    <cellStyle name="Normal 20 8 2 2 2 2" xfId="26163" xr:uid="{A5E55828-5952-4320-BED7-2EEE80844CD4}"/>
    <cellStyle name="Normal 20 8 2 2 3" xfId="26164" xr:uid="{C0499118-7E7C-4183-80D4-D658A12DEFAF}"/>
    <cellStyle name="Normal 20 8 2 2 4" xfId="26165" xr:uid="{ECB611A7-FCFD-4BCF-91D6-B177473AD1C2}"/>
    <cellStyle name="Normal 20 8 2 3" xfId="26166" xr:uid="{22697533-21D3-41B9-B431-4912C66D0B05}"/>
    <cellStyle name="Normal 20 8 2 3 2" xfId="26167" xr:uid="{2B72E9AD-445C-4EC8-B15F-7E94E86A7224}"/>
    <cellStyle name="Normal 20 8 2 4" xfId="26168" xr:uid="{65C9FBFF-BE5A-44F9-BAE6-28EBD8D191B8}"/>
    <cellStyle name="Normal 20 8 2 5" xfId="26169" xr:uid="{F1FBBF92-A97C-4F3D-A995-057C90B2B68E}"/>
    <cellStyle name="Normal 20 9" xfId="26170" xr:uid="{28F851EA-A8BD-4FB7-BD21-7651B8C2B713}"/>
    <cellStyle name="Normal 20 9 2" xfId="26171" xr:uid="{23008746-1B87-4E40-AAF9-F1F642748307}"/>
    <cellStyle name="Normal 20 9 2 2" xfId="26172" xr:uid="{DB3AB702-950D-4A2F-8080-38B35AB327EF}"/>
    <cellStyle name="Normal 20 9 2 2 2" xfId="26173" xr:uid="{49788192-346C-4877-9D0A-2B5FB8B20CCF}"/>
    <cellStyle name="Normal 20 9 2 2 2 2" xfId="26174" xr:uid="{3A4D7CBD-C206-4545-B10F-7737C5F161F2}"/>
    <cellStyle name="Normal 20 9 2 2 3" xfId="26175" xr:uid="{B4577FB1-8C85-4B6B-9B7C-5584E0107AFC}"/>
    <cellStyle name="Normal 20 9 2 2 4" xfId="26176" xr:uid="{FF86FC80-6026-4ACC-9D13-402884FCFA9D}"/>
    <cellStyle name="Normal 20 9 2 3" xfId="26177" xr:uid="{3B90DAB6-3C69-4B0F-BA0B-A4570070CC18}"/>
    <cellStyle name="Normal 20 9 2 3 2" xfId="26178" xr:uid="{98AA65CA-D4EC-490F-8608-4BB00D1C785D}"/>
    <cellStyle name="Normal 20 9 2 4" xfId="26179" xr:uid="{3EAEEEC9-0484-4B07-8D7D-42E0233C6EB4}"/>
    <cellStyle name="Normal 20 9 2 5" xfId="26180" xr:uid="{FA5B48FF-447D-48FA-B0DC-5BCC2E8DE618}"/>
    <cellStyle name="Normal 20_inv-en-1.5.0-02 trame_fiche-emissions" xfId="26181" xr:uid="{40832CD7-D8E2-436C-AB13-AB030314B3B9}"/>
    <cellStyle name="Normal 200" xfId="26182" xr:uid="{7E87FDC5-C722-46CA-B91F-98F4DA466262}"/>
    <cellStyle name="Normal 200 2" xfId="26183" xr:uid="{D419CDC0-2C15-4C8B-81D7-9185A40CE1F7}"/>
    <cellStyle name="Normal 200 2 2" xfId="26184" xr:uid="{483B1105-EB0C-410A-BB7A-5918A8D3D3B5}"/>
    <cellStyle name="Normal 200 3" xfId="26185" xr:uid="{E225B161-DB5D-40E0-91D8-F3C5A0F922BC}"/>
    <cellStyle name="Normal 201" xfId="26186" xr:uid="{10BD86C3-4118-4104-B2C7-775DF372E957}"/>
    <cellStyle name="Normal 201 2" xfId="26187" xr:uid="{2A0F52B6-4DCC-4E38-A876-C651204153CE}"/>
    <cellStyle name="Normal 201 2 2" xfId="26188" xr:uid="{054F2B7D-0554-4E62-88FA-BFE05D58F180}"/>
    <cellStyle name="Normal 201 3" xfId="26189" xr:uid="{35AA51B5-90C7-4FAD-A8EE-C87C8BEECD06}"/>
    <cellStyle name="Normal 202" xfId="26190" xr:uid="{6A1CEF9C-9727-4391-A1B4-CC4DA855C02A}"/>
    <cellStyle name="Normal 202 2" xfId="26191" xr:uid="{85BBFC3D-6F41-4703-BD5A-84F982DCC567}"/>
    <cellStyle name="Normal 202 2 2" xfId="26192" xr:uid="{E843E2F9-E63E-48E1-841A-34C283093C5E}"/>
    <cellStyle name="Normal 202 3" xfId="26193" xr:uid="{FC60978D-80CF-484C-AC27-00E4DDA6129C}"/>
    <cellStyle name="Normal 203" xfId="26194" xr:uid="{5C002B07-1EF4-4A4A-819A-EDE1A60FE05A}"/>
    <cellStyle name="Normal 203 2" xfId="26195" xr:uid="{2E5E4AEB-EACD-485F-8428-82EEB2F180F0}"/>
    <cellStyle name="Normal 203 2 2" xfId="26196" xr:uid="{8C43D1B4-7C25-4338-9815-A49FFFAD4BEC}"/>
    <cellStyle name="Normal 203 3" xfId="26197" xr:uid="{2AA4CB6B-1BC8-4591-83C1-66DC310895AF}"/>
    <cellStyle name="Normal 204" xfId="26198" xr:uid="{A561700B-E401-44F7-A86D-E45823076E11}"/>
    <cellStyle name="Normal 204 2" xfId="26199" xr:uid="{D37914C8-EBED-41B6-8283-F250B6070CA3}"/>
    <cellStyle name="Normal 204 2 2" xfId="26200" xr:uid="{E5BE7159-0003-42EB-95E8-7A41962CACFE}"/>
    <cellStyle name="Normal 204 3" xfId="26201" xr:uid="{B5755490-25F5-45F1-BAC7-1D42C0BEF0F2}"/>
    <cellStyle name="Normal 205" xfId="26202" xr:uid="{263536DE-8668-41A5-B456-62DEC83BB1D5}"/>
    <cellStyle name="Normal 205 2" xfId="26203" xr:uid="{08DBDF79-8AA1-4AEE-A42D-F9BB1030756A}"/>
    <cellStyle name="Normal 205 2 2" xfId="26204" xr:uid="{9FB57A6C-9FDD-42D4-8D28-076622199F9F}"/>
    <cellStyle name="Normal 205 3" xfId="26205" xr:uid="{7BF70374-2789-4081-B90E-A6F972C82AE9}"/>
    <cellStyle name="Normal 206" xfId="26206" xr:uid="{633501CD-09F6-40FB-AEB5-6A0D343A5FA7}"/>
    <cellStyle name="Normal 206 2" xfId="26207" xr:uid="{C72FFD45-DB56-47A3-B990-61B8A30D5950}"/>
    <cellStyle name="Normal 206 2 2" xfId="26208" xr:uid="{9F26A9BF-9E09-420F-906F-B2F259378B71}"/>
    <cellStyle name="Normal 206 3" xfId="26209" xr:uid="{1D1D9214-24D6-4F2A-98A4-34F40BBA3D72}"/>
    <cellStyle name="Normal 207" xfId="26210" xr:uid="{5EFEA498-CBEE-47B9-8BBD-1A9382D1ECE2}"/>
    <cellStyle name="Normal 207 2" xfId="26211" xr:uid="{577A16F1-B1D7-4DA3-A349-63C51CA77C64}"/>
    <cellStyle name="Normal 207 2 2" xfId="26212" xr:uid="{210E174C-6289-4609-8D17-B50703A34BAF}"/>
    <cellStyle name="Normal 207 3" xfId="26213" xr:uid="{CAAF28A3-43A2-4199-B9B7-70E63444ED88}"/>
    <cellStyle name="Normal 208" xfId="26214" xr:uid="{950BF818-C4CB-4BDC-AB16-7A8504F5ECD3}"/>
    <cellStyle name="Normal 208 2" xfId="26215" xr:uid="{6FF5B726-BA47-4663-BD17-F9EF4005D0B7}"/>
    <cellStyle name="Normal 208 2 2" xfId="26216" xr:uid="{EF6B08A2-B227-44EA-99FF-BEEE17CBA5A1}"/>
    <cellStyle name="Normal 208 3" xfId="26217" xr:uid="{F3A12D81-68A1-4F99-A34E-382F7F7A0836}"/>
    <cellStyle name="Normal 209" xfId="26218" xr:uid="{B643FAF9-D8A1-4088-8D72-3F9B76B7393C}"/>
    <cellStyle name="Normal 209 2" xfId="26219" xr:uid="{FA963314-079C-4955-A037-98CD677F8C3F}"/>
    <cellStyle name="Normal 209 2 2" xfId="26220" xr:uid="{842F56F4-222A-4CC0-BB8C-5C4972F0AF71}"/>
    <cellStyle name="Normal 209 3" xfId="26221" xr:uid="{E087010A-66E7-4E6B-8674-9A985EF01249}"/>
    <cellStyle name="Normal 21" xfId="2201" xr:uid="{66936235-2B75-4833-BEA5-146C3D5D4F64}"/>
    <cellStyle name="Normal 21 10" xfId="26222" xr:uid="{F44D96CD-A663-4707-BD1D-FEC193EAD657}"/>
    <cellStyle name="Normal 21 10 2" xfId="26223" xr:uid="{D964D270-D392-46E2-9D49-E178C8F19345}"/>
    <cellStyle name="Normal 21 10 2 2" xfId="26224" xr:uid="{D2C49172-AAD9-4760-9CD8-EDEFC3069D19}"/>
    <cellStyle name="Normal 21 10 2 2 2" xfId="26225" xr:uid="{D2E0AE3E-E660-4B08-93F2-49FF49014D9B}"/>
    <cellStyle name="Normal 21 10 2 2 2 2" xfId="26226" xr:uid="{3C23180D-B05D-4784-8947-613312518940}"/>
    <cellStyle name="Normal 21 10 2 2 3" xfId="26227" xr:uid="{ABEF20A0-3CD3-462A-A2CE-4A72E6264BFC}"/>
    <cellStyle name="Normal 21 10 2 2 4" xfId="26228" xr:uid="{24F63694-4BA5-465F-8002-DC5A6FA662CB}"/>
    <cellStyle name="Normal 21 10 2 3" xfId="26229" xr:uid="{3F78F3CD-B6C5-4F28-AE71-EA2FFD4CB3E9}"/>
    <cellStyle name="Normal 21 10 2 3 2" xfId="26230" xr:uid="{D041E58D-759C-4260-A967-381B22873DF8}"/>
    <cellStyle name="Normal 21 10 2 4" xfId="26231" xr:uid="{848F61A3-5CCD-42E6-9D38-2AA995290E2F}"/>
    <cellStyle name="Normal 21 10 2 5" xfId="26232" xr:uid="{570B012A-BC6F-44D8-A0E4-58F6E5B1E9D5}"/>
    <cellStyle name="Normal 21 10 2 6" xfId="26233" xr:uid="{C28ED99F-4B3C-4333-9CFA-D3F5D365E37F}"/>
    <cellStyle name="Normal 21 11" xfId="26234" xr:uid="{40612EDD-86EB-4BED-A8D1-E9BF369CE261}"/>
    <cellStyle name="Normal 21 11 2" xfId="26235" xr:uid="{3EE8123A-0DAD-47AB-9D1F-0B7C2BC18A8A}"/>
    <cellStyle name="Normal 21 11 2 2" xfId="26236" xr:uid="{61407EDA-CE6D-46BC-84E5-FB99BD1E7749}"/>
    <cellStyle name="Normal 21 11 2 2 2" xfId="26237" xr:uid="{82925A2A-C322-4453-8F0F-3E5340E5A46E}"/>
    <cellStyle name="Normal 21 11 2 2 2 2" xfId="26238" xr:uid="{7C85D406-38A8-447D-BA5D-D6E5A09885D0}"/>
    <cellStyle name="Normal 21 11 2 2 3" xfId="26239" xr:uid="{C07E9E1C-A43B-48DF-A5DF-853F3DC51FAB}"/>
    <cellStyle name="Normal 21 11 2 2 4" xfId="26240" xr:uid="{BE7EC907-DD26-4B1D-8342-D3A45D7AF1B5}"/>
    <cellStyle name="Normal 21 11 2 3" xfId="26241" xr:uid="{897E35BC-A090-47D6-926D-BA8F3E01106B}"/>
    <cellStyle name="Normal 21 11 2 3 2" xfId="26242" xr:uid="{2565D289-6055-41FC-8D94-2D50E5880479}"/>
    <cellStyle name="Normal 21 11 2 4" xfId="26243" xr:uid="{7EF92C30-56A9-41AC-BF1D-7C9289575C08}"/>
    <cellStyle name="Normal 21 11 2 5" xfId="26244" xr:uid="{FFC08875-7A3F-47B3-B89A-B372D11FA184}"/>
    <cellStyle name="Normal 21 11 2 6" xfId="26245" xr:uid="{3ACDD1CD-E6C5-4894-A9CE-5C6E39B74E31}"/>
    <cellStyle name="Normal 21 12" xfId="26246" xr:uid="{E6859615-2510-43D9-9345-F1688E65AD70}"/>
    <cellStyle name="Normal 21 12 2" xfId="26247" xr:uid="{D2DB976C-4C86-4871-9482-6E90ED994434}"/>
    <cellStyle name="Normal 21 12 2 2" xfId="26248" xr:uid="{1256CF26-375D-45CE-BD0F-0E8B574E1BB3}"/>
    <cellStyle name="Normal 21 12 2 2 2" xfId="26249" xr:uid="{C6D09677-E7DA-4E6B-9400-F0B505EDC0B5}"/>
    <cellStyle name="Normal 21 12 2 2 2 2" xfId="26250" xr:uid="{F5D971CF-1800-4194-9D4A-34A32B118144}"/>
    <cellStyle name="Normal 21 12 2 2 3" xfId="26251" xr:uid="{DE253BE9-6B6F-4FE3-A406-3F8E06428067}"/>
    <cellStyle name="Normal 21 12 2 2 4" xfId="26252" xr:uid="{0DA7729A-9CF2-42DA-8B9A-9B7A9ACB7F79}"/>
    <cellStyle name="Normal 21 12 2 3" xfId="26253" xr:uid="{5F4F0E9D-A905-4E0B-8455-B9817866D97E}"/>
    <cellStyle name="Normal 21 12 2 3 2" xfId="26254" xr:uid="{CC4B0275-8CD9-426F-83CB-AD489DF89C40}"/>
    <cellStyle name="Normal 21 12 2 4" xfId="26255" xr:uid="{3CA81E8E-B8F9-47CC-8730-D5E004DE062A}"/>
    <cellStyle name="Normal 21 12 2 5" xfId="26256" xr:uid="{AEF459E0-E593-4C73-A5CA-C41BEA70D9B2}"/>
    <cellStyle name="Normal 21 12 2 6" xfId="26257" xr:uid="{3009B5CF-F21C-4B49-A6AA-C768CBF4729B}"/>
    <cellStyle name="Normal 21 13" xfId="26258" xr:uid="{F1A7E646-D6A9-4FEF-9C4E-CFCC00EAC7E3}"/>
    <cellStyle name="Normal 21 13 2" xfId="26259" xr:uid="{5ED079B8-7D3A-4971-9FCD-C3A13C5F15F4}"/>
    <cellStyle name="Normal 21 13 2 2" xfId="26260" xr:uid="{941A8ECD-43E3-4C94-98ED-835BFF238066}"/>
    <cellStyle name="Normal 21 13 2 2 2" xfId="26261" xr:uid="{98B49EBA-0D86-48F7-BEC0-45D050DE16A6}"/>
    <cellStyle name="Normal 21 13 2 2 2 2" xfId="26262" xr:uid="{A036277A-2135-4314-9FB7-ECF810D67098}"/>
    <cellStyle name="Normal 21 13 2 2 3" xfId="26263" xr:uid="{27DDA5F8-59D3-4A12-8A7D-3DA9BBADDB1A}"/>
    <cellStyle name="Normal 21 13 2 2 4" xfId="26264" xr:uid="{3C3230DB-C187-4AA2-92D6-E0CB3C60438A}"/>
    <cellStyle name="Normal 21 13 2 3" xfId="26265" xr:uid="{A4D8333E-C2C7-448C-9FB1-366702570AE6}"/>
    <cellStyle name="Normal 21 13 2 3 2" xfId="26266" xr:uid="{5CBBBB92-14EB-4595-9F41-B76A736F9B9F}"/>
    <cellStyle name="Normal 21 13 2 4" xfId="26267" xr:uid="{679BCEB0-A714-470F-890E-C34028DE47C6}"/>
    <cellStyle name="Normal 21 13 2 5" xfId="26268" xr:uid="{1B04403F-63BF-402F-BE81-95421D238473}"/>
    <cellStyle name="Normal 21 13 2 6" xfId="26269" xr:uid="{F684550B-F4CA-448C-9A2C-CF28E13E05AC}"/>
    <cellStyle name="Normal 21 14" xfId="26270" xr:uid="{44AB1C17-57A8-48FC-8E4F-0BCB6BD16AD2}"/>
    <cellStyle name="Normal 21 14 2" xfId="26271" xr:uid="{F1DBEE4B-8162-483E-AB34-08B004CD0B7D}"/>
    <cellStyle name="Normal 21 14 2 2" xfId="26272" xr:uid="{257E1D1C-CE71-4082-AB96-DB89356F5C56}"/>
    <cellStyle name="Normal 21 14 2 2 2" xfId="26273" xr:uid="{DE6EE597-672F-4B0D-B410-9ED0C4543906}"/>
    <cellStyle name="Normal 21 14 2 3" xfId="26274" xr:uid="{5397AA6B-9511-45B7-9471-DF244957EC7D}"/>
    <cellStyle name="Normal 21 14 2 4" xfId="26275" xr:uid="{D6C8DC9D-0329-4EFD-9A2F-C984DE6F11FE}"/>
    <cellStyle name="Normal 21 14 3" xfId="26276" xr:uid="{6DC9B6D0-509B-486E-B0B5-C78C78F31F81}"/>
    <cellStyle name="Normal 21 14 3 2" xfId="26277" xr:uid="{2F5075B1-0A04-4768-A295-8AB2D5130A3F}"/>
    <cellStyle name="Normal 21 14 4" xfId="26278" xr:uid="{AA4C6A00-3060-42D3-B870-BBEF976596FC}"/>
    <cellStyle name="Normal 21 14 5" xfId="26279" xr:uid="{491EEE71-8A7C-4955-8B34-C4974D2AEE47}"/>
    <cellStyle name="Normal 21 14 6" xfId="26280" xr:uid="{B9BDF794-FB55-4331-AE86-2BC1F6B6669B}"/>
    <cellStyle name="Normal 21 15" xfId="4048" xr:uid="{EDC85F3D-2477-4C93-93C8-56B93048FC00}"/>
    <cellStyle name="Normal 21 2" xfId="3188" xr:uid="{EE7AC29B-788C-434A-AE57-5C7A51B0AC24}"/>
    <cellStyle name="Normal 21 2 2" xfId="26281" xr:uid="{941D615D-06F3-4A6A-BEE5-00C3805D12E5}"/>
    <cellStyle name="Normal 21 2 2 2" xfId="26282" xr:uid="{5D603523-1F21-4DAD-9742-47681A13FEC3}"/>
    <cellStyle name="Normal 21 2 2 2 2" xfId="26283" xr:uid="{1CBD6914-A89A-452C-A6AB-4A831E8F68BC}"/>
    <cellStyle name="Normal 21 2 2 2 2 2" xfId="26284" xr:uid="{B7EF04C4-562E-4D7A-AEF5-25C293A5FCBA}"/>
    <cellStyle name="Normal 21 2 2 2 2 2 2" xfId="26285" xr:uid="{2244C063-4AEA-485C-BE91-E0B87599668E}"/>
    <cellStyle name="Normal 21 2 2 2 2 3" xfId="26286" xr:uid="{00D62134-ACDD-455C-8311-726DBD30C071}"/>
    <cellStyle name="Normal 21 2 2 2 2 4" xfId="26287" xr:uid="{DB138B09-18A2-438E-8E41-9FCE606F6165}"/>
    <cellStyle name="Normal 21 2 2 2 3" xfId="26288" xr:uid="{3769825D-5459-408A-9F8C-8A1534C8896E}"/>
    <cellStyle name="Normal 21 2 2 2 3 2" xfId="26289" xr:uid="{2189DC9A-1A98-40B4-822F-09CDD3AE8EB9}"/>
    <cellStyle name="Normal 21 2 2 2 4" xfId="26290" xr:uid="{42A5BF70-DA6E-4F4C-B77C-BF532FBB782A}"/>
    <cellStyle name="Normal 21 2 2 2 5" xfId="26291" xr:uid="{8B66FBAD-9258-48A2-ADC1-70A2C5E3D418}"/>
    <cellStyle name="Normal 21 2 2 2 6" xfId="26292" xr:uid="{54249C4D-5EEE-4139-BFB3-30D2CCE5C228}"/>
    <cellStyle name="Normal 21 2 3" xfId="26293" xr:uid="{3D7AA073-2B88-4855-A11F-B2E7005EC59B}"/>
    <cellStyle name="Normal 21 2 3 2" xfId="26294" xr:uid="{E59CDD2D-19CF-4E3D-AA1A-84469D2AF1FD}"/>
    <cellStyle name="Normal 21 2 3 2 2" xfId="26295" xr:uid="{40723462-E79B-4E31-962A-C5D769EB184D}"/>
    <cellStyle name="Normal 21 2 3 2 2 2" xfId="26296" xr:uid="{85BFF735-9150-47E0-8E33-00D060826D46}"/>
    <cellStyle name="Normal 21 2 3 2 3" xfId="26297" xr:uid="{2E4ED9ED-FAA1-45ED-B708-C44B502419D2}"/>
    <cellStyle name="Normal 21 2 3 2 4" xfId="26298" xr:uid="{3B26E61A-2054-4890-9C17-26025F808918}"/>
    <cellStyle name="Normal 21 2 3 3" xfId="26299" xr:uid="{0FCE6BB0-1AFB-4CEE-BB30-3933AA2D4A32}"/>
    <cellStyle name="Normal 21 2 3 3 2" xfId="26300" xr:uid="{F431CCEF-22A4-4382-8D9B-342B52E31A42}"/>
    <cellStyle name="Normal 21 2 3 4" xfId="26301" xr:uid="{32A1E2BD-BBC9-46F9-AD19-558BC10FC701}"/>
    <cellStyle name="Normal 21 2 3 5" xfId="26302" xr:uid="{86825741-5A11-44C6-8E73-6A59C6F893A7}"/>
    <cellStyle name="Normal 21 2 3 6" xfId="26303" xr:uid="{443680ED-68CA-43FE-AE19-F1F037432BE4}"/>
    <cellStyle name="Normal 21 2 4" xfId="4145" xr:uid="{79A02B01-2BD7-44C1-9232-7C6E77074EBE}"/>
    <cellStyle name="Normal 21 3" xfId="26304" xr:uid="{71181C78-5467-411F-B060-2D44488DB5A8}"/>
    <cellStyle name="Normal 21 3 2" xfId="26305" xr:uid="{60ADE988-E7B1-4BF1-B43D-FBA1E2DFF813}"/>
    <cellStyle name="Normal 21 3 2 2" xfId="26306" xr:uid="{7A907FC6-9F53-4487-B6F3-A09E09C939F2}"/>
    <cellStyle name="Normal 21 3 2 2 2" xfId="26307" xr:uid="{8F66AA3E-5737-42FB-A820-A71B03ABBABB}"/>
    <cellStyle name="Normal 21 3 2 2 2 2" xfId="26308" xr:uid="{98F9606A-5622-4BE5-ACC0-EE2470A1950B}"/>
    <cellStyle name="Normal 21 3 2 2 3" xfId="26309" xr:uid="{FEC11341-7B34-4E47-A24C-9F48C3D1B7E2}"/>
    <cellStyle name="Normal 21 3 2 2 4" xfId="26310" xr:uid="{8A0D7DC9-71BF-4A74-B6BD-AA9B3A8D9CE4}"/>
    <cellStyle name="Normal 21 3 2 3" xfId="26311" xr:uid="{40502B11-F7DA-431C-89C2-CFE156D8C939}"/>
    <cellStyle name="Normal 21 3 2 3 2" xfId="26312" xr:uid="{E3C1B567-9198-4DA4-B928-0D23394A4FE3}"/>
    <cellStyle name="Normal 21 3 2 4" xfId="26313" xr:uid="{19A02CDC-EFEF-42EF-8E6C-BE6A6A58891B}"/>
    <cellStyle name="Normal 21 3 2 5" xfId="26314" xr:uid="{25782ADE-5370-400A-A2B8-F180458BDD71}"/>
    <cellStyle name="Normal 21 3 2 6" xfId="26315" xr:uid="{E7FAE57C-20DA-42D3-ADE4-410699E7A587}"/>
    <cellStyle name="Normal 21 4" xfId="26316" xr:uid="{F673F03F-A79E-42E8-A6E3-1BCD91DEC67F}"/>
    <cellStyle name="Normal 21 4 2" xfId="26317" xr:uid="{F08A9DD9-2845-4223-8CEF-242BCAE71911}"/>
    <cellStyle name="Normal 21 4 2 2" xfId="26318" xr:uid="{F225BBB8-D80C-4C89-B20F-BDDC3B36461B}"/>
    <cellStyle name="Normal 21 4 2 2 2" xfId="26319" xr:uid="{D0214484-9796-459F-A4ED-E41521137620}"/>
    <cellStyle name="Normal 21 4 2 2 2 2" xfId="26320" xr:uid="{A4D17B57-B547-433C-A43E-498AC32832EF}"/>
    <cellStyle name="Normal 21 4 2 2 3" xfId="26321" xr:uid="{0D692E25-84B0-427B-8317-3C954044A4AA}"/>
    <cellStyle name="Normal 21 4 2 2 4" xfId="26322" xr:uid="{037E4F41-33D6-4B0D-B81D-012F80E44E9A}"/>
    <cellStyle name="Normal 21 4 2 3" xfId="26323" xr:uid="{019098B5-ED94-4EF3-855D-8131847F6B51}"/>
    <cellStyle name="Normal 21 4 2 3 2" xfId="26324" xr:uid="{3CE1D828-B087-4F81-A463-887F789C8125}"/>
    <cellStyle name="Normal 21 4 2 4" xfId="26325" xr:uid="{6C4EE2EC-F49A-4411-B4BF-825BF8523009}"/>
    <cellStyle name="Normal 21 4 2 5" xfId="26326" xr:uid="{C1077B4A-53B0-4AC0-AF88-9A7C92815228}"/>
    <cellStyle name="Normal 21 4 2 6" xfId="26327" xr:uid="{78FF0CEC-4213-4560-BB55-41B1E1386ACC}"/>
    <cellStyle name="Normal 21 5" xfId="26328" xr:uid="{B06D0E16-DB06-4DF4-BD8D-5D6CDC91A6FC}"/>
    <cellStyle name="Normal 21 5 2" xfId="26329" xr:uid="{B1EB935A-18C1-4C2A-8210-F40ECDC65510}"/>
    <cellStyle name="Normal 21 5 2 2" xfId="26330" xr:uid="{DC33A88C-F104-4B8F-B4B5-0394175CE012}"/>
    <cellStyle name="Normal 21 5 2 2 2" xfId="26331" xr:uid="{9400D146-08CD-4667-AABB-C65CB6560085}"/>
    <cellStyle name="Normal 21 5 2 2 2 2" xfId="26332" xr:uid="{8E0155B7-6E55-4511-A14F-25F686E700FD}"/>
    <cellStyle name="Normal 21 5 2 2 3" xfId="26333" xr:uid="{4E6256C3-B321-4913-B60B-B63D48909CBE}"/>
    <cellStyle name="Normal 21 5 2 2 4" xfId="26334" xr:uid="{C08995DA-5F2C-4AE4-9A63-55654B470ECA}"/>
    <cellStyle name="Normal 21 5 2 3" xfId="26335" xr:uid="{F350D1DA-AE22-4DC7-9DA7-FBBB3EFEE5B9}"/>
    <cellStyle name="Normal 21 5 2 3 2" xfId="26336" xr:uid="{6842036F-565B-497D-870F-6BCEF6AF9100}"/>
    <cellStyle name="Normal 21 5 2 4" xfId="26337" xr:uid="{8754D566-3B2D-4153-A603-31354FE60B97}"/>
    <cellStyle name="Normal 21 5 2 5" xfId="26338" xr:uid="{BC221A41-FE7C-4006-8F74-430162CB7FD7}"/>
    <cellStyle name="Normal 21 5 2 6" xfId="26339" xr:uid="{A3434E60-D554-4D60-BD15-BD136AC33194}"/>
    <cellStyle name="Normal 21 6" xfId="26340" xr:uid="{3D0D0F05-1593-4B33-B035-0A1372EA69A9}"/>
    <cellStyle name="Normal 21 6 2" xfId="26341" xr:uid="{019E9C28-9768-4E90-9484-CD64429E794E}"/>
    <cellStyle name="Normal 21 6 2 2" xfId="26342" xr:uid="{74CBA6F5-326B-4226-81CB-CC9F3136682F}"/>
    <cellStyle name="Normal 21 6 2 2 2" xfId="26343" xr:uid="{80B532FD-6B19-4665-85B9-368C022654E3}"/>
    <cellStyle name="Normal 21 6 2 2 2 2" xfId="26344" xr:uid="{52318E83-2120-4C7F-ADA5-B22D44464BC0}"/>
    <cellStyle name="Normal 21 6 2 2 3" xfId="26345" xr:uid="{6EE0C1CA-557B-4C33-81D8-305A38B486EA}"/>
    <cellStyle name="Normal 21 6 2 2 4" xfId="26346" xr:uid="{01C3B7BA-F3B9-477D-9DB3-02E7A701E467}"/>
    <cellStyle name="Normal 21 6 2 3" xfId="26347" xr:uid="{DDCAAB08-34EB-4B99-970E-87EB4F50D9D3}"/>
    <cellStyle name="Normal 21 6 2 3 2" xfId="26348" xr:uid="{ED366770-342E-4CE9-8F30-0A38292DED5F}"/>
    <cellStyle name="Normal 21 6 2 4" xfId="26349" xr:uid="{67520E5A-B234-499A-B16D-BEDC1C62AF04}"/>
    <cellStyle name="Normal 21 6 2 5" xfId="26350" xr:uid="{1674FA47-392A-49D0-83B3-02209C968661}"/>
    <cellStyle name="Normal 21 6 2 6" xfId="26351" xr:uid="{B6A8DE9A-4F15-4EB3-8EE8-957D8D22B489}"/>
    <cellStyle name="Normal 21 7" xfId="26352" xr:uid="{C9E6FB16-14A5-4EC3-A576-B442F8C2AE71}"/>
    <cellStyle name="Normal 21 7 2" xfId="26353" xr:uid="{F2B925CB-199D-4721-9CDD-4BA6F8CD2914}"/>
    <cellStyle name="Normal 21 7 2 2" xfId="26354" xr:uid="{B43E495C-9CBD-4D3D-9BF6-6E7D96D44DB2}"/>
    <cellStyle name="Normal 21 7 2 2 2" xfId="26355" xr:uid="{A45BFECC-4E40-4A38-B886-8B4AB102FF35}"/>
    <cellStyle name="Normal 21 7 2 2 2 2" xfId="26356" xr:uid="{1F891FFA-17E2-400F-BCB6-FFBCA624D706}"/>
    <cellStyle name="Normal 21 7 2 2 3" xfId="26357" xr:uid="{FF748382-9960-4CD6-A22E-6A095D2079B9}"/>
    <cellStyle name="Normal 21 7 2 2 4" xfId="26358" xr:uid="{6E3E353B-3C5D-4F30-8583-2DDF071C9C72}"/>
    <cellStyle name="Normal 21 7 2 3" xfId="26359" xr:uid="{306F53C6-C168-4724-9CE7-53ABD5F9925E}"/>
    <cellStyle name="Normal 21 7 2 3 2" xfId="26360" xr:uid="{5DE5134E-5E59-411F-B142-C537CE1CE5E3}"/>
    <cellStyle name="Normal 21 7 2 4" xfId="26361" xr:uid="{B1201300-3E5B-4738-9B23-B6F468980FF7}"/>
    <cellStyle name="Normal 21 7 2 5" xfId="26362" xr:uid="{FA24DDE1-B114-48D3-98EC-C6B5CF314B2C}"/>
    <cellStyle name="Normal 21 7 2 6" xfId="26363" xr:uid="{07CF3D7A-B6B5-4107-8D5D-7B905FEBC05C}"/>
    <cellStyle name="Normal 21 8" xfId="26364" xr:uid="{3A5F52B4-0D5D-493B-973C-7E8613B5F2D7}"/>
    <cellStyle name="Normal 21 8 2" xfId="26365" xr:uid="{8B2F5B6C-DAB4-4DB3-87DF-C82A10D5BD06}"/>
    <cellStyle name="Normal 21 8 2 2" xfId="26366" xr:uid="{E5917460-F68C-4674-BF4F-AB239866D41A}"/>
    <cellStyle name="Normal 21 8 2 2 2" xfId="26367" xr:uid="{FC5C364F-7DCA-471F-A8CF-AF3ED9131E87}"/>
    <cellStyle name="Normal 21 8 2 2 2 2" xfId="26368" xr:uid="{19F3A330-561C-4CC7-A583-3AEBD6DCFFAB}"/>
    <cellStyle name="Normal 21 8 2 2 3" xfId="26369" xr:uid="{C477A43E-4DAE-495E-BDAA-1D2112AABE44}"/>
    <cellStyle name="Normal 21 8 2 2 4" xfId="26370" xr:uid="{D66CCCE4-5F50-4E68-97EA-3A23CD99D8A7}"/>
    <cellStyle name="Normal 21 8 2 3" xfId="26371" xr:uid="{F3B45C64-2B64-4C10-9CC4-4B98134C90E2}"/>
    <cellStyle name="Normal 21 8 2 3 2" xfId="26372" xr:uid="{09651E4D-4B8C-45E2-BD21-9ADB3409B1E5}"/>
    <cellStyle name="Normal 21 8 2 4" xfId="26373" xr:uid="{952145A7-530C-4B75-9FC6-DB25901EE39B}"/>
    <cellStyle name="Normal 21 8 2 5" xfId="26374" xr:uid="{5BC2DDB1-222A-413D-93BB-4B950550F1F4}"/>
    <cellStyle name="Normal 21 8 2 6" xfId="26375" xr:uid="{D0697752-32BA-4D9B-885F-14EAAC847C1D}"/>
    <cellStyle name="Normal 21 9" xfId="26376" xr:uid="{4D6D1E93-EE38-47B3-89E8-5A369FC26CAD}"/>
    <cellStyle name="Normal 21 9 2" xfId="26377" xr:uid="{1B8824E0-9393-468E-902F-09D1A1DEAAAD}"/>
    <cellStyle name="Normal 21 9 2 2" xfId="26378" xr:uid="{6870DE20-FB14-4CFA-B2B0-21236E4BBD03}"/>
    <cellStyle name="Normal 21 9 2 2 2" xfId="26379" xr:uid="{DC33FC91-609C-4DFF-A92D-D7CBDEC21EB2}"/>
    <cellStyle name="Normal 21 9 2 2 2 2" xfId="26380" xr:uid="{10BECEC6-0354-4C95-9BCE-80C5DCACAE31}"/>
    <cellStyle name="Normal 21 9 2 2 3" xfId="26381" xr:uid="{B0B78F17-801A-42D4-B5B6-81E29526F9EC}"/>
    <cellStyle name="Normal 21 9 2 2 4" xfId="26382" xr:uid="{8C17CCB9-B503-4363-B993-8E9F2E75E8DE}"/>
    <cellStyle name="Normal 21 9 2 3" xfId="26383" xr:uid="{B61352A4-D571-4013-A7D6-F3456A3BB4FE}"/>
    <cellStyle name="Normal 21 9 2 3 2" xfId="26384" xr:uid="{5E9AD943-1C26-460C-9520-A4BBC1E16AF0}"/>
    <cellStyle name="Normal 21 9 2 4" xfId="26385" xr:uid="{D1D2FC9A-F912-46A4-938F-8B094AD77400}"/>
    <cellStyle name="Normal 21 9 2 5" xfId="26386" xr:uid="{A4E31806-4832-4CE1-9FE7-25250DBCEF42}"/>
    <cellStyle name="Normal 21 9 2 6" xfId="26387" xr:uid="{EBB25B5C-BF6C-4E1C-8B65-FA9EC772CB3E}"/>
    <cellStyle name="Normal 210" xfId="26388" xr:uid="{27827533-2A5E-4BBE-9029-87B65001029A}"/>
    <cellStyle name="Normal 210 2" xfId="26389" xr:uid="{961CA765-D3E8-4AD7-9E01-E259E2486C1E}"/>
    <cellStyle name="Normal 210 2 2" xfId="26390" xr:uid="{BC388A82-B7F8-4FD7-8B3B-EC71ABB82A82}"/>
    <cellStyle name="Normal 210 3" xfId="26391" xr:uid="{E0D79380-998C-4D76-B1C9-324CCB3A0B20}"/>
    <cellStyle name="Normal 211" xfId="26392" xr:uid="{94F2D75B-063A-4B50-BD0A-0FBB44496DC9}"/>
    <cellStyle name="Normal 211 2" xfId="26393" xr:uid="{2DF4DB2B-AF0F-48E1-824E-EC635F9D6C91}"/>
    <cellStyle name="Normal 211 2 2" xfId="26394" xr:uid="{EF3B9E29-8F12-4F0B-BA00-91645736D804}"/>
    <cellStyle name="Normal 211 3" xfId="26395" xr:uid="{611B50C7-CA18-471E-AEAE-5827490D259B}"/>
    <cellStyle name="Normal 212" xfId="26396" xr:uid="{3A75FDFF-CAB1-41BE-AF8F-0D78AE60F08F}"/>
    <cellStyle name="Normal 212 2" xfId="26397" xr:uid="{0625913D-F597-4D07-984B-6FE0F4BEF3CF}"/>
    <cellStyle name="Normal 212 3" xfId="26398" xr:uid="{44BAAB4A-1D66-4A76-9715-56BCE3DD4B36}"/>
    <cellStyle name="Normal 213" xfId="26399" xr:uid="{B5713274-9524-4DCE-AB64-351AF4138A7A}"/>
    <cellStyle name="Normal 213 2" xfId="26400" xr:uid="{FED51A74-66E9-4BDA-A6DE-C6DA658215FB}"/>
    <cellStyle name="Normal 213 3" xfId="26401" xr:uid="{3429A054-B928-4B46-A0D6-3D415D997421}"/>
    <cellStyle name="Normal 214" xfId="26402" xr:uid="{1F5A4DA7-AC68-4B85-B3F8-2FF25B87A3AB}"/>
    <cellStyle name="Normal 214 2" xfId="26403" xr:uid="{92F28EB5-C23B-46A2-899C-6F5995D8BC50}"/>
    <cellStyle name="Normal 214 3" xfId="26404" xr:uid="{0CBCE389-5DED-46A0-963C-B55E79A955D1}"/>
    <cellStyle name="Normal 215" xfId="26405" xr:uid="{149E3D1C-A9B4-4D19-9875-A0F048BE671F}"/>
    <cellStyle name="Normal 215 2" xfId="26406" xr:uid="{D32F83DA-C4BE-417C-A179-1992C93273FD}"/>
    <cellStyle name="Normal 215 3" xfId="26407" xr:uid="{A834474E-1F7A-404B-BF97-803F0880AD07}"/>
    <cellStyle name="Normal 216" xfId="26408" xr:uid="{A007CA6D-3C6A-4AFA-856B-70FCC10871D7}"/>
    <cellStyle name="Normal 216 2" xfId="26409" xr:uid="{946C48B2-05AF-46C2-8C80-4C3D7B0628A2}"/>
    <cellStyle name="Normal 216 3" xfId="26410" xr:uid="{354D539F-CED0-402F-B48A-681E0A03CB1F}"/>
    <cellStyle name="Normal 217" xfId="26411" xr:uid="{B2AE9370-789E-4767-8400-2BDAA9CB0996}"/>
    <cellStyle name="Normal 217 2" xfId="26412" xr:uid="{B9CE6C3C-5734-4ABA-9D98-CDC17706446E}"/>
    <cellStyle name="Normal 217 3" xfId="26413" xr:uid="{BFC0E1C7-613E-4850-B072-8A65F500BA3D}"/>
    <cellStyle name="Normal 218" xfId="26414" xr:uid="{CF0EBAFC-80BD-42EA-95F2-C1151D25FB4D}"/>
    <cellStyle name="Normal 218 2" xfId="26415" xr:uid="{FCFBEFD4-166F-411B-B683-933F155A56C3}"/>
    <cellStyle name="Normal 218 3" xfId="26416" xr:uid="{D2B262A8-0ECE-4C8A-AE47-F6CE365354DE}"/>
    <cellStyle name="Normal 219" xfId="26417" xr:uid="{AAB7F063-021C-421D-B036-3549E79D164B}"/>
    <cellStyle name="Normal 219 2" xfId="26418" xr:uid="{B28C2E69-2F33-4EF8-B3BE-FD0843A54D26}"/>
    <cellStyle name="Normal 219 3" xfId="26419" xr:uid="{11738720-253B-477B-A572-2BC30DE20C6C}"/>
    <cellStyle name="Normal 22" xfId="2202" xr:uid="{122567AE-CB3A-48B1-A1A9-EB0DEC3BCE71}"/>
    <cellStyle name="Normal 22 10" xfId="26420" xr:uid="{3F9D3CF5-0446-4143-BBD0-DF3E4BAABACC}"/>
    <cellStyle name="Normal 22 10 2" xfId="26421" xr:uid="{93077F03-3D1F-4408-8118-1349AC5934C9}"/>
    <cellStyle name="Normal 22 10 2 2" xfId="26422" xr:uid="{C7DB7C89-F89F-44A3-9F20-8FC8B185D9FE}"/>
    <cellStyle name="Normal 22 10 2 2 2" xfId="26423" xr:uid="{CBE3D2CD-6662-4A78-B3BD-6FA124D30402}"/>
    <cellStyle name="Normal 22 10 2 2 2 2" xfId="26424" xr:uid="{6F8454A0-BF47-423D-8539-49CDE5A65FDA}"/>
    <cellStyle name="Normal 22 10 2 2 3" xfId="26425" xr:uid="{64A6B0C8-8AF6-4928-BD65-CC3964A7F0CA}"/>
    <cellStyle name="Normal 22 10 2 2 4" xfId="26426" xr:uid="{0C72FCD4-BBB4-4A54-9DC4-65796C6CC876}"/>
    <cellStyle name="Normal 22 10 2 3" xfId="26427" xr:uid="{96A049F5-8A1D-44AC-9F35-B5E9954E37A3}"/>
    <cellStyle name="Normal 22 10 2 3 2" xfId="26428" xr:uid="{CC099CA6-25E8-4901-B5C5-4FDF01D3C528}"/>
    <cellStyle name="Normal 22 10 2 4" xfId="26429" xr:uid="{EDEF6F3C-B0BB-4D50-833A-D49B3D8C50C9}"/>
    <cellStyle name="Normal 22 10 2 5" xfId="26430" xr:uid="{05F999BF-213F-43FF-A096-8AC33E9C9EB0}"/>
    <cellStyle name="Normal 22 10 2 6" xfId="26431" xr:uid="{8C7F220B-8F3A-4606-A4DB-724774CDB552}"/>
    <cellStyle name="Normal 22 11" xfId="26432" xr:uid="{39F94B71-9747-4B16-BC21-0CAFB0B7ADB0}"/>
    <cellStyle name="Normal 22 11 2" xfId="26433" xr:uid="{8D2FE78F-1FF0-43DB-89A6-421539E84DB6}"/>
    <cellStyle name="Normal 22 11 2 2" xfId="26434" xr:uid="{3A694B48-6857-4119-8BBE-8AD4ABC466A1}"/>
    <cellStyle name="Normal 22 11 2 2 2" xfId="26435" xr:uid="{ED54B87F-E930-4038-8828-A0B2EB6F2502}"/>
    <cellStyle name="Normal 22 11 2 2 2 2" xfId="26436" xr:uid="{A7C2707E-C061-400A-8F2E-016F53213B2B}"/>
    <cellStyle name="Normal 22 11 2 2 3" xfId="26437" xr:uid="{408374DF-952E-428A-A05F-1F3C296B2D14}"/>
    <cellStyle name="Normal 22 11 2 2 4" xfId="26438" xr:uid="{1A4826FE-C38F-47FD-8893-06C4F3010E2E}"/>
    <cellStyle name="Normal 22 11 2 3" xfId="26439" xr:uid="{201155FC-BF15-4291-BE3B-D30C19ACB0E1}"/>
    <cellStyle name="Normal 22 11 2 3 2" xfId="26440" xr:uid="{355F752E-72B8-422F-927B-04ADDDC5158B}"/>
    <cellStyle name="Normal 22 11 2 4" xfId="26441" xr:uid="{25ADE667-9C25-4435-AA8F-35EC820673CC}"/>
    <cellStyle name="Normal 22 11 2 5" xfId="26442" xr:uid="{BCB6BA7F-D5FD-4279-9B69-3483FD16D2A1}"/>
    <cellStyle name="Normal 22 11 2 6" xfId="26443" xr:uid="{3DB58D49-BA7A-47BF-AD57-9B99339248EF}"/>
    <cellStyle name="Normal 22 12" xfId="26444" xr:uid="{2F1AE67F-4648-4DAA-BA7D-976D60621858}"/>
    <cellStyle name="Normal 22 12 2" xfId="26445" xr:uid="{43965E66-2728-4457-9749-B313F73C281D}"/>
    <cellStyle name="Normal 22 12 2 2" xfId="26446" xr:uid="{AD76C0CB-60C3-4C46-A69E-5F321983595A}"/>
    <cellStyle name="Normal 22 12 2 2 2" xfId="26447" xr:uid="{C2E98E68-CEC4-4282-B203-042DD0ED7149}"/>
    <cellStyle name="Normal 22 12 2 2 2 2" xfId="26448" xr:uid="{46D72647-A023-4393-889A-85A6AB085AE9}"/>
    <cellStyle name="Normal 22 12 2 2 3" xfId="26449" xr:uid="{705585F4-96F8-44CB-AAEC-D42FDFB6BF58}"/>
    <cellStyle name="Normal 22 12 2 2 4" xfId="26450" xr:uid="{7795066E-F16C-440A-93DC-323D7EF32EB0}"/>
    <cellStyle name="Normal 22 12 2 3" xfId="26451" xr:uid="{F05ECAE8-9B5C-42F5-9FD5-76D1CEE6D5AE}"/>
    <cellStyle name="Normal 22 12 2 3 2" xfId="26452" xr:uid="{A39D0FDD-25CA-4604-9CA9-0B3477311B9C}"/>
    <cellStyle name="Normal 22 12 2 4" xfId="26453" xr:uid="{9BDFB647-8C3D-4BCB-B44D-3E6F12F0C20F}"/>
    <cellStyle name="Normal 22 12 2 5" xfId="26454" xr:uid="{7F1CC798-B2CD-4709-9E3F-7E42F20A10A2}"/>
    <cellStyle name="Normal 22 12 2 6" xfId="26455" xr:uid="{AA4662A4-7241-40BA-AE86-B397E2EE8ACE}"/>
    <cellStyle name="Normal 22 13" xfId="26456" xr:uid="{8A50900F-6A35-4900-A028-0ED32EFCD5FD}"/>
    <cellStyle name="Normal 22 13 2" xfId="26457" xr:uid="{A31252C1-B73D-42DF-B48F-B3713CC8FD22}"/>
    <cellStyle name="Normal 22 13 2 2" xfId="26458" xr:uid="{A26768C2-B2DB-4399-B7AA-3271CC04A0D9}"/>
    <cellStyle name="Normal 22 13 2 2 2" xfId="26459" xr:uid="{66454D93-ED86-4C9C-85BD-B8FC3764F371}"/>
    <cellStyle name="Normal 22 13 2 2 2 2" xfId="26460" xr:uid="{7996B11D-B6BA-46CE-9067-167EDDF985DB}"/>
    <cellStyle name="Normal 22 13 2 2 3" xfId="26461" xr:uid="{3713C015-13AA-4C9F-957F-FB3F31767161}"/>
    <cellStyle name="Normal 22 13 2 2 4" xfId="26462" xr:uid="{1301667C-F18F-4D26-8A67-E68EF88F4AC4}"/>
    <cellStyle name="Normal 22 13 2 3" xfId="26463" xr:uid="{E166BA2F-8808-4CEA-BF45-B5C3FE9E2CEE}"/>
    <cellStyle name="Normal 22 13 2 3 2" xfId="26464" xr:uid="{4B9A3761-2576-4253-A942-9663E9CB2512}"/>
    <cellStyle name="Normal 22 13 2 4" xfId="26465" xr:uid="{EE3E8CE1-FEF9-420C-9FE9-2B7C2E3BFC8C}"/>
    <cellStyle name="Normal 22 13 2 5" xfId="26466" xr:uid="{C5C3F6CF-6407-4CF8-8DB6-65AC7EA8D091}"/>
    <cellStyle name="Normal 22 13 2 6" xfId="26467" xr:uid="{DD083FA3-4D7F-4264-89E9-F0F8EB61FAA0}"/>
    <cellStyle name="Normal 22 14" xfId="26468" xr:uid="{52E71042-DC06-498B-B244-91F7A5A0FE35}"/>
    <cellStyle name="Normal 22 14 2" xfId="26469" xr:uid="{BFAEBAE1-6A6C-424A-B44A-C6346909E5A2}"/>
    <cellStyle name="Normal 22 14 2 2" xfId="26470" xr:uid="{E3A4B416-7910-487A-ACC9-ADD6EDF3F071}"/>
    <cellStyle name="Normal 22 14 2 2 2" xfId="26471" xr:uid="{00BC511D-04E6-4E07-9327-AA0B0DD763D8}"/>
    <cellStyle name="Normal 22 14 2 3" xfId="26472" xr:uid="{2E62E5B3-BCA6-49BC-8537-001E7114741D}"/>
    <cellStyle name="Normal 22 14 2 4" xfId="26473" xr:uid="{BEF44973-2517-449D-A584-18F3A963518B}"/>
    <cellStyle name="Normal 22 14 3" xfId="26474" xr:uid="{8B08358D-3154-4B43-A8C7-2C1F95699F78}"/>
    <cellStyle name="Normal 22 14 3 2" xfId="26475" xr:uid="{C3FC3D3F-88DB-4F34-A584-F4FEC04CA3B7}"/>
    <cellStyle name="Normal 22 14 4" xfId="26476" xr:uid="{636F98D7-7B4B-46A5-9A0F-340FFC7CA230}"/>
    <cellStyle name="Normal 22 14 5" xfId="26477" xr:uid="{32972BFC-403E-4A5D-8DFC-859F8E66B239}"/>
    <cellStyle name="Normal 22 14 6" xfId="26478" xr:uid="{2EE7157C-26AD-4216-A07C-A2889161362C}"/>
    <cellStyle name="Normal 22 15" xfId="4049" xr:uid="{D7157883-9E9C-43EF-820D-6BFE9C01E295}"/>
    <cellStyle name="Normal 22 2" xfId="3189" xr:uid="{9C564C06-9074-4627-8434-C813F4112FE8}"/>
    <cellStyle name="Normal 22 2 2" xfId="26479" xr:uid="{334D48C8-099E-4F60-A968-2BDA70AF42C2}"/>
    <cellStyle name="Normal 22 2 2 2" xfId="26480" xr:uid="{56FDE7A9-DC7B-40C5-B2C0-F17F2E9284A4}"/>
    <cellStyle name="Normal 22 2 2 2 2" xfId="26481" xr:uid="{FA1124E1-53C6-418D-AAD0-076B7B9CE380}"/>
    <cellStyle name="Normal 22 2 2 2 2 2" xfId="26482" xr:uid="{6E0EE241-B0A1-4608-AE2D-535405803BBC}"/>
    <cellStyle name="Normal 22 2 2 2 2 2 2" xfId="26483" xr:uid="{F8D3FC49-CA9A-49F0-954A-F0B40F9258E6}"/>
    <cellStyle name="Normal 22 2 2 2 2 3" xfId="26484" xr:uid="{11390B54-86C1-42BB-8FED-5058F9C51C60}"/>
    <cellStyle name="Normal 22 2 2 2 2 4" xfId="26485" xr:uid="{449F2BFE-DEFB-4E54-9C30-EC02B1CA623E}"/>
    <cellStyle name="Normal 22 2 2 2 3" xfId="26486" xr:uid="{B8DC9295-9E37-4B18-A183-A84764422B2B}"/>
    <cellStyle name="Normal 22 2 2 2 3 2" xfId="26487" xr:uid="{448F9CF3-F686-44CA-8F10-FAC3161EAB06}"/>
    <cellStyle name="Normal 22 2 2 2 4" xfId="26488" xr:uid="{334D2BD8-83DA-4393-9886-140722E9F96F}"/>
    <cellStyle name="Normal 22 2 2 2 5" xfId="26489" xr:uid="{27F592FC-F4E2-413C-A623-115459A1FAC4}"/>
    <cellStyle name="Normal 22 2 2 2 6" xfId="26490" xr:uid="{154E4195-3677-4224-BB69-9903433CDBF7}"/>
    <cellStyle name="Normal 22 2 3" xfId="26491" xr:uid="{902F9D4D-5BCB-43FA-892E-8927EDB0B8EF}"/>
    <cellStyle name="Normal 22 2 3 2" xfId="26492" xr:uid="{A5D616EB-2625-4A8E-88D5-19CC5C40699F}"/>
    <cellStyle name="Normal 22 2 3 2 2" xfId="26493" xr:uid="{A5B34D56-F7C6-4159-B772-92E0DED243A4}"/>
    <cellStyle name="Normal 22 2 3 2 2 2" xfId="26494" xr:uid="{8F81EECD-CABA-4CB3-926D-E77226C79C33}"/>
    <cellStyle name="Normal 22 2 3 2 3" xfId="26495" xr:uid="{B712C2A3-0CF2-4A3D-ADDD-CA94904FA905}"/>
    <cellStyle name="Normal 22 2 3 2 4" xfId="26496" xr:uid="{E906A330-CC45-400E-A372-6665C16CD4FD}"/>
    <cellStyle name="Normal 22 2 3 3" xfId="26497" xr:uid="{D394866C-2698-44AC-AC78-92744EFC6E57}"/>
    <cellStyle name="Normal 22 2 3 3 2" xfId="26498" xr:uid="{6B2C2545-2D87-4281-8DA4-3CFD5A268987}"/>
    <cellStyle name="Normal 22 2 3 4" xfId="26499" xr:uid="{34832568-5CBE-4FA6-8C25-7567D45D0675}"/>
    <cellStyle name="Normal 22 2 3 5" xfId="26500" xr:uid="{F57EC75F-630F-4877-AF66-EB77C07F712E}"/>
    <cellStyle name="Normal 22 2 3 6" xfId="26501" xr:uid="{1B0DBFE8-B638-4B2F-85EF-B5FF581D57A8}"/>
    <cellStyle name="Normal 22 2 4" xfId="4146" xr:uid="{70E99039-37AF-4CD6-A9D7-B1304BFEBB54}"/>
    <cellStyle name="Normal 22 3" xfId="26502" xr:uid="{C31511C5-B13C-40B3-8AD7-8BE0036A036B}"/>
    <cellStyle name="Normal 22 3 2" xfId="26503" xr:uid="{111168C4-2CE8-40D3-86CA-59660604D2D5}"/>
    <cellStyle name="Normal 22 3 2 2" xfId="26504" xr:uid="{7A0E0A15-4AA5-4C8B-8162-6FFEDD460FF5}"/>
    <cellStyle name="Normal 22 3 2 2 2" xfId="26505" xr:uid="{917A7548-2C4E-4EEA-91EA-7E33D823A1D0}"/>
    <cellStyle name="Normal 22 3 2 2 2 2" xfId="26506" xr:uid="{43A08536-F486-4DEA-A8B5-E3BAFC7F49AA}"/>
    <cellStyle name="Normal 22 3 2 2 3" xfId="26507" xr:uid="{0BF2E779-469E-4F74-A236-667B1612CDA1}"/>
    <cellStyle name="Normal 22 3 2 2 4" xfId="26508" xr:uid="{7B9DF395-4A31-445D-9297-649074987A8B}"/>
    <cellStyle name="Normal 22 3 2 3" xfId="26509" xr:uid="{902BF1EA-A73E-4DA2-BF18-9981D2D63499}"/>
    <cellStyle name="Normal 22 3 2 3 2" xfId="26510" xr:uid="{1910923B-1FA0-43B2-9DC1-558470C0926F}"/>
    <cellStyle name="Normal 22 3 2 4" xfId="26511" xr:uid="{0FB7CE0B-C56A-4A51-8A5B-44D7F46F9DD4}"/>
    <cellStyle name="Normal 22 3 2 5" xfId="26512" xr:uid="{BF77A6B4-ECC9-46BF-8E8A-D49316219DF1}"/>
    <cellStyle name="Normal 22 3 2 6" xfId="26513" xr:uid="{F864A5DE-5B91-4672-A2E1-3192C347CBB1}"/>
    <cellStyle name="Normal 22 4" xfId="26514" xr:uid="{92F5C97E-B57A-48C2-BC4C-225AC41E7864}"/>
    <cellStyle name="Normal 22 4 2" xfId="26515" xr:uid="{7A685511-3676-48D6-A533-B4A2EC9FFB63}"/>
    <cellStyle name="Normal 22 4 2 2" xfId="26516" xr:uid="{ABABD2BC-12EE-48DE-915C-5CB9E81833CD}"/>
    <cellStyle name="Normal 22 4 2 2 2" xfId="26517" xr:uid="{7E085343-8099-479F-BC30-FE03DE598C31}"/>
    <cellStyle name="Normal 22 4 2 2 2 2" xfId="26518" xr:uid="{F75E00C8-6AE9-4EB9-AA02-D1450A2C9CD2}"/>
    <cellStyle name="Normal 22 4 2 2 3" xfId="26519" xr:uid="{6C517450-7B20-435D-8448-4FA057EA478B}"/>
    <cellStyle name="Normal 22 4 2 2 4" xfId="26520" xr:uid="{8BB1FD2A-1FCB-4720-A005-4589C97EB20D}"/>
    <cellStyle name="Normal 22 4 2 3" xfId="26521" xr:uid="{03A04A05-EC17-491F-800F-F96736FA6193}"/>
    <cellStyle name="Normal 22 4 2 3 2" xfId="26522" xr:uid="{4EA1D9F6-6BC1-4B66-9AEB-0E372602B63C}"/>
    <cellStyle name="Normal 22 4 2 4" xfId="26523" xr:uid="{07304B25-E482-442C-B962-B1BB6ABBB4AB}"/>
    <cellStyle name="Normal 22 4 2 5" xfId="26524" xr:uid="{9F7CD67C-5FA4-434E-A06B-FE8D2C9AF5FA}"/>
    <cellStyle name="Normal 22 4 2 6" xfId="26525" xr:uid="{FE9CC468-963B-43EE-8AFC-BAF125D48459}"/>
    <cellStyle name="Normal 22 5" xfId="26526" xr:uid="{D80620DA-0FEC-47FE-8B1F-F46759F2C747}"/>
    <cellStyle name="Normal 22 5 2" xfId="26527" xr:uid="{DF55136B-F1F2-4E19-A653-468D78E965D4}"/>
    <cellStyle name="Normal 22 5 2 2" xfId="26528" xr:uid="{E87F9FAB-5D6C-4D4D-A38B-2260882C8281}"/>
    <cellStyle name="Normal 22 5 2 2 2" xfId="26529" xr:uid="{BA320C63-5DC3-488D-A391-1A60AA516FE7}"/>
    <cellStyle name="Normal 22 5 2 2 2 2" xfId="26530" xr:uid="{977060AE-7A9A-4B91-AE55-73EA8A8AAF80}"/>
    <cellStyle name="Normal 22 5 2 2 3" xfId="26531" xr:uid="{9A1DE938-AFAC-41C0-B191-B1FFF2BC4C0B}"/>
    <cellStyle name="Normal 22 5 2 2 4" xfId="26532" xr:uid="{1E5F4FE6-A7DD-4ACE-B0FB-B0F0866EF088}"/>
    <cellStyle name="Normal 22 5 2 3" xfId="26533" xr:uid="{4649B0EC-2B87-4A17-B7E2-F0404C001AA2}"/>
    <cellStyle name="Normal 22 5 2 3 2" xfId="26534" xr:uid="{C9B6E91B-C541-47A2-AD36-1841F7B78647}"/>
    <cellStyle name="Normal 22 5 2 4" xfId="26535" xr:uid="{1AD024B9-BF6E-4FC2-BA0F-C08987277BF1}"/>
    <cellStyle name="Normal 22 5 2 5" xfId="26536" xr:uid="{9739DF50-7B7E-493D-B350-2E6F40E69196}"/>
    <cellStyle name="Normal 22 5 2 6" xfId="26537" xr:uid="{16747CCD-7294-4A9D-AF92-9F02A7FFA0FA}"/>
    <cellStyle name="Normal 22 6" xfId="26538" xr:uid="{2CF9F8D1-16B6-4297-95DB-ED542A54F181}"/>
    <cellStyle name="Normal 22 6 2" xfId="26539" xr:uid="{09136E05-39A6-40D1-A17D-35618E7309BE}"/>
    <cellStyle name="Normal 22 6 2 2" xfId="26540" xr:uid="{40801A10-35E1-432F-943B-FA5E60F74381}"/>
    <cellStyle name="Normal 22 6 2 2 2" xfId="26541" xr:uid="{CF866164-2963-499F-9F46-D3B9A46638F9}"/>
    <cellStyle name="Normal 22 6 2 2 2 2" xfId="26542" xr:uid="{B12E16D7-3C7F-48BC-B377-7FFA36046AAF}"/>
    <cellStyle name="Normal 22 6 2 2 3" xfId="26543" xr:uid="{ADF41A51-476D-46EA-8202-A22E837A17CB}"/>
    <cellStyle name="Normal 22 6 2 2 4" xfId="26544" xr:uid="{5F5D951B-C98A-4559-9157-CF6AD1374DA6}"/>
    <cellStyle name="Normal 22 6 2 3" xfId="26545" xr:uid="{9C16686D-6928-4454-93E7-95A854472A9F}"/>
    <cellStyle name="Normal 22 6 2 3 2" xfId="26546" xr:uid="{E26F3745-7D16-4A6C-B3F1-A2B045062B26}"/>
    <cellStyle name="Normal 22 6 2 4" xfId="26547" xr:uid="{E5CC4FB0-37BB-455B-9958-9DD390B18E4B}"/>
    <cellStyle name="Normal 22 6 2 5" xfId="26548" xr:uid="{61903596-0387-4892-90D8-18E2FF25E976}"/>
    <cellStyle name="Normal 22 6 2 6" xfId="26549" xr:uid="{6E1C4DF3-FCC4-49E8-98E6-9CDAF1B8FA5F}"/>
    <cellStyle name="Normal 22 7" xfId="26550" xr:uid="{50F0A983-0222-4333-ADA3-E33DD6002112}"/>
    <cellStyle name="Normal 22 7 2" xfId="26551" xr:uid="{08797E7A-E2EF-48AA-9504-865D09AA7DB6}"/>
    <cellStyle name="Normal 22 7 2 2" xfId="26552" xr:uid="{326C3902-BD4B-4105-8A8A-C947135944CF}"/>
    <cellStyle name="Normal 22 7 2 2 2" xfId="26553" xr:uid="{9D38755B-4348-4CF0-98C6-2390631AE9BF}"/>
    <cellStyle name="Normal 22 7 2 2 2 2" xfId="26554" xr:uid="{337DE533-392B-479A-B091-B103FD29FEFD}"/>
    <cellStyle name="Normal 22 7 2 2 3" xfId="26555" xr:uid="{E2F9776C-3864-4075-BBF6-E99902EEB227}"/>
    <cellStyle name="Normal 22 7 2 2 4" xfId="26556" xr:uid="{9B2E7C3C-8967-4160-A386-A40886B16F48}"/>
    <cellStyle name="Normal 22 7 2 3" xfId="26557" xr:uid="{573E5CC3-A616-4A5B-A3CB-74D40D670C05}"/>
    <cellStyle name="Normal 22 7 2 3 2" xfId="26558" xr:uid="{818C265B-EFD5-43AC-8E17-4AC389098651}"/>
    <cellStyle name="Normal 22 7 2 4" xfId="26559" xr:uid="{F8014167-5A10-4207-AC1B-43EF5EDA49D1}"/>
    <cellStyle name="Normal 22 7 2 5" xfId="26560" xr:uid="{500EEE20-D89D-485E-A1E7-A3B242F9B38F}"/>
    <cellStyle name="Normal 22 7 2 6" xfId="26561" xr:uid="{9B6FAA5D-D451-4D29-ADC6-E3D9F9A65516}"/>
    <cellStyle name="Normal 22 8" xfId="26562" xr:uid="{2DF573AB-01BE-4F48-850D-E5D7676063AD}"/>
    <cellStyle name="Normal 22 8 2" xfId="26563" xr:uid="{E226E254-3737-4408-B043-AFA0ED31ACF0}"/>
    <cellStyle name="Normal 22 8 2 2" xfId="26564" xr:uid="{B94529C7-F0AA-442F-93C0-57537B943B00}"/>
    <cellStyle name="Normal 22 8 2 2 2" xfId="26565" xr:uid="{CE55739D-AB93-4785-85DA-28072A2EBCED}"/>
    <cellStyle name="Normal 22 8 2 2 2 2" xfId="26566" xr:uid="{7C524C1B-F9FD-4DB0-8D40-91B530ED61D6}"/>
    <cellStyle name="Normal 22 8 2 2 3" xfId="26567" xr:uid="{25ED8693-C8D7-405F-9A42-D95C1FFEC9C5}"/>
    <cellStyle name="Normal 22 8 2 2 4" xfId="26568" xr:uid="{532AA65A-16B1-4145-9D56-EA67E6BABC73}"/>
    <cellStyle name="Normal 22 8 2 3" xfId="26569" xr:uid="{2676C04D-248E-4352-9170-A1EDB39AB466}"/>
    <cellStyle name="Normal 22 8 2 3 2" xfId="26570" xr:uid="{10E0E28C-AE93-43A0-A64B-8CCF352CF335}"/>
    <cellStyle name="Normal 22 8 2 4" xfId="26571" xr:uid="{552B87F3-290A-49ED-BB7D-81B0C90F7871}"/>
    <cellStyle name="Normal 22 8 2 5" xfId="26572" xr:uid="{BA4CCC23-E948-4841-BF2D-C63D6C4EE47D}"/>
    <cellStyle name="Normal 22 8 2 6" xfId="26573" xr:uid="{3B7D0E61-791C-4660-819C-2EDF032BDAA5}"/>
    <cellStyle name="Normal 22 9" xfId="26574" xr:uid="{3D98C193-43F5-4A21-8CCA-D3894F7A456C}"/>
    <cellStyle name="Normal 22 9 2" xfId="26575" xr:uid="{9DCCC965-82F1-4CB2-9E0C-73C8956A1B54}"/>
    <cellStyle name="Normal 22 9 2 2" xfId="26576" xr:uid="{82A0FA8A-2601-40A1-A886-377F35B0B870}"/>
    <cellStyle name="Normal 22 9 2 2 2" xfId="26577" xr:uid="{971A03E2-10F7-4331-B656-7348BF50F664}"/>
    <cellStyle name="Normal 22 9 2 2 2 2" xfId="26578" xr:uid="{D095607E-4488-4588-9A34-4306BD133873}"/>
    <cellStyle name="Normal 22 9 2 2 3" xfId="26579" xr:uid="{042599C0-E659-4339-B840-FF0162B7B9B4}"/>
    <cellStyle name="Normal 22 9 2 2 4" xfId="26580" xr:uid="{D4FD2F3A-6DDF-472C-A737-7E4DDB6CBC25}"/>
    <cellStyle name="Normal 22 9 2 3" xfId="26581" xr:uid="{2A785F9D-91DB-4FD4-8F86-BDBC2168B8E4}"/>
    <cellStyle name="Normal 22 9 2 3 2" xfId="26582" xr:uid="{2A6B39B0-D6C5-4AAB-9788-B5C800E5BA09}"/>
    <cellStyle name="Normal 22 9 2 4" xfId="26583" xr:uid="{1BCDCBD8-4CEB-4145-AE5E-E8861CA1CCD9}"/>
    <cellStyle name="Normal 22 9 2 5" xfId="26584" xr:uid="{C688DFEE-902E-4ADB-A52D-ED7D8DC9BC35}"/>
    <cellStyle name="Normal 22 9 2 6" xfId="26585" xr:uid="{2C71BBB2-886C-4EAF-9920-855168AA2100}"/>
    <cellStyle name="Normal 220" xfId="26586" xr:uid="{A62E49FF-762E-4C9E-82E7-568042827F06}"/>
    <cellStyle name="Normal 220 2" xfId="26587" xr:uid="{131767AA-CB6A-496D-BB10-5E985D7E0A30}"/>
    <cellStyle name="Normal 220 3" xfId="26588" xr:uid="{17D43C61-43EE-4E67-9C1B-79345529183A}"/>
    <cellStyle name="Normal 221" xfId="26589" xr:uid="{ED66F469-E4F9-459E-9FC1-EB7E5A3F94C7}"/>
    <cellStyle name="Normal 221 2" xfId="26590" xr:uid="{239EED4E-04B6-444E-92E0-100FA87A1917}"/>
    <cellStyle name="Normal 221 3" xfId="26591" xr:uid="{D13D122A-A323-44C4-A7A4-554CEE8E3255}"/>
    <cellStyle name="Normal 222" xfId="26592" xr:uid="{CF5E0586-1E4C-4EE3-BC84-0C74BD04A453}"/>
    <cellStyle name="Normal 222 2" xfId="26593" xr:uid="{B7E5AE71-8C9E-4AFB-9BEF-59FBE56574AF}"/>
    <cellStyle name="Normal 222 3" xfId="26594" xr:uid="{02644321-8720-482A-BF44-C188B66F1DBE}"/>
    <cellStyle name="Normal 223" xfId="26595" xr:uid="{9B797017-A7F9-428F-87A7-840E95E50F1C}"/>
    <cellStyle name="Normal 223 2" xfId="26596" xr:uid="{F527FB23-5BF8-45F4-8B2A-F5DB74201CDA}"/>
    <cellStyle name="Normal 223 3" xfId="26597" xr:uid="{2B2D0A8C-7DBE-4B20-B3A1-C8B9DF2C3187}"/>
    <cellStyle name="Normal 224" xfId="26598" xr:uid="{CBC96526-CC40-45BD-B7EE-3ED738E84FE8}"/>
    <cellStyle name="Normal 224 2" xfId="26599" xr:uid="{D6442649-EDD0-4C93-B9AA-68CB3B9263F2}"/>
    <cellStyle name="Normal 224 3" xfId="26600" xr:uid="{E59DFDE1-6AE5-45B3-8349-289C1CD9DB2E}"/>
    <cellStyle name="Normal 225" xfId="26601" xr:uid="{849521BF-CD29-4FDD-8F47-4AC1BC7A2F88}"/>
    <cellStyle name="Normal 225 2" xfId="26602" xr:uid="{5207EF1B-6742-43EA-962C-7E650996C0E4}"/>
    <cellStyle name="Normal 225 3" xfId="26603" xr:uid="{DFF96426-EC0A-410A-B99D-430DC133728D}"/>
    <cellStyle name="Normal 226" xfId="26604" xr:uid="{D948DE68-5348-45A3-97EF-1E6CBBEB6904}"/>
    <cellStyle name="Normal 226 2" xfId="26605" xr:uid="{9EBAA9F8-7F9C-4C47-8A5F-0BEA705E1262}"/>
    <cellStyle name="Normal 226 3" xfId="26606" xr:uid="{7B25295D-20F6-4065-8C51-5F2926ACE0BC}"/>
    <cellStyle name="Normal 227" xfId="26607" xr:uid="{85B2E937-C870-4C0D-8C2C-340EB68B24B6}"/>
    <cellStyle name="Normal 227 2" xfId="26608" xr:uid="{8B9F0004-A360-461A-958B-5CEC12CABED3}"/>
    <cellStyle name="Normal 227 3" xfId="26609" xr:uid="{C6D31F8A-27CD-4BF3-BFF7-74FC51FDEA69}"/>
    <cellStyle name="Normal 228" xfId="26610" xr:uid="{8322470F-8EC4-4601-813C-FBA1CDF657DC}"/>
    <cellStyle name="Normal 228 2" xfId="26611" xr:uid="{0D745AD9-6A67-4702-9779-21B193D13F94}"/>
    <cellStyle name="Normal 228 3" xfId="26612" xr:uid="{290F333E-DAC6-4247-896B-2E4F146CD0DC}"/>
    <cellStyle name="Normal 229" xfId="26613" xr:uid="{C9F33E4A-947B-4F47-8E67-768A6B32230F}"/>
    <cellStyle name="Normal 229 2" xfId="26614" xr:uid="{6681963E-29E4-497C-BF16-33DDEC056B8B}"/>
    <cellStyle name="Normal 229 3" xfId="26615" xr:uid="{C7CC88B0-07F8-4DFC-B462-1BB56027DF98}"/>
    <cellStyle name="Normal 23" xfId="2203" xr:uid="{12B892D5-E477-45A2-9D10-490C0A0847AC}"/>
    <cellStyle name="Normal 23 10" xfId="26616" xr:uid="{38894BDC-CEA6-4B68-9EC1-DD161EBE1213}"/>
    <cellStyle name="Normal 23 10 2" xfId="26617" xr:uid="{208AA2CF-3123-49C1-83A8-CF75C24A2AF9}"/>
    <cellStyle name="Normal 23 10 2 2" xfId="26618" xr:uid="{8C7985A2-0C34-4D56-82C4-BB91EED5A1A7}"/>
    <cellStyle name="Normal 23 10 2 2 2" xfId="26619" xr:uid="{30CAEA35-692A-451A-9CC7-09A3CC865A55}"/>
    <cellStyle name="Normal 23 10 2 2 2 2" xfId="26620" xr:uid="{48D6B737-00DC-45D1-8331-7D4EAE604B2E}"/>
    <cellStyle name="Normal 23 10 2 2 3" xfId="26621" xr:uid="{C3D57E4B-C9E9-44ED-BFD9-47BCA093DC2D}"/>
    <cellStyle name="Normal 23 10 2 2 4" xfId="26622" xr:uid="{8657304F-5CE5-40A2-9226-E91DAB651C39}"/>
    <cellStyle name="Normal 23 10 2 3" xfId="26623" xr:uid="{9A5EB6FB-A3C1-42C3-BF53-78E826758D4F}"/>
    <cellStyle name="Normal 23 10 2 3 2" xfId="26624" xr:uid="{DDD1BEB8-97D4-49D5-ADFE-1491835E1D31}"/>
    <cellStyle name="Normal 23 10 2 4" xfId="26625" xr:uid="{99AB4ED9-F323-45C2-9144-102B10A54B05}"/>
    <cellStyle name="Normal 23 10 2 5" xfId="26626" xr:uid="{CDFF3BF1-E31C-4390-9EA8-872ECBFA1BBF}"/>
    <cellStyle name="Normal 23 10 2 6" xfId="26627" xr:uid="{3C632EEE-6CF2-4CE0-B49A-BE0392458931}"/>
    <cellStyle name="Normal 23 11" xfId="26628" xr:uid="{BDA7E7F1-F626-4A92-8406-EA5748EBADC1}"/>
    <cellStyle name="Normal 23 11 2" xfId="26629" xr:uid="{F764CE21-400C-4D87-A44C-8C423F2E1AA7}"/>
    <cellStyle name="Normal 23 11 2 2" xfId="26630" xr:uid="{55BFE9E6-A945-4BF3-A820-DD77EDC3994A}"/>
    <cellStyle name="Normal 23 11 2 2 2" xfId="26631" xr:uid="{0E8C227F-9AC3-487F-8155-E8D1AB5F41DB}"/>
    <cellStyle name="Normal 23 11 2 2 2 2" xfId="26632" xr:uid="{04A07970-7071-4762-B884-D04DFE42E3F7}"/>
    <cellStyle name="Normal 23 11 2 2 3" xfId="26633" xr:uid="{80272646-6131-4189-BA7D-E089C9A8CE0C}"/>
    <cellStyle name="Normal 23 11 2 2 4" xfId="26634" xr:uid="{71400E93-8939-40FC-AF31-C3C1DD1ED865}"/>
    <cellStyle name="Normal 23 11 2 3" xfId="26635" xr:uid="{31B9F11C-7676-4C9E-9C72-66A6F5E97939}"/>
    <cellStyle name="Normal 23 11 2 3 2" xfId="26636" xr:uid="{45E74A16-7B5B-4BF7-BCC3-DBB88E06841E}"/>
    <cellStyle name="Normal 23 11 2 4" xfId="26637" xr:uid="{04B6A08D-D794-496C-9283-790CAB146CF6}"/>
    <cellStyle name="Normal 23 11 2 5" xfId="26638" xr:uid="{26F5D8C8-F9E7-4E0C-860D-C32E030EB64B}"/>
    <cellStyle name="Normal 23 11 2 6" xfId="26639" xr:uid="{51148F28-556E-4CA8-92A2-0EC05D7C4C13}"/>
    <cellStyle name="Normal 23 12" xfId="26640" xr:uid="{5C8A54BD-DEB5-4C5C-A9BE-B1F105395089}"/>
    <cellStyle name="Normal 23 12 2" xfId="26641" xr:uid="{AEC7BBF7-BFD1-4DB9-86E6-E6E762E13145}"/>
    <cellStyle name="Normal 23 12 2 2" xfId="26642" xr:uid="{0B1DF20F-BDB8-43A0-BA34-5F993C9D9429}"/>
    <cellStyle name="Normal 23 12 2 2 2" xfId="26643" xr:uid="{2577BF4F-588F-4795-B221-57A09A571705}"/>
    <cellStyle name="Normal 23 12 2 2 2 2" xfId="26644" xr:uid="{6060B8E4-3143-4A7C-A9C2-B9BCB1851E5E}"/>
    <cellStyle name="Normal 23 12 2 2 3" xfId="26645" xr:uid="{D4189106-BC57-4B0F-92F2-3515D64FB4B1}"/>
    <cellStyle name="Normal 23 12 2 2 4" xfId="26646" xr:uid="{53E97AAE-40B9-4E8F-8D63-01128DF71383}"/>
    <cellStyle name="Normal 23 12 2 3" xfId="26647" xr:uid="{1C17AD0F-8B7C-4122-8BDC-CCE817ABC120}"/>
    <cellStyle name="Normal 23 12 2 3 2" xfId="26648" xr:uid="{D124A34D-536F-4632-845A-82B8E2C60DDE}"/>
    <cellStyle name="Normal 23 12 2 4" xfId="26649" xr:uid="{F8BF9CD4-C380-4F55-B2D1-4C7152BF143F}"/>
    <cellStyle name="Normal 23 12 2 5" xfId="26650" xr:uid="{325A566B-F6EE-4009-A22B-71E01F38E337}"/>
    <cellStyle name="Normal 23 12 2 6" xfId="26651" xr:uid="{2B0F4017-C580-4C25-A4FC-A8FA66828C79}"/>
    <cellStyle name="Normal 23 13" xfId="26652" xr:uid="{FE4A0850-0FB5-4D40-844A-1A26D0161055}"/>
    <cellStyle name="Normal 23 13 2" xfId="26653" xr:uid="{91CB03A9-8297-4975-AD89-794B81339A52}"/>
    <cellStyle name="Normal 23 13 2 2" xfId="26654" xr:uid="{A602905C-6A2D-42CD-AABD-7F7EE7012C75}"/>
    <cellStyle name="Normal 23 13 2 2 2" xfId="26655" xr:uid="{CA798D67-20E0-4432-B308-603067CFDCCD}"/>
    <cellStyle name="Normal 23 13 2 2 2 2" xfId="26656" xr:uid="{62669BA1-3CB8-4992-9226-786E9D47575F}"/>
    <cellStyle name="Normal 23 13 2 2 3" xfId="26657" xr:uid="{C3097604-6897-4488-941D-12F0EF587B21}"/>
    <cellStyle name="Normal 23 13 2 2 4" xfId="26658" xr:uid="{DA469841-2CA1-4F4D-BAEA-1929A362876B}"/>
    <cellStyle name="Normal 23 13 2 3" xfId="26659" xr:uid="{0F35FA62-FDC8-4529-AE2E-6AEDD19854CD}"/>
    <cellStyle name="Normal 23 13 2 3 2" xfId="26660" xr:uid="{54B2A033-BABF-428C-BC11-0BD7D5CCA1AB}"/>
    <cellStyle name="Normal 23 13 2 4" xfId="26661" xr:uid="{4FE07C18-E53C-4DFD-B01C-F18E7B4578C6}"/>
    <cellStyle name="Normal 23 13 2 5" xfId="26662" xr:uid="{8B3FAB47-39FE-48C4-A304-4587AF3441C4}"/>
    <cellStyle name="Normal 23 13 2 6" xfId="26663" xr:uid="{05D479EB-5803-4F2A-A444-BE65152A7E0D}"/>
    <cellStyle name="Normal 23 14" xfId="26664" xr:uid="{8E527182-D5C0-4079-9193-69DFDBE4FFC0}"/>
    <cellStyle name="Normal 23 14 2" xfId="26665" xr:uid="{AFE10B11-5079-47FF-A2CA-5EAF544200BE}"/>
    <cellStyle name="Normal 23 14 2 2" xfId="26666" xr:uid="{219474C8-C021-4065-84A5-AFCE25B6F3B8}"/>
    <cellStyle name="Normal 23 14 2 2 2" xfId="26667" xr:uid="{BBD33C6F-D545-41C2-A714-74CC1B3D6C22}"/>
    <cellStyle name="Normal 23 14 2 3" xfId="26668" xr:uid="{AFA11CA2-8871-41F9-8289-5D36151E8CDF}"/>
    <cellStyle name="Normal 23 14 2 4" xfId="26669" xr:uid="{3AD35040-A7CF-4B76-A0AD-3CF96CF2E53D}"/>
    <cellStyle name="Normal 23 14 3" xfId="26670" xr:uid="{B90AAF30-FD18-4EFB-B1FC-7FCD5BE5197E}"/>
    <cellStyle name="Normal 23 14 3 2" xfId="26671" xr:uid="{3774909D-B734-462A-AFD7-69D493288B0D}"/>
    <cellStyle name="Normal 23 14 4" xfId="26672" xr:uid="{5755FBDB-C819-4BA5-AEB4-0EA05249AA4D}"/>
    <cellStyle name="Normal 23 14 5" xfId="26673" xr:uid="{411C8A98-40AC-4177-8A6F-DE3E0FE11F9A}"/>
    <cellStyle name="Normal 23 14 6" xfId="26674" xr:uid="{48C52E8E-5895-4922-BBD1-87D3CCA077D0}"/>
    <cellStyle name="Normal 23 15" xfId="4050" xr:uid="{A2CCD253-CF03-4A15-B421-18943C6452BD}"/>
    <cellStyle name="Normal 23 2" xfId="3190" xr:uid="{ED413E95-A226-433F-9898-993B225D8DE7}"/>
    <cellStyle name="Normal 23 2 2" xfId="26675" xr:uid="{DEE5754F-3A94-42C5-8227-9C61809D0E50}"/>
    <cellStyle name="Normal 23 2 2 2" xfId="26676" xr:uid="{E6C34875-4665-4780-ACA3-FB7996AC8681}"/>
    <cellStyle name="Normal 23 2 2 2 2" xfId="26677" xr:uid="{207E97FF-723E-4A42-A266-F19B0640A751}"/>
    <cellStyle name="Normal 23 2 2 2 2 2" xfId="26678" xr:uid="{AE95A70D-5665-4ABA-9C33-4C5E5AF4AB7F}"/>
    <cellStyle name="Normal 23 2 2 2 2 2 2" xfId="26679" xr:uid="{ABEE6CA8-54AF-4355-B0AF-1C4890BA5902}"/>
    <cellStyle name="Normal 23 2 2 2 2 3" xfId="26680" xr:uid="{4CD00726-90AE-4730-AC78-E16669A43038}"/>
    <cellStyle name="Normal 23 2 2 2 2 4" xfId="26681" xr:uid="{F30C4F15-7B15-4BEC-B16C-95FA70165319}"/>
    <cellStyle name="Normal 23 2 2 2 3" xfId="26682" xr:uid="{D090ECD6-4B49-46D5-B902-648E57B0183C}"/>
    <cellStyle name="Normal 23 2 2 2 3 2" xfId="26683" xr:uid="{FDBB5F6B-54C5-4477-88CA-E88F25C33B42}"/>
    <cellStyle name="Normal 23 2 2 2 4" xfId="26684" xr:uid="{36ED42ED-0555-4764-9535-E3E79C6C93F0}"/>
    <cellStyle name="Normal 23 2 2 2 5" xfId="26685" xr:uid="{400EF64F-26E2-4F6F-8ABB-B7432F7A7019}"/>
    <cellStyle name="Normal 23 2 2 2 6" xfId="26686" xr:uid="{7B255247-B11D-4911-AC74-68994E31EC6A}"/>
    <cellStyle name="Normal 23 2 3" xfId="26687" xr:uid="{704E75A4-9A19-4096-9255-8C66DF1A9D14}"/>
    <cellStyle name="Normal 23 2 3 2" xfId="26688" xr:uid="{A3F20A74-4E65-4B81-B2E0-C69D92E1D845}"/>
    <cellStyle name="Normal 23 2 3 2 2" xfId="26689" xr:uid="{3CDCBDC6-20C7-4494-8A37-06A9CD9624EB}"/>
    <cellStyle name="Normal 23 2 3 2 2 2" xfId="26690" xr:uid="{A6158755-6BAC-46EE-BFCF-3C44B1E4A3E9}"/>
    <cellStyle name="Normal 23 2 3 2 3" xfId="26691" xr:uid="{59DD42BC-1F88-4C18-BB47-AE7BBF9853F3}"/>
    <cellStyle name="Normal 23 2 3 2 4" xfId="26692" xr:uid="{4EC6887B-F104-4BEA-BF3D-474B0C417D63}"/>
    <cellStyle name="Normal 23 2 3 3" xfId="26693" xr:uid="{93A2CB5D-DC90-4AF2-887D-554E83113353}"/>
    <cellStyle name="Normal 23 2 3 3 2" xfId="26694" xr:uid="{3E514FFC-B218-4317-B904-24119C472190}"/>
    <cellStyle name="Normal 23 2 3 4" xfId="26695" xr:uid="{B2370541-35C2-4272-B593-C19214FDEBD3}"/>
    <cellStyle name="Normal 23 2 3 5" xfId="26696" xr:uid="{B2D0E949-0E9D-4C58-86D8-4BA452ACF2CF}"/>
    <cellStyle name="Normal 23 2 3 6" xfId="26697" xr:uid="{976EF777-E161-446A-B608-AA1BA33F6B90}"/>
    <cellStyle name="Normal 23 2 4" xfId="4147" xr:uid="{B82582C1-EB46-49CC-9D97-FEAEC81088AE}"/>
    <cellStyle name="Normal 23 3" xfId="26698" xr:uid="{7EA76DE4-74EA-4EC5-B24F-D6F028E8215C}"/>
    <cellStyle name="Normal 23 3 2" xfId="26699" xr:uid="{D20E4AF6-C40E-485E-9994-DE96436EE8CE}"/>
    <cellStyle name="Normal 23 3 2 2" xfId="26700" xr:uid="{DB00EFE9-264E-42D4-98D5-27A48D24B808}"/>
    <cellStyle name="Normal 23 3 2 2 2" xfId="26701" xr:uid="{32EAD8A1-3D8D-4285-BD17-69D5FA64C20E}"/>
    <cellStyle name="Normal 23 3 2 2 2 2" xfId="26702" xr:uid="{6C15D452-26CB-4994-980F-A44BB83BAB1F}"/>
    <cellStyle name="Normal 23 3 2 2 3" xfId="26703" xr:uid="{ABE01B59-C3A4-414F-A3B5-058C157EF582}"/>
    <cellStyle name="Normal 23 3 2 2 4" xfId="26704" xr:uid="{D1932FE4-69AE-47CD-BBD3-770D0F7D97C3}"/>
    <cellStyle name="Normal 23 3 2 3" xfId="26705" xr:uid="{20DC4629-F482-4151-9A84-6590D32D4052}"/>
    <cellStyle name="Normal 23 3 2 3 2" xfId="26706" xr:uid="{D19155E1-891C-4371-BBA0-44E7162DF9C5}"/>
    <cellStyle name="Normal 23 3 2 4" xfId="26707" xr:uid="{01C80704-7A28-4C62-B2AA-3B2B2949F2A9}"/>
    <cellStyle name="Normal 23 3 2 5" xfId="26708" xr:uid="{615E81A0-3E5A-4BD7-B6B4-4C7983EFF8AB}"/>
    <cellStyle name="Normal 23 3 2 6" xfId="26709" xr:uid="{6BCA2505-A0A4-4433-8A80-49D4AC00158D}"/>
    <cellStyle name="Normal 23 4" xfId="26710" xr:uid="{2E219045-AA43-4B6F-98D4-FA2F55943ABC}"/>
    <cellStyle name="Normal 23 4 2" xfId="26711" xr:uid="{9FE8C72A-8CC8-43A1-B8D8-D1B60AF7D67A}"/>
    <cellStyle name="Normal 23 4 2 2" xfId="26712" xr:uid="{10EC7B48-F8FB-4985-8ADB-B6D8981154B4}"/>
    <cellStyle name="Normal 23 4 2 2 2" xfId="26713" xr:uid="{8E9B9D29-6E49-42BB-869D-0B2452C43E06}"/>
    <cellStyle name="Normal 23 4 2 2 2 2" xfId="26714" xr:uid="{83721174-FB72-437F-AD1D-F01BFF85555D}"/>
    <cellStyle name="Normal 23 4 2 2 3" xfId="26715" xr:uid="{C4D0EF45-7D7D-4E46-96A8-B557794307FC}"/>
    <cellStyle name="Normal 23 4 2 2 4" xfId="26716" xr:uid="{3DD19AEB-0837-4E58-AC7E-CFC961CAF9FB}"/>
    <cellStyle name="Normal 23 4 2 3" xfId="26717" xr:uid="{4F2992FE-1BD4-4D23-B39B-2C179F650CA3}"/>
    <cellStyle name="Normal 23 4 2 3 2" xfId="26718" xr:uid="{41925917-A4B4-4297-9C10-EEF018C4C0E8}"/>
    <cellStyle name="Normal 23 4 2 4" xfId="26719" xr:uid="{1A9C773D-7F81-4FC1-A5F1-BB725E9F81A5}"/>
    <cellStyle name="Normal 23 4 2 5" xfId="26720" xr:uid="{823EA8FC-B607-400E-AA4E-7833B32AFABE}"/>
    <cellStyle name="Normal 23 4 2 6" xfId="26721" xr:uid="{62E24667-1D1D-4C86-95D5-8D5A22C5A59F}"/>
    <cellStyle name="Normal 23 5" xfId="26722" xr:uid="{10CFE4C5-9288-4E3C-9419-1A2F6026B242}"/>
    <cellStyle name="Normal 23 5 2" xfId="26723" xr:uid="{85911CA0-4495-45D0-8532-A42FD7B08928}"/>
    <cellStyle name="Normal 23 5 2 2" xfId="26724" xr:uid="{3065C249-82DD-4561-90AA-2A06264D5609}"/>
    <cellStyle name="Normal 23 5 2 2 2" xfId="26725" xr:uid="{CDA142D4-ECF0-46B6-B78E-2EA3DBEF6545}"/>
    <cellStyle name="Normal 23 5 2 2 2 2" xfId="26726" xr:uid="{C65FE810-8CA6-4C76-A1B4-4509FB4D9212}"/>
    <cellStyle name="Normal 23 5 2 2 3" xfId="26727" xr:uid="{A1355A37-777A-450E-A90D-FEE719F9A228}"/>
    <cellStyle name="Normal 23 5 2 2 4" xfId="26728" xr:uid="{667BEE4D-1D98-4C35-9FDB-9646D117D9DB}"/>
    <cellStyle name="Normal 23 5 2 3" xfId="26729" xr:uid="{0669C526-9E03-4AB1-B0B5-E22ECB21F7FC}"/>
    <cellStyle name="Normal 23 5 2 3 2" xfId="26730" xr:uid="{3377596B-BA6E-43CE-9925-17B48F161146}"/>
    <cellStyle name="Normal 23 5 2 4" xfId="26731" xr:uid="{E12B17A1-F1D5-45B2-9B6B-EC8AE8D9144F}"/>
    <cellStyle name="Normal 23 5 2 5" xfId="26732" xr:uid="{FD33DC78-7583-4769-9F98-F62614796486}"/>
    <cellStyle name="Normal 23 5 2 6" xfId="26733" xr:uid="{33543A58-9EEF-4F23-89F9-6A10F655B509}"/>
    <cellStyle name="Normal 23 6" xfId="26734" xr:uid="{907B9188-BB9C-49D9-8EE9-6A605F9EC18E}"/>
    <cellStyle name="Normal 23 6 2" xfId="26735" xr:uid="{80D8D90B-483F-4E51-9227-FDC3449D02BD}"/>
    <cellStyle name="Normal 23 6 2 2" xfId="26736" xr:uid="{D631E76A-ED35-4C56-8CB8-28C9C0554D15}"/>
    <cellStyle name="Normal 23 6 2 2 2" xfId="26737" xr:uid="{16AFB69C-9B1C-4C78-A572-56DA3AE50195}"/>
    <cellStyle name="Normal 23 6 2 2 2 2" xfId="26738" xr:uid="{0C43EED7-03CF-4598-9ADD-99AD08336660}"/>
    <cellStyle name="Normal 23 6 2 2 3" xfId="26739" xr:uid="{06CD3F46-78D9-47E3-AAF9-6EF4A8C0107E}"/>
    <cellStyle name="Normal 23 6 2 2 4" xfId="26740" xr:uid="{2A73F7FD-02E5-49D7-B25E-A0A0544CE96A}"/>
    <cellStyle name="Normal 23 6 2 3" xfId="26741" xr:uid="{843BAF33-0262-4B8A-9017-2ABB06BAAC57}"/>
    <cellStyle name="Normal 23 6 2 3 2" xfId="26742" xr:uid="{1CEC8882-1778-4136-8111-1D00B50A53E8}"/>
    <cellStyle name="Normal 23 6 2 4" xfId="26743" xr:uid="{CAC9936A-D502-460C-B05F-C63B99074372}"/>
    <cellStyle name="Normal 23 6 2 5" xfId="26744" xr:uid="{A6112205-DF4C-4530-8677-4298AD81A6B8}"/>
    <cellStyle name="Normal 23 6 2 6" xfId="26745" xr:uid="{60E8379D-14E5-4C36-8CA9-83CFA4718EFC}"/>
    <cellStyle name="Normal 23 7" xfId="26746" xr:uid="{69966D59-C3DC-4134-9447-F07820435249}"/>
    <cellStyle name="Normal 23 7 2" xfId="26747" xr:uid="{0DDCA8D4-1A03-4339-8676-0BA718294F22}"/>
    <cellStyle name="Normal 23 7 2 2" xfId="26748" xr:uid="{48B2BD0F-0AFA-4BBA-87F4-C181D184DC2D}"/>
    <cellStyle name="Normal 23 7 2 2 2" xfId="26749" xr:uid="{45E1F62F-41FB-48C4-93B3-7F204312D8C1}"/>
    <cellStyle name="Normal 23 7 2 2 2 2" xfId="26750" xr:uid="{1883334B-E7AF-4005-ABF8-1B85B63D3B88}"/>
    <cellStyle name="Normal 23 7 2 2 3" xfId="26751" xr:uid="{4BDC4156-B3DC-4A5D-8933-D0D70DE664AB}"/>
    <cellStyle name="Normal 23 7 2 2 4" xfId="26752" xr:uid="{6F9EA7AB-A52D-40B5-9434-E71CBDEBCC39}"/>
    <cellStyle name="Normal 23 7 2 3" xfId="26753" xr:uid="{147C3F02-49A2-4C52-B565-5CDED814514B}"/>
    <cellStyle name="Normal 23 7 2 3 2" xfId="26754" xr:uid="{F103F7C7-F3AE-43AF-A810-1194A4410F6C}"/>
    <cellStyle name="Normal 23 7 2 4" xfId="26755" xr:uid="{63AEB822-2F35-421D-AD46-121180E88E44}"/>
    <cellStyle name="Normal 23 7 2 5" xfId="26756" xr:uid="{719C734A-F709-442C-98CF-212CB13C6C29}"/>
    <cellStyle name="Normal 23 7 2 6" xfId="26757" xr:uid="{B7B07BBD-E0BD-4A4A-8E0C-22AC369576A1}"/>
    <cellStyle name="Normal 23 8" xfId="26758" xr:uid="{BC5769AC-01EA-4ACB-88FD-BE8D4EC8475B}"/>
    <cellStyle name="Normal 23 8 2" xfId="26759" xr:uid="{877CEB01-30BE-4E2B-81B3-A9FB355DE77E}"/>
    <cellStyle name="Normal 23 8 2 2" xfId="26760" xr:uid="{EF866420-F6DA-4BEC-9D15-DC7F8A405501}"/>
    <cellStyle name="Normal 23 8 2 2 2" xfId="26761" xr:uid="{C03A478E-9618-419B-9A78-7525AC998669}"/>
    <cellStyle name="Normal 23 8 2 2 2 2" xfId="26762" xr:uid="{D61F8349-F4E7-49FA-BAFC-B5F3C3F9F9C1}"/>
    <cellStyle name="Normal 23 8 2 2 3" xfId="26763" xr:uid="{4F895A36-B4B9-4ECE-B51D-1CBA9B6F1D0B}"/>
    <cellStyle name="Normal 23 8 2 2 4" xfId="26764" xr:uid="{66D5D6CC-1932-42F8-8648-72B468FA9D1B}"/>
    <cellStyle name="Normal 23 8 2 3" xfId="26765" xr:uid="{1B83D6DC-166C-4D6C-ACBF-D65AD1CB9088}"/>
    <cellStyle name="Normal 23 8 2 3 2" xfId="26766" xr:uid="{E0872FBA-2ED3-4DF3-AA64-2CE0972FCE3E}"/>
    <cellStyle name="Normal 23 8 2 4" xfId="26767" xr:uid="{4F006EBA-34CB-4DC5-AD61-CABCAB8E19D7}"/>
    <cellStyle name="Normal 23 8 2 5" xfId="26768" xr:uid="{5811F8D1-1EBC-452C-BF7F-1D77A8302016}"/>
    <cellStyle name="Normal 23 8 2 6" xfId="26769" xr:uid="{63653E0F-0B73-4E40-9135-A967D454EB0B}"/>
    <cellStyle name="Normal 23 9" xfId="26770" xr:uid="{25D2AAC9-39D4-450E-A3DE-304E7BC8FF27}"/>
    <cellStyle name="Normal 23 9 2" xfId="26771" xr:uid="{2812A541-6A2C-4312-B47E-5C6A66DFC17E}"/>
    <cellStyle name="Normal 23 9 2 2" xfId="26772" xr:uid="{5C53498A-F626-4C09-9D76-78ECD022AF36}"/>
    <cellStyle name="Normal 23 9 2 2 2" xfId="26773" xr:uid="{A3E0A667-899C-4CE1-8381-290C6D0A32A4}"/>
    <cellStyle name="Normal 23 9 2 2 2 2" xfId="26774" xr:uid="{28A0EFA7-CBC5-4B0E-AC17-DBB67B9280B3}"/>
    <cellStyle name="Normal 23 9 2 2 3" xfId="26775" xr:uid="{8BC9CECB-C0BA-47F2-817F-3DDE36BB8B77}"/>
    <cellStyle name="Normal 23 9 2 2 4" xfId="26776" xr:uid="{665C60B2-5115-402C-BA34-BC608899F237}"/>
    <cellStyle name="Normal 23 9 2 3" xfId="26777" xr:uid="{91E6402A-CCE4-47BF-9417-70974FF08013}"/>
    <cellStyle name="Normal 23 9 2 3 2" xfId="26778" xr:uid="{F67C4832-77DE-45B5-AE76-1B1F7338E580}"/>
    <cellStyle name="Normal 23 9 2 4" xfId="26779" xr:uid="{9FF4ACD0-91F7-4A26-BC00-3B74EDBF96CE}"/>
    <cellStyle name="Normal 23 9 2 5" xfId="26780" xr:uid="{457C7C68-20BA-4C5E-AFB0-88131F70497F}"/>
    <cellStyle name="Normal 23 9 2 6" xfId="26781" xr:uid="{08239A53-466B-4243-AE76-B26AD3A4CAD1}"/>
    <cellStyle name="Normal 230" xfId="26782" xr:uid="{DA6F1912-8CA0-4176-83A8-215887E4DD20}"/>
    <cellStyle name="Normal 230 2" xfId="26783" xr:uid="{751FF844-96A2-428B-A12A-1A4335B01FC1}"/>
    <cellStyle name="Normal 230 3" xfId="26784" xr:uid="{823D51BF-A8F2-4F02-AD20-80B4843AB3A1}"/>
    <cellStyle name="Normal 231" xfId="26785" xr:uid="{D1A9C8E8-8B9B-4205-B8E4-666F7800C273}"/>
    <cellStyle name="Normal 231 2" xfId="26786" xr:uid="{D34D6CDA-C3FE-4CBA-B022-ACC07664F41D}"/>
    <cellStyle name="Normal 231 3" xfId="26787" xr:uid="{C477D798-FD1D-4DA1-84A1-C235B7F17BC6}"/>
    <cellStyle name="Normal 232" xfId="26788" xr:uid="{1E438D75-5A4A-475A-A7F8-1C45877F0902}"/>
    <cellStyle name="Normal 232 2" xfId="26789" xr:uid="{E8CC71D9-B481-448D-B5C3-D1AF73C34A96}"/>
    <cellStyle name="Normal 232 3" xfId="26790" xr:uid="{35FA015F-BDE9-48EA-86DF-BDB1F20394E4}"/>
    <cellStyle name="Normal 233" xfId="26791" xr:uid="{D13FB817-E85C-4057-9FAC-40920DADCB98}"/>
    <cellStyle name="Normal 233 2" xfId="26792" xr:uid="{BDA12FA8-8E9E-4879-BA94-C56831C47BF2}"/>
    <cellStyle name="Normal 233 3" xfId="26793" xr:uid="{BD8694C3-AE16-4CBB-83B3-016418220DD4}"/>
    <cellStyle name="Normal 234" xfId="26794" xr:uid="{72F51D6F-4179-4A93-AA50-4983BB8D55B1}"/>
    <cellStyle name="Normal 234 2" xfId="26795" xr:uid="{288B619B-B68E-486D-96E7-B90EBE8DFE5D}"/>
    <cellStyle name="Normal 234 3" xfId="26796" xr:uid="{BDEA8A50-233C-41EC-9765-0B3F8C577258}"/>
    <cellStyle name="Normal 235" xfId="26797" xr:uid="{37B7AC76-A16B-4164-8657-DC1BA349312E}"/>
    <cellStyle name="Normal 235 2" xfId="26798" xr:uid="{80A40BF6-5C5E-4C3E-BCAD-64202C24F2B2}"/>
    <cellStyle name="Normal 235 3" xfId="26799" xr:uid="{5437F6AA-0DE1-4ADE-8F15-AC102D5C82B4}"/>
    <cellStyle name="Normal 236" xfId="26800" xr:uid="{44E17B42-C821-43A9-B9F1-D8236374B48A}"/>
    <cellStyle name="Normal 236 2" xfId="26801" xr:uid="{5E47ECB5-7D16-4A3D-8943-C49F5FD0B473}"/>
    <cellStyle name="Normal 236 3" xfId="26802" xr:uid="{2EFB4764-0500-4A0A-AF60-74161CC85C0F}"/>
    <cellStyle name="Normal 237" xfId="26803" xr:uid="{1B891AFD-0FB8-4D5C-9E87-AEC926D06D12}"/>
    <cellStyle name="Normal 237 2" xfId="26804" xr:uid="{E06F58C5-B933-43C3-A6BD-22602F0323D4}"/>
    <cellStyle name="Normal 237 3" xfId="26805" xr:uid="{60AF766D-71AD-4BE4-8F3D-7FCB99865BE2}"/>
    <cellStyle name="Normal 238" xfId="26806" xr:uid="{B22453F2-52B2-4765-BB9B-D8A97894204A}"/>
    <cellStyle name="Normal 238 2" xfId="26807" xr:uid="{792AA1BC-1C09-4C0B-A9F4-364293F26671}"/>
    <cellStyle name="Normal 238 3" xfId="26808" xr:uid="{98D53FCC-197F-4A28-BC33-DF4206FD09B2}"/>
    <cellStyle name="Normal 239" xfId="26809" xr:uid="{3B844271-0621-4805-A1C4-A8A7AAAE5FAC}"/>
    <cellStyle name="Normal 239 2" xfId="26810" xr:uid="{27E2825E-F22B-486A-8393-4C32CA316F8C}"/>
    <cellStyle name="Normal 239 3" xfId="26811" xr:uid="{AA1D4C10-5E3C-47E0-9B38-ACCFA0298C13}"/>
    <cellStyle name="Normal 24" xfId="2204" xr:uid="{781A17CC-4626-46E1-9ED6-6F7FDFE8E4E4}"/>
    <cellStyle name="Normal 24 10" xfId="26812" xr:uid="{F4B037F1-8D64-4667-AB5F-30AC68F9DD0C}"/>
    <cellStyle name="Normal 24 10 2" xfId="26813" xr:uid="{078780E9-26A0-4079-AD19-B32951D7AED7}"/>
    <cellStyle name="Normal 24 10 2 2" xfId="26814" xr:uid="{67377696-6FFC-4B70-B98F-0C9A47BF4357}"/>
    <cellStyle name="Normal 24 10 2 2 2" xfId="26815" xr:uid="{3E861574-90D4-47D3-B95F-DF99413E094F}"/>
    <cellStyle name="Normal 24 10 2 2 2 2" xfId="26816" xr:uid="{96E81845-54DB-4601-A871-AB9142A52884}"/>
    <cellStyle name="Normal 24 10 2 2 3" xfId="26817" xr:uid="{5DAC6DCA-C8D6-4BD0-8A38-5B09D17532F1}"/>
    <cellStyle name="Normal 24 10 2 2 4" xfId="26818" xr:uid="{9791AABC-63B9-4913-9952-DD05C7B1D5A0}"/>
    <cellStyle name="Normal 24 10 2 3" xfId="26819" xr:uid="{AE324747-08D7-44AC-8841-E7C3871DE4CD}"/>
    <cellStyle name="Normal 24 10 2 3 2" xfId="26820" xr:uid="{63E81BCE-7858-410A-93B2-C71EF51AF004}"/>
    <cellStyle name="Normal 24 10 2 4" xfId="26821" xr:uid="{E10B6666-6F49-4599-B34B-A9698011723C}"/>
    <cellStyle name="Normal 24 10 2 5" xfId="26822" xr:uid="{4562011E-6C5A-40AF-8E39-6953634D6F9F}"/>
    <cellStyle name="Normal 24 10 2 6" xfId="26823" xr:uid="{E63B54EF-5E74-496C-9534-FFB7346B036B}"/>
    <cellStyle name="Normal 24 11" xfId="26824" xr:uid="{EEC18CFC-7BB9-4D63-8BDD-502F33F6699B}"/>
    <cellStyle name="Normal 24 11 2" xfId="26825" xr:uid="{A12C98C1-A441-457A-B3FB-6F8F65DDD614}"/>
    <cellStyle name="Normal 24 11 2 2" xfId="26826" xr:uid="{E3DA85F9-E0CF-4B65-A3CD-55F3FAC639FB}"/>
    <cellStyle name="Normal 24 11 2 2 2" xfId="26827" xr:uid="{34044942-49C6-436D-B500-C67CC800FA6B}"/>
    <cellStyle name="Normal 24 11 2 2 2 2" xfId="26828" xr:uid="{5317A7B1-E15A-41E1-901D-A22C6CC7505D}"/>
    <cellStyle name="Normal 24 11 2 2 3" xfId="26829" xr:uid="{57D2D260-F836-4431-968E-87D21A266F06}"/>
    <cellStyle name="Normal 24 11 2 2 4" xfId="26830" xr:uid="{BD0F8000-5F7E-4D60-9D30-9C318A65FB72}"/>
    <cellStyle name="Normal 24 11 2 3" xfId="26831" xr:uid="{A0C9F4DF-93D4-4214-886B-B96F974FAAD6}"/>
    <cellStyle name="Normal 24 11 2 3 2" xfId="26832" xr:uid="{83EDC474-882E-4AEC-A577-78774401004A}"/>
    <cellStyle name="Normal 24 11 2 4" xfId="26833" xr:uid="{593570FA-295D-4426-B912-114AAD28E74E}"/>
    <cellStyle name="Normal 24 11 2 5" xfId="26834" xr:uid="{51EBDDF9-49DA-4475-8176-6BD2EF44B2BC}"/>
    <cellStyle name="Normal 24 11 2 6" xfId="26835" xr:uid="{AD39252F-634C-46C4-9FF2-B8B79B0534D5}"/>
    <cellStyle name="Normal 24 12" xfId="26836" xr:uid="{58358580-9DF5-4C94-82B7-5FCE526A9766}"/>
    <cellStyle name="Normal 24 12 2" xfId="26837" xr:uid="{DB0912D8-1EE0-42F3-A115-5C228C186467}"/>
    <cellStyle name="Normal 24 12 2 2" xfId="26838" xr:uid="{A2B597F7-9BF3-4FFC-8A34-FB4F9ECAA10B}"/>
    <cellStyle name="Normal 24 12 2 2 2" xfId="26839" xr:uid="{470E7D44-9FF9-4E68-90B6-91C010E74731}"/>
    <cellStyle name="Normal 24 12 2 2 2 2" xfId="26840" xr:uid="{5A3E1543-2A23-4B8C-BE04-F139D72DF5EA}"/>
    <cellStyle name="Normal 24 12 2 2 3" xfId="26841" xr:uid="{41B85482-DF07-478D-8FCD-D98228B1170E}"/>
    <cellStyle name="Normal 24 12 2 2 4" xfId="26842" xr:uid="{F9A0F07D-AE53-46AA-946B-105FDBAFA7DA}"/>
    <cellStyle name="Normal 24 12 2 3" xfId="26843" xr:uid="{B5BDC832-1026-453A-8FC1-546F694461D4}"/>
    <cellStyle name="Normal 24 12 2 3 2" xfId="26844" xr:uid="{6439A579-42AD-4B85-A0ED-73A61AC25E33}"/>
    <cellStyle name="Normal 24 12 2 4" xfId="26845" xr:uid="{6AA25A06-AD72-47F8-AD69-DF10FFCC64D0}"/>
    <cellStyle name="Normal 24 12 2 5" xfId="26846" xr:uid="{7D7D3E9A-B5F3-4627-BCF4-4CB7AB49CCD5}"/>
    <cellStyle name="Normal 24 12 2 6" xfId="26847" xr:uid="{E8489CB4-7A61-4A8C-AEEB-1B5DC21D71BC}"/>
    <cellStyle name="Normal 24 13" xfId="26848" xr:uid="{BC886225-BCB0-4372-8133-2EF5B909B0ED}"/>
    <cellStyle name="Normal 24 13 2" xfId="26849" xr:uid="{0B01C561-3D52-4B66-B735-C4109662AB63}"/>
    <cellStyle name="Normal 24 13 2 2" xfId="26850" xr:uid="{3C3A75E5-15E8-4873-AE4C-04CD00084B70}"/>
    <cellStyle name="Normal 24 13 2 2 2" xfId="26851" xr:uid="{BB379D50-6119-4E3B-B28C-FC8128A3E7D6}"/>
    <cellStyle name="Normal 24 13 2 2 2 2" xfId="26852" xr:uid="{469DFDF8-615C-4416-8FBD-3964D37B15F4}"/>
    <cellStyle name="Normal 24 13 2 2 3" xfId="26853" xr:uid="{79F99ABB-7B06-435F-A0A9-A5B1128ABC2B}"/>
    <cellStyle name="Normal 24 13 2 2 4" xfId="26854" xr:uid="{0B6AD416-5E51-41C8-BC81-03B2325A5C77}"/>
    <cellStyle name="Normal 24 13 2 3" xfId="26855" xr:uid="{31C1D8D1-63C6-44A6-BD74-B19480F877FA}"/>
    <cellStyle name="Normal 24 13 2 3 2" xfId="26856" xr:uid="{85EEDEE3-A539-43A4-8379-72FF503A282F}"/>
    <cellStyle name="Normal 24 13 2 4" xfId="26857" xr:uid="{FA0A1994-88B7-4F36-8393-A6E272C62CF6}"/>
    <cellStyle name="Normal 24 13 2 5" xfId="26858" xr:uid="{145EFEA9-6440-4290-A83B-D3BD48D7BF27}"/>
    <cellStyle name="Normal 24 13 2 6" xfId="26859" xr:uid="{8FEC7405-70E0-4708-987A-B05EC822F9BF}"/>
    <cellStyle name="Normal 24 14" xfId="26860" xr:uid="{22484D6E-FF72-4759-831A-6EAA910B6C17}"/>
    <cellStyle name="Normal 24 14 2" xfId="26861" xr:uid="{A26E0840-9DFC-46A5-B1D8-BB11FE4EABCF}"/>
    <cellStyle name="Normal 24 14 2 2" xfId="26862" xr:uid="{AF4C194C-6A93-491C-AF9C-AFD0F9BB362A}"/>
    <cellStyle name="Normal 24 14 2 2 2" xfId="26863" xr:uid="{538E1FA5-93A3-4F31-86B8-2DADB19E317E}"/>
    <cellStyle name="Normal 24 14 2 3" xfId="26864" xr:uid="{21D2A6A9-2351-428D-95E4-F9B3581B58C6}"/>
    <cellStyle name="Normal 24 14 2 4" xfId="26865" xr:uid="{A6C88CDC-6559-4291-8A67-842AFC3FB8A7}"/>
    <cellStyle name="Normal 24 14 3" xfId="26866" xr:uid="{1F3989EC-CDDF-417F-8E78-D3CB235BC95A}"/>
    <cellStyle name="Normal 24 14 3 2" xfId="26867" xr:uid="{CCE10B64-FC63-49C8-8218-6C7228B84D44}"/>
    <cellStyle name="Normal 24 14 4" xfId="26868" xr:uid="{38103A44-4AC4-42BA-93AF-E2D642C81FCE}"/>
    <cellStyle name="Normal 24 14 5" xfId="26869" xr:uid="{A51D469A-9248-4CF5-AAED-5F487DD9B877}"/>
    <cellStyle name="Normal 24 14 6" xfId="26870" xr:uid="{57AE631A-E93D-4762-B6A3-F57FA9C7C667}"/>
    <cellStyle name="Normal 24 15" xfId="4051" xr:uid="{84D150CB-5A1A-4523-9CD4-57EA5CB120A2}"/>
    <cellStyle name="Normal 24 2" xfId="3191" xr:uid="{AD65B1D3-EC71-435D-A99E-6622920302E7}"/>
    <cellStyle name="Normal 24 2 2" xfId="26871" xr:uid="{D45D403B-BC75-45AB-B0D1-EA303AA2DD5A}"/>
    <cellStyle name="Normal 24 2 2 2" xfId="26872" xr:uid="{9C70EE37-E0A6-47DB-B3BC-D260D76CEAD6}"/>
    <cellStyle name="Normal 24 2 2 2 2" xfId="26873" xr:uid="{B8BC11BB-A928-4055-92DB-A18CB059B594}"/>
    <cellStyle name="Normal 24 2 2 2 2 2" xfId="26874" xr:uid="{547D3EC0-0EB1-41CC-ADA8-78A30702F72F}"/>
    <cellStyle name="Normal 24 2 2 2 2 2 2" xfId="26875" xr:uid="{03BF4208-A2BD-4119-B39A-1B4EBF8FFBBF}"/>
    <cellStyle name="Normal 24 2 2 2 2 3" xfId="26876" xr:uid="{F2B8F704-8C73-44E7-9CD5-637AFDF04D07}"/>
    <cellStyle name="Normal 24 2 2 2 2 4" xfId="26877" xr:uid="{A61CC799-0F27-4BB2-9ACE-0C01F37A6556}"/>
    <cellStyle name="Normal 24 2 2 2 3" xfId="26878" xr:uid="{42BDAB50-275A-4A6F-8001-F33FFD515D75}"/>
    <cellStyle name="Normal 24 2 2 2 3 2" xfId="26879" xr:uid="{7EAE1B7B-D130-407E-8000-06029828F481}"/>
    <cellStyle name="Normal 24 2 2 2 4" xfId="26880" xr:uid="{B7AFBD25-1139-401F-B7B9-671BC686713C}"/>
    <cellStyle name="Normal 24 2 2 2 5" xfId="26881" xr:uid="{3503D9DF-58EE-490D-B8F5-BBE0DC4FE839}"/>
    <cellStyle name="Normal 24 2 2 2 6" xfId="26882" xr:uid="{B0CE830B-F19D-4D87-9559-218779886EA2}"/>
    <cellStyle name="Normal 24 2 3" xfId="26883" xr:uid="{B4A28363-1CF2-411C-9AE3-FBA34FFFB669}"/>
    <cellStyle name="Normal 24 2 3 2" xfId="26884" xr:uid="{D376393D-BF89-4A7B-9A90-04EC2A0344EE}"/>
    <cellStyle name="Normal 24 2 3 2 2" xfId="26885" xr:uid="{36EB6927-5F0F-4212-A837-5FDB40F39510}"/>
    <cellStyle name="Normal 24 2 3 2 2 2" xfId="26886" xr:uid="{A8AE3B9A-6B35-41E9-AFDD-D4297554D20E}"/>
    <cellStyle name="Normal 24 2 3 2 3" xfId="26887" xr:uid="{3BBD87CD-861D-4E7D-9F94-9CCFD9BF50D0}"/>
    <cellStyle name="Normal 24 2 3 2 4" xfId="26888" xr:uid="{A6A904D9-6547-4ECA-B137-85E92B73550A}"/>
    <cellStyle name="Normal 24 2 3 3" xfId="26889" xr:uid="{FF054E24-14B6-4D69-BD59-8607532384E1}"/>
    <cellStyle name="Normal 24 2 3 3 2" xfId="26890" xr:uid="{CA531574-C5B8-45AB-9B13-00096E09B3AE}"/>
    <cellStyle name="Normal 24 2 3 4" xfId="26891" xr:uid="{82B58906-63B2-4AE0-B133-D72F1B8251E9}"/>
    <cellStyle name="Normal 24 2 3 5" xfId="26892" xr:uid="{0072FCC6-B11E-4C33-98EF-CE0307375183}"/>
    <cellStyle name="Normal 24 2 3 6" xfId="26893" xr:uid="{7B50D3BC-D5AD-4526-881A-B82BE5BD333D}"/>
    <cellStyle name="Normal 24 2 4" xfId="4148" xr:uid="{8047CEF3-11BD-41BB-BC48-1A6F64261839}"/>
    <cellStyle name="Normal 24 3" xfId="26894" xr:uid="{EE1FF728-FDEB-4A65-8187-9051424F36FF}"/>
    <cellStyle name="Normal 24 3 2" xfId="26895" xr:uid="{2F103A3D-C0CC-4CCA-8048-8AD4488F8601}"/>
    <cellStyle name="Normal 24 3 2 2" xfId="26896" xr:uid="{004418FB-1091-4DDD-BEF1-A42846C2924E}"/>
    <cellStyle name="Normal 24 3 2 2 2" xfId="26897" xr:uid="{AAA89665-A68F-44C3-8120-E4D7240FA347}"/>
    <cellStyle name="Normal 24 3 2 2 2 2" xfId="26898" xr:uid="{EE613CF2-8707-4B45-95D3-7C9EAB7990A8}"/>
    <cellStyle name="Normal 24 3 2 2 3" xfId="26899" xr:uid="{8901EEF7-4D12-4B23-9BAC-219308112003}"/>
    <cellStyle name="Normal 24 3 2 2 4" xfId="26900" xr:uid="{7D9E5160-8A6B-411F-9329-56B438394238}"/>
    <cellStyle name="Normal 24 3 2 3" xfId="26901" xr:uid="{CE04F488-FA6E-481F-BE4A-65AA90FB2AFC}"/>
    <cellStyle name="Normal 24 3 2 3 2" xfId="26902" xr:uid="{7F3DC76A-CE08-4206-B164-200792975EE7}"/>
    <cellStyle name="Normal 24 3 2 4" xfId="26903" xr:uid="{E4C743DD-6603-4D8B-B0CD-BC7B51ABFF5E}"/>
    <cellStyle name="Normal 24 3 2 5" xfId="26904" xr:uid="{4D4926A8-F0C5-4B1B-AC1F-B8510C77B2F4}"/>
    <cellStyle name="Normal 24 3 2 6" xfId="26905" xr:uid="{A9996EF2-312A-43B6-857C-3900F001E1CA}"/>
    <cellStyle name="Normal 24 4" xfId="26906" xr:uid="{C64A02AF-011F-46F8-B2A3-056B5F469A98}"/>
    <cellStyle name="Normal 24 4 2" xfId="26907" xr:uid="{90E16C8E-10BE-4ADD-8F41-EF9C75263CC5}"/>
    <cellStyle name="Normal 24 4 2 2" xfId="26908" xr:uid="{C18A1689-4105-40DE-8062-A57130002D22}"/>
    <cellStyle name="Normal 24 4 2 2 2" xfId="26909" xr:uid="{1A43090D-F41C-436A-BA7A-1C7498FC0622}"/>
    <cellStyle name="Normal 24 4 2 2 2 2" xfId="26910" xr:uid="{1BE28572-29EC-4092-90C8-5A20FE7EE9A3}"/>
    <cellStyle name="Normal 24 4 2 2 3" xfId="26911" xr:uid="{1EA120AF-B3B4-4AEF-8F2F-E2C290CF7F23}"/>
    <cellStyle name="Normal 24 4 2 2 4" xfId="26912" xr:uid="{B7F23F1F-8CAD-4AF6-A201-839B44433207}"/>
    <cellStyle name="Normal 24 4 2 3" xfId="26913" xr:uid="{89D555EB-77DC-4AC1-89D3-8D705ABEE929}"/>
    <cellStyle name="Normal 24 4 2 3 2" xfId="26914" xr:uid="{7AEA5214-E2A7-4B67-9747-8B15646C738B}"/>
    <cellStyle name="Normal 24 4 2 4" xfId="26915" xr:uid="{BF5200DF-DC54-49A0-B3AF-E29EEA81A738}"/>
    <cellStyle name="Normal 24 4 2 5" xfId="26916" xr:uid="{DB667301-5CEC-4657-B83F-0704FD67257F}"/>
    <cellStyle name="Normal 24 4 2 6" xfId="26917" xr:uid="{CB819484-6F62-4734-936A-87A19AA367FC}"/>
    <cellStyle name="Normal 24 5" xfId="26918" xr:uid="{8555791C-5E40-44B3-908A-81BF05EB7D94}"/>
    <cellStyle name="Normal 24 5 2" xfId="26919" xr:uid="{BCEEB66B-AC4B-41DB-84F8-CDB4B514D14A}"/>
    <cellStyle name="Normal 24 5 2 2" xfId="26920" xr:uid="{E827B5FC-3C83-4C63-A560-60F36669714D}"/>
    <cellStyle name="Normal 24 5 2 2 2" xfId="26921" xr:uid="{5D14FBF3-03F2-49B3-B2C8-B6D9D6163576}"/>
    <cellStyle name="Normal 24 5 2 2 2 2" xfId="26922" xr:uid="{033CDE8E-6B34-43E9-9A93-6B019DA0A110}"/>
    <cellStyle name="Normal 24 5 2 2 3" xfId="26923" xr:uid="{60F60E19-4095-405F-9438-466FF694CDDB}"/>
    <cellStyle name="Normal 24 5 2 2 4" xfId="26924" xr:uid="{713D9830-A534-413B-A04D-5234B6ACDCA0}"/>
    <cellStyle name="Normal 24 5 2 3" xfId="26925" xr:uid="{A0A85703-03E2-41AE-ADA5-B1F5C4F06F47}"/>
    <cellStyle name="Normal 24 5 2 3 2" xfId="26926" xr:uid="{C932054B-B9FA-4BEC-98E4-8D24C192BC90}"/>
    <cellStyle name="Normal 24 5 2 4" xfId="26927" xr:uid="{BE0C8267-D83C-4732-952F-34692F0CC477}"/>
    <cellStyle name="Normal 24 5 2 5" xfId="26928" xr:uid="{8C350D43-2C26-4FA9-9ABE-56F2884A6696}"/>
    <cellStyle name="Normal 24 5 2 6" xfId="26929" xr:uid="{D818D743-FF40-46E6-A1D4-0F646E452D8B}"/>
    <cellStyle name="Normal 24 6" xfId="26930" xr:uid="{00084C67-D58E-4E19-A8A7-EE9C439FADFA}"/>
    <cellStyle name="Normal 24 6 2" xfId="26931" xr:uid="{A19A0ECF-B262-467A-A8DB-21DE6A08E898}"/>
    <cellStyle name="Normal 24 6 2 2" xfId="26932" xr:uid="{B24DEE27-FFEE-4646-B4C6-CB4C281A434B}"/>
    <cellStyle name="Normal 24 6 2 2 2" xfId="26933" xr:uid="{1CA81EA0-F810-49A2-8ECF-92ED54AFD017}"/>
    <cellStyle name="Normal 24 6 2 2 2 2" xfId="26934" xr:uid="{F5E652C8-51C9-4E3E-A0B0-EBB5AAAB2EF1}"/>
    <cellStyle name="Normal 24 6 2 2 3" xfId="26935" xr:uid="{FB447527-521E-4D82-9247-85D4D39C1332}"/>
    <cellStyle name="Normal 24 6 2 2 4" xfId="26936" xr:uid="{81598E9A-9C52-4ACB-B2B2-F267979B95B7}"/>
    <cellStyle name="Normal 24 6 2 3" xfId="26937" xr:uid="{404FC11B-E059-4935-9D47-89C4CDE84577}"/>
    <cellStyle name="Normal 24 6 2 3 2" xfId="26938" xr:uid="{CBD43FF9-A4B8-47A4-8DDF-8393B9C2D572}"/>
    <cellStyle name="Normal 24 6 2 4" xfId="26939" xr:uid="{152E9E5A-602E-4E2D-8937-C084A985723F}"/>
    <cellStyle name="Normal 24 6 2 5" xfId="26940" xr:uid="{36B02815-07EB-4020-BEDF-89C8D80F9BE5}"/>
    <cellStyle name="Normal 24 6 2 6" xfId="26941" xr:uid="{8BE3C3B7-AF2E-46D8-A50E-6F8F74A7572D}"/>
    <cellStyle name="Normal 24 7" xfId="26942" xr:uid="{27236827-7C1E-4946-973F-2A7E3A89CFED}"/>
    <cellStyle name="Normal 24 7 2" xfId="26943" xr:uid="{3CE1A358-5D24-4856-81CE-17CCF01EEE5C}"/>
    <cellStyle name="Normal 24 7 2 2" xfId="26944" xr:uid="{488FC464-9EEF-44DA-828C-4ECB60A26BBF}"/>
    <cellStyle name="Normal 24 7 2 2 2" xfId="26945" xr:uid="{FA95F0C2-0E7B-496B-9C07-65A2A8706B46}"/>
    <cellStyle name="Normal 24 7 2 2 2 2" xfId="26946" xr:uid="{5ACEBC9A-8C2A-4791-ACBF-7737F92795FD}"/>
    <cellStyle name="Normal 24 7 2 2 3" xfId="26947" xr:uid="{F8CC2E26-3B21-4582-807A-4C3AC1B90019}"/>
    <cellStyle name="Normal 24 7 2 2 4" xfId="26948" xr:uid="{4EADE2D6-CFFE-484D-A71F-313EA2EC0132}"/>
    <cellStyle name="Normal 24 7 2 3" xfId="26949" xr:uid="{6687A77A-245B-4B1B-8C4D-14F63EC3054A}"/>
    <cellStyle name="Normal 24 7 2 3 2" xfId="26950" xr:uid="{05658592-BB9D-498D-ADC3-407A67DFB801}"/>
    <cellStyle name="Normal 24 7 2 4" xfId="26951" xr:uid="{71027BE3-35BF-4EBC-BEA7-A3CDE3200CF7}"/>
    <cellStyle name="Normal 24 7 2 5" xfId="26952" xr:uid="{05686705-A4A2-48BE-ABAA-306D617E7F01}"/>
    <cellStyle name="Normal 24 7 2 6" xfId="26953" xr:uid="{46ADA0A9-FC8C-4A5E-94FD-A368C30ED18C}"/>
    <cellStyle name="Normal 24 8" xfId="26954" xr:uid="{F0FA6A9B-6A41-421B-A80F-00586041815C}"/>
    <cellStyle name="Normal 24 8 2" xfId="26955" xr:uid="{170AA5A9-F134-4FF2-A2DC-11AF2DB78ECD}"/>
    <cellStyle name="Normal 24 8 2 2" xfId="26956" xr:uid="{C2BEDA52-D24C-47B1-9A54-950954944BEA}"/>
    <cellStyle name="Normal 24 8 2 2 2" xfId="26957" xr:uid="{AFA20F7E-CFD5-416B-854D-3EDE77F84370}"/>
    <cellStyle name="Normal 24 8 2 2 2 2" xfId="26958" xr:uid="{71A6B07F-AD06-4097-9B96-F582BF91C7D6}"/>
    <cellStyle name="Normal 24 8 2 2 3" xfId="26959" xr:uid="{BC91316A-6313-43DC-AB9D-E51C42A69F00}"/>
    <cellStyle name="Normal 24 8 2 2 4" xfId="26960" xr:uid="{75DD599F-C997-4293-B4FE-425DBF5E8203}"/>
    <cellStyle name="Normal 24 8 2 3" xfId="26961" xr:uid="{CB0BEBE8-3BA7-4066-973C-757B4C01626F}"/>
    <cellStyle name="Normal 24 8 2 3 2" xfId="26962" xr:uid="{BA4F8520-7AEF-4FF9-ABB5-B9D69D972CBE}"/>
    <cellStyle name="Normal 24 8 2 4" xfId="26963" xr:uid="{150385D3-05A7-490B-9BE3-F0B137233590}"/>
    <cellStyle name="Normal 24 8 2 5" xfId="26964" xr:uid="{C7E96C2A-9FEE-4DDC-AF2D-DA5C4DC1E586}"/>
    <cellStyle name="Normal 24 8 2 6" xfId="26965" xr:uid="{856E8AE0-61E7-480B-A9B9-7739FF6E9DBB}"/>
    <cellStyle name="Normal 24 9" xfId="26966" xr:uid="{371E5057-BC3F-442C-B11B-B1F896E920B2}"/>
    <cellStyle name="Normal 24 9 2" xfId="26967" xr:uid="{67D7C2BA-1614-4149-A720-F4B28D384A11}"/>
    <cellStyle name="Normal 24 9 2 2" xfId="26968" xr:uid="{9C3307D0-2AB8-4A41-A150-7A9EA6577B0B}"/>
    <cellStyle name="Normal 24 9 2 2 2" xfId="26969" xr:uid="{85EF2D9D-9CF6-4DCD-B8B6-ED0B24457458}"/>
    <cellStyle name="Normal 24 9 2 2 2 2" xfId="26970" xr:uid="{44DD66FE-A76D-4020-BEED-4A5DD6A6241C}"/>
    <cellStyle name="Normal 24 9 2 2 3" xfId="26971" xr:uid="{38BECC92-A5D6-400C-9DD4-91E7E1799230}"/>
    <cellStyle name="Normal 24 9 2 2 4" xfId="26972" xr:uid="{056E15C0-D3BA-4899-8504-15162B1AC4AA}"/>
    <cellStyle name="Normal 24 9 2 3" xfId="26973" xr:uid="{01462DF8-B6BB-4CF2-9142-70EC2180DE28}"/>
    <cellStyle name="Normal 24 9 2 3 2" xfId="26974" xr:uid="{33E04DC8-2D40-4DE3-9B2C-9BBC5E6A6699}"/>
    <cellStyle name="Normal 24 9 2 4" xfId="26975" xr:uid="{F0D338E4-E571-452B-864D-4162CB30A63D}"/>
    <cellStyle name="Normal 24 9 2 5" xfId="26976" xr:uid="{B4A8AD66-7C0C-4BBC-AB43-D28A7F0A5E48}"/>
    <cellStyle name="Normal 24 9 2 6" xfId="26977" xr:uid="{8682C823-DFDD-48C2-8703-B15228984E9F}"/>
    <cellStyle name="Normal 240" xfId="26978" xr:uid="{25ACD4CA-AC77-4A65-A007-33E1CE83CAEA}"/>
    <cellStyle name="Normal 240 2" xfId="26979" xr:uid="{804E5FF6-C2FE-4C58-A9D8-C297A4C5FCAB}"/>
    <cellStyle name="Normal 240 3" xfId="26980" xr:uid="{E6775A8E-892D-442F-A244-D8F7C4413F82}"/>
    <cellStyle name="Normal 241" xfId="26981" xr:uid="{65E0601E-FB9D-4300-A456-58C7AB69B604}"/>
    <cellStyle name="Normal 241 2" xfId="26982" xr:uid="{750BC4F3-1C85-40B5-9AE7-C85084BEE721}"/>
    <cellStyle name="Normal 241 3" xfId="26983" xr:uid="{A1B6565C-AE5E-4911-AB55-4582ED9907EF}"/>
    <cellStyle name="Normal 242" xfId="26984" xr:uid="{4C6F2983-1F77-4444-B7C4-992ACDFA153D}"/>
    <cellStyle name="Normal 242 2" xfId="26985" xr:uid="{1112D9F3-6CDB-44DA-9133-DC099DC02340}"/>
    <cellStyle name="Normal 242 3" xfId="26986" xr:uid="{23ABE8E4-AC28-47AC-B48A-A1263386432D}"/>
    <cellStyle name="Normal 243" xfId="26987" xr:uid="{D6384411-6FBF-4BF0-8D7F-CE03EB1A99D7}"/>
    <cellStyle name="Normal 243 2" xfId="26988" xr:uid="{A0ECF936-CA05-44D1-A94F-DD94506265DF}"/>
    <cellStyle name="Normal 243 3" xfId="26989" xr:uid="{A9EAA209-926D-4CFF-8365-D78B82FCE9FF}"/>
    <cellStyle name="Normal 244" xfId="26990" xr:uid="{CB1B6CEE-7498-4D20-A99A-83B31EC733E6}"/>
    <cellStyle name="Normal 244 2" xfId="26991" xr:uid="{FE74C74F-6D3B-4E77-9467-596F66B03CAE}"/>
    <cellStyle name="Normal 244 3" xfId="26992" xr:uid="{318637FD-4D0E-483A-ABE2-E14B7578E77B}"/>
    <cellStyle name="Normal 245" xfId="26993" xr:uid="{46EF4073-FC5E-48EF-BE73-1050DC4D6435}"/>
    <cellStyle name="Normal 245 2" xfId="26994" xr:uid="{AFD76A07-D1C8-429E-86D6-5DE1CDEEEA45}"/>
    <cellStyle name="Normal 245 3" xfId="26995" xr:uid="{ECAFC918-0D1B-4EEF-B1F0-FF29B49C1908}"/>
    <cellStyle name="Normal 246" xfId="26996" xr:uid="{ED054EC5-509F-4B93-8896-A8639E9EFFBE}"/>
    <cellStyle name="Normal 246 2" xfId="26997" xr:uid="{9D69DEA5-7C23-41CC-B3FF-476421FBC302}"/>
    <cellStyle name="Normal 246 3" xfId="26998" xr:uid="{4183C84F-1FFC-4F48-8E99-A78D7AE8E871}"/>
    <cellStyle name="Normal 247" xfId="26999" xr:uid="{8E4216EF-9E69-4118-88F0-64F8F57A3963}"/>
    <cellStyle name="Normal 247 2" xfId="27000" xr:uid="{4FE83DE3-650E-4D96-BB12-930070A839A9}"/>
    <cellStyle name="Normal 247 3" xfId="27001" xr:uid="{72B0D903-EBF2-44D5-A1C5-48249398EE11}"/>
    <cellStyle name="Normal 248" xfId="27002" xr:uid="{28992864-AED3-4545-B7BD-414D14CF6B04}"/>
    <cellStyle name="Normal 248 2" xfId="27003" xr:uid="{650E0491-928D-4251-BD06-11E9FC2E9FF3}"/>
    <cellStyle name="Normal 248 3" xfId="27004" xr:uid="{A681D256-3D78-40E3-B4B8-50965CCB5FAC}"/>
    <cellStyle name="Normal 249" xfId="27005" xr:uid="{E1C68E90-95FE-4AA0-B095-A80F31EE9A14}"/>
    <cellStyle name="Normal 249 2" xfId="27006" xr:uid="{AC240443-64A7-4651-B817-263F7BD8C8C5}"/>
    <cellStyle name="Normal 249 3" xfId="27007" xr:uid="{4F53002D-0FA4-4B01-A7CF-5C452FC7964D}"/>
    <cellStyle name="Normal 25" xfId="2205" xr:uid="{A4C1504B-6936-4D5A-BD96-DCCF85990243}"/>
    <cellStyle name="Normal 25 10" xfId="27008" xr:uid="{CE9220FA-7BBC-4670-B5A9-8DEC17399CD1}"/>
    <cellStyle name="Normal 25 10 2" xfId="27009" xr:uid="{17A8DDFC-1AED-4247-9D16-9131BE387708}"/>
    <cellStyle name="Normal 25 10 2 2" xfId="27010" xr:uid="{BC2D1654-5EE4-4F88-872A-EDE86A3F3FC3}"/>
    <cellStyle name="Normal 25 10 2 2 2" xfId="27011" xr:uid="{C6519D9E-18B8-4DBC-B1EF-189FE1D90FA6}"/>
    <cellStyle name="Normal 25 10 2 2 2 2" xfId="27012" xr:uid="{FC8B9607-75ED-437E-9B28-A57E5C09698B}"/>
    <cellStyle name="Normal 25 10 2 2 3" xfId="27013" xr:uid="{FA114583-C9C6-4F22-8835-AE60D77C6B4D}"/>
    <cellStyle name="Normal 25 10 2 2 4" xfId="27014" xr:uid="{6D3D5264-E65B-483C-825C-E1CBD8651D08}"/>
    <cellStyle name="Normal 25 10 2 3" xfId="27015" xr:uid="{C769BC4A-9393-4D7F-B079-5773FE9CEC19}"/>
    <cellStyle name="Normal 25 10 2 3 2" xfId="27016" xr:uid="{8CFD6A34-0055-47A8-89C3-9DFA351CAD23}"/>
    <cellStyle name="Normal 25 10 2 4" xfId="27017" xr:uid="{A60A3AE1-C0AC-4410-AACA-26BCCD4EFA70}"/>
    <cellStyle name="Normal 25 10 2 5" xfId="27018" xr:uid="{96C35B15-4765-45D8-AC0C-097091EC53E5}"/>
    <cellStyle name="Normal 25 10 2 6" xfId="27019" xr:uid="{30BA4520-7387-4301-9E53-193FC5F27479}"/>
    <cellStyle name="Normal 25 11" xfId="27020" xr:uid="{8240FDC7-D9C8-429E-9ACA-2DDCC12718FE}"/>
    <cellStyle name="Normal 25 11 2" xfId="27021" xr:uid="{10505B4E-36C1-4F1A-9410-8AECE78B0D66}"/>
    <cellStyle name="Normal 25 11 2 2" xfId="27022" xr:uid="{0759E0CE-DFAC-49B9-BE33-3B1163886322}"/>
    <cellStyle name="Normal 25 11 2 2 2" xfId="27023" xr:uid="{B93285E7-7CD2-470F-A30C-7D75D2260DD3}"/>
    <cellStyle name="Normal 25 11 2 2 2 2" xfId="27024" xr:uid="{19325B2F-8522-4BBD-AD5C-BE2B4A946340}"/>
    <cellStyle name="Normal 25 11 2 2 3" xfId="27025" xr:uid="{8451A6E0-2D66-46DE-8C58-3D410EED8F68}"/>
    <cellStyle name="Normal 25 11 2 2 4" xfId="27026" xr:uid="{CB74029C-8A74-4019-A67B-0D1E254917F0}"/>
    <cellStyle name="Normal 25 11 2 3" xfId="27027" xr:uid="{712F0319-F460-4F36-961C-21AC7A5B7E0D}"/>
    <cellStyle name="Normal 25 11 2 3 2" xfId="27028" xr:uid="{A43CF4D0-A9F8-402A-A56D-9718382E6CDE}"/>
    <cellStyle name="Normal 25 11 2 4" xfId="27029" xr:uid="{B3FD880C-1BCD-4EF5-81F8-FFBCAD938172}"/>
    <cellStyle name="Normal 25 11 2 5" xfId="27030" xr:uid="{C2A57E6F-C1A8-48F1-A3FB-969D6AA8165C}"/>
    <cellStyle name="Normal 25 11 2 6" xfId="27031" xr:uid="{D07E65E3-9540-4EFF-B1EE-321049D3897C}"/>
    <cellStyle name="Normal 25 12" xfId="27032" xr:uid="{AB018787-7405-4686-89CE-53C1AFAFEE4E}"/>
    <cellStyle name="Normal 25 12 2" xfId="27033" xr:uid="{4D9279F5-22EC-440F-9F28-3D364FA656DC}"/>
    <cellStyle name="Normal 25 12 2 2" xfId="27034" xr:uid="{86D0A378-900C-45EB-A644-B9B9E9F3AC92}"/>
    <cellStyle name="Normal 25 12 2 2 2" xfId="27035" xr:uid="{A44181DD-2694-4851-B4C8-9656987C089F}"/>
    <cellStyle name="Normal 25 12 2 2 2 2" xfId="27036" xr:uid="{7DF025C6-BC17-4B19-9ED0-7423BBA9E42E}"/>
    <cellStyle name="Normal 25 12 2 2 3" xfId="27037" xr:uid="{2B701457-276F-49FB-9842-472D40FB2CFF}"/>
    <cellStyle name="Normal 25 12 2 2 4" xfId="27038" xr:uid="{397DA3B3-4B32-48C2-9787-7CF37302EF9F}"/>
    <cellStyle name="Normal 25 12 2 3" xfId="27039" xr:uid="{7F775BFE-9EB0-49EE-BE6A-5BBE68BBD3ED}"/>
    <cellStyle name="Normal 25 12 2 3 2" xfId="27040" xr:uid="{DFD3E69B-7820-412C-8DE6-D9C860439AAF}"/>
    <cellStyle name="Normal 25 12 2 4" xfId="27041" xr:uid="{74DFE2AC-874F-401B-92B6-FBB41356FE00}"/>
    <cellStyle name="Normal 25 12 2 5" xfId="27042" xr:uid="{F9C63546-63F9-4CAD-AE61-CB4E2A0C407C}"/>
    <cellStyle name="Normal 25 12 2 6" xfId="27043" xr:uid="{198210EF-B0F1-4D89-99AC-FEC037BE0DA3}"/>
    <cellStyle name="Normal 25 13" xfId="27044" xr:uid="{9BE26E5C-C304-415E-A379-A0F526ACCD98}"/>
    <cellStyle name="Normal 25 13 2" xfId="27045" xr:uid="{5F7BA117-A3AA-4ABD-A4B2-8E01D0A44BCD}"/>
    <cellStyle name="Normal 25 13 2 2" xfId="27046" xr:uid="{58533BF1-96DF-43FA-AD80-1E9EE6FEA63A}"/>
    <cellStyle name="Normal 25 13 2 2 2" xfId="27047" xr:uid="{A08AAB3D-4396-4EDD-844F-FF07C8C0B6A2}"/>
    <cellStyle name="Normal 25 13 2 2 2 2" xfId="27048" xr:uid="{E05B9DD8-5082-4311-9E92-90661F37BE75}"/>
    <cellStyle name="Normal 25 13 2 2 3" xfId="27049" xr:uid="{CC2CA97C-3589-479C-BD96-ED9B981BBE02}"/>
    <cellStyle name="Normal 25 13 2 2 4" xfId="27050" xr:uid="{3BB4FFEA-78A9-4453-BA51-10A21BE42D1B}"/>
    <cellStyle name="Normal 25 13 2 3" xfId="27051" xr:uid="{63B5847E-40B5-4379-A797-93161BDF2274}"/>
    <cellStyle name="Normal 25 13 2 3 2" xfId="27052" xr:uid="{A8C845B5-36C6-4FA7-98B1-34E8C5D6A61D}"/>
    <cellStyle name="Normal 25 13 2 4" xfId="27053" xr:uid="{E23FBC9D-0C73-4635-A5C1-078579B73173}"/>
    <cellStyle name="Normal 25 13 2 5" xfId="27054" xr:uid="{433E7A35-21B1-49C5-BAE1-1498BD2008D1}"/>
    <cellStyle name="Normal 25 13 2 6" xfId="27055" xr:uid="{B3221A69-18CF-417A-B394-0F9BD8AE5F95}"/>
    <cellStyle name="Normal 25 14" xfId="27056" xr:uid="{2ED3EA79-DF1B-4B5F-BBB2-C7B04DD048BE}"/>
    <cellStyle name="Normal 25 14 2" xfId="27057" xr:uid="{A3502102-1167-498E-AA6D-AE36F9E38FCF}"/>
    <cellStyle name="Normal 25 14 2 2" xfId="27058" xr:uid="{BB9726CA-BBD9-4E42-A190-4724396A8C69}"/>
    <cellStyle name="Normal 25 14 2 2 2" xfId="27059" xr:uid="{3CE3894E-48C2-472B-8C13-417F7BAC27EA}"/>
    <cellStyle name="Normal 25 14 2 3" xfId="27060" xr:uid="{306DBECF-2A23-4448-A6E9-B179E1C30264}"/>
    <cellStyle name="Normal 25 14 2 4" xfId="27061" xr:uid="{53458F2B-F77F-4375-9CB3-0F5A4998D582}"/>
    <cellStyle name="Normal 25 14 3" xfId="27062" xr:uid="{4C0D4701-64D9-4446-8422-EFC36A48CCA2}"/>
    <cellStyle name="Normal 25 14 3 2" xfId="27063" xr:uid="{8623CF08-FD97-4ABC-8FB6-C8AC43F04853}"/>
    <cellStyle name="Normal 25 14 4" xfId="27064" xr:uid="{735E3D5F-37EF-4F83-BF12-B4D1EB0AF6A9}"/>
    <cellStyle name="Normal 25 14 5" xfId="27065" xr:uid="{A9BDB11B-9DC3-4F1F-AC24-41B626D080C3}"/>
    <cellStyle name="Normal 25 14 6" xfId="27066" xr:uid="{8F844D82-E880-4818-AD9B-9EDC087CD6E7}"/>
    <cellStyle name="Normal 25 15" xfId="4052" xr:uid="{3A71DAC3-801A-4A6E-BA46-EFE1DF903E1C}"/>
    <cellStyle name="Normal 25 2" xfId="3192" xr:uid="{2EA1A1A4-E7EF-4C83-A796-820121B2F62A}"/>
    <cellStyle name="Normal 25 2 2" xfId="27067" xr:uid="{03E1FCF1-2A4F-44F5-A878-0C196618FBFB}"/>
    <cellStyle name="Normal 25 2 2 2" xfId="27068" xr:uid="{45224724-E020-43AD-9463-9BD153B34AB6}"/>
    <cellStyle name="Normal 25 2 2 2 2" xfId="27069" xr:uid="{3B5A8DBC-C4F5-46AE-B599-85ABF739E4BF}"/>
    <cellStyle name="Normal 25 2 2 2 2 2" xfId="27070" xr:uid="{4F4F147B-0B7F-4AA9-9400-441971C3BF92}"/>
    <cellStyle name="Normal 25 2 2 2 2 2 2" xfId="27071" xr:uid="{1BB5AF4D-DF0F-4089-9309-C89B58AE63E2}"/>
    <cellStyle name="Normal 25 2 2 2 2 3" xfId="27072" xr:uid="{DCA04851-571B-44A9-8A11-D189F64BE155}"/>
    <cellStyle name="Normal 25 2 2 2 2 4" xfId="27073" xr:uid="{D7F495E7-D272-4026-A238-A08ABC283B43}"/>
    <cellStyle name="Normal 25 2 2 2 3" xfId="27074" xr:uid="{19C35CCA-DB51-4B25-B344-7228CB42EBED}"/>
    <cellStyle name="Normal 25 2 2 2 3 2" xfId="27075" xr:uid="{36CCA7FD-AB0F-4E0E-8624-D32B086CF611}"/>
    <cellStyle name="Normal 25 2 2 2 4" xfId="27076" xr:uid="{8B1E3B73-9011-44D7-B32F-B012A9C635D0}"/>
    <cellStyle name="Normal 25 2 2 2 5" xfId="27077" xr:uid="{D2C3F8D3-0BE8-4504-AAAB-8C1FE2D875C0}"/>
    <cellStyle name="Normal 25 2 2 2 6" xfId="27078" xr:uid="{412DC59A-26CA-4C04-9BE9-356F089F534F}"/>
    <cellStyle name="Normal 25 2 3" xfId="27079" xr:uid="{DAF2AAD1-9E5E-404B-9F71-E01435606505}"/>
    <cellStyle name="Normal 25 2 3 2" xfId="27080" xr:uid="{BBB66206-088D-4F80-A44F-A29CE2077A4A}"/>
    <cellStyle name="Normal 25 2 3 2 2" xfId="27081" xr:uid="{192ABB1E-D2F7-4687-ABBC-41D23E725352}"/>
    <cellStyle name="Normal 25 2 3 2 2 2" xfId="27082" xr:uid="{ABEE254F-E793-4763-9CDA-1785C7322EFD}"/>
    <cellStyle name="Normal 25 2 3 2 3" xfId="27083" xr:uid="{CA478B27-0CBC-4B46-A78F-FAC750D00039}"/>
    <cellStyle name="Normal 25 2 3 2 4" xfId="27084" xr:uid="{B2CF00EB-4F6D-4EF2-A0CD-AC25D42FFF8F}"/>
    <cellStyle name="Normal 25 2 3 3" xfId="27085" xr:uid="{032113BB-F683-4062-B8C0-50BA30824E2F}"/>
    <cellStyle name="Normal 25 2 3 3 2" xfId="27086" xr:uid="{D982DB60-80E2-44EE-B4C4-B01F6B4A7AEB}"/>
    <cellStyle name="Normal 25 2 3 4" xfId="27087" xr:uid="{0FBD4D51-225C-424B-8168-B23D72ADE431}"/>
    <cellStyle name="Normal 25 2 3 5" xfId="27088" xr:uid="{B66D091F-5BF2-4C5C-B851-2EBC4DB82518}"/>
    <cellStyle name="Normal 25 2 3 6" xfId="27089" xr:uid="{809D8B33-9FA1-4B7D-BB64-85FF03444503}"/>
    <cellStyle name="Normal 25 2 4" xfId="4149" xr:uid="{85DF738B-9B0E-4735-845D-E57A0FFE4CFA}"/>
    <cellStyle name="Normal 25 3" xfId="27090" xr:uid="{C7F843DE-04CB-41D5-A79B-D8C4A6FE469D}"/>
    <cellStyle name="Normal 25 3 2" xfId="27091" xr:uid="{B3AFE7DD-2300-4239-BCC2-941B372963AE}"/>
    <cellStyle name="Normal 25 3 2 2" xfId="27092" xr:uid="{845B52D2-6B37-4094-9B60-D819A50F4674}"/>
    <cellStyle name="Normal 25 3 2 2 2" xfId="27093" xr:uid="{1A8FED9D-73F5-45EC-8BED-CE06C712BEF4}"/>
    <cellStyle name="Normal 25 3 2 2 2 2" xfId="27094" xr:uid="{90898771-C9C3-45C2-B272-FE107975B74C}"/>
    <cellStyle name="Normal 25 3 2 2 3" xfId="27095" xr:uid="{EED260CC-D4FC-443E-BA7B-DAE6A2087577}"/>
    <cellStyle name="Normal 25 3 2 2 4" xfId="27096" xr:uid="{D5359A85-EE06-4F17-B6CB-43DDA9F6907B}"/>
    <cellStyle name="Normal 25 3 2 3" xfId="27097" xr:uid="{EB3B1AA6-46AA-481B-901C-924A4E48D48A}"/>
    <cellStyle name="Normal 25 3 2 3 2" xfId="27098" xr:uid="{7C23B0FE-EE9C-45B5-86F6-0CB022CE84B8}"/>
    <cellStyle name="Normal 25 3 2 4" xfId="27099" xr:uid="{B8B59B9A-6595-4B91-A2C5-88EB6BC4E7D6}"/>
    <cellStyle name="Normal 25 3 2 5" xfId="27100" xr:uid="{01E049BC-9C60-4402-A10E-38BBA6623E75}"/>
    <cellStyle name="Normal 25 3 2 6" xfId="27101" xr:uid="{51293D95-5844-4B9A-819E-C1DE9462C8CE}"/>
    <cellStyle name="Normal 25 4" xfId="27102" xr:uid="{B19A0EA8-D9BB-461C-9915-26DDD1FB0FC5}"/>
    <cellStyle name="Normal 25 4 2" xfId="27103" xr:uid="{1EF1909B-8EEA-4AFC-A314-C2581CDA9072}"/>
    <cellStyle name="Normal 25 4 2 2" xfId="27104" xr:uid="{BD11F641-65B2-413B-AD3C-B47BFBDBDAF6}"/>
    <cellStyle name="Normal 25 4 2 2 2" xfId="27105" xr:uid="{682E197D-C358-41FF-8B98-38DA8D71E13D}"/>
    <cellStyle name="Normal 25 4 2 2 2 2" xfId="27106" xr:uid="{0FA6FDD0-BE9D-41A6-B737-666443324C92}"/>
    <cellStyle name="Normal 25 4 2 2 3" xfId="27107" xr:uid="{22449E12-01A3-4D56-A54A-9675A074ABEA}"/>
    <cellStyle name="Normal 25 4 2 2 4" xfId="27108" xr:uid="{94EC7CE5-F1AB-4BEE-B439-E37F7B370379}"/>
    <cellStyle name="Normal 25 4 2 3" xfId="27109" xr:uid="{61C3547D-E12C-4E10-8857-0E3EF7EA7A1A}"/>
    <cellStyle name="Normal 25 4 2 3 2" xfId="27110" xr:uid="{A8975273-1AE8-49FD-ABD9-0BEBFEAEAD45}"/>
    <cellStyle name="Normal 25 4 2 4" xfId="27111" xr:uid="{188CD0FA-EB20-418B-95C5-B83E83361626}"/>
    <cellStyle name="Normal 25 4 2 5" xfId="27112" xr:uid="{D71DADB4-04D0-4455-A765-8868CDF3200D}"/>
    <cellStyle name="Normal 25 4 2 6" xfId="27113" xr:uid="{7AFB0820-53FA-49B0-A0F5-4D8DA4935E83}"/>
    <cellStyle name="Normal 25 5" xfId="27114" xr:uid="{F9DF1A80-C813-4B20-BF55-E3A63F92774F}"/>
    <cellStyle name="Normal 25 5 2" xfId="27115" xr:uid="{60822D87-F54E-49C5-9BAC-57A91F5FE3D6}"/>
    <cellStyle name="Normal 25 5 2 2" xfId="27116" xr:uid="{71CF9A98-7FDD-4475-B0EC-E2954BF194BF}"/>
    <cellStyle name="Normal 25 5 2 2 2" xfId="27117" xr:uid="{949585A2-82CD-46BE-A60A-4EABC3AEE7C5}"/>
    <cellStyle name="Normal 25 5 2 2 2 2" xfId="27118" xr:uid="{1B58861C-68D8-4E01-A168-7F23F025B2EA}"/>
    <cellStyle name="Normal 25 5 2 2 3" xfId="27119" xr:uid="{55AFF5C8-D66B-43AA-B39C-7EF09477A7E0}"/>
    <cellStyle name="Normal 25 5 2 2 4" xfId="27120" xr:uid="{D28A25E1-C066-4A08-A393-98479CE2671E}"/>
    <cellStyle name="Normal 25 5 2 3" xfId="27121" xr:uid="{F7AC9719-7715-47F6-9E79-957EC9BDF73C}"/>
    <cellStyle name="Normal 25 5 2 3 2" xfId="27122" xr:uid="{0310DDF0-7E20-4CC0-9DC3-824C5988CDEE}"/>
    <cellStyle name="Normal 25 5 2 4" xfId="27123" xr:uid="{6FAB3937-9FA2-421D-A22B-806F70F091CD}"/>
    <cellStyle name="Normal 25 5 2 5" xfId="27124" xr:uid="{E4660F2B-C651-4799-B36E-2DA0918FC615}"/>
    <cellStyle name="Normal 25 5 2 6" xfId="27125" xr:uid="{B86ADF90-BC7E-429E-B49E-0391D47832EC}"/>
    <cellStyle name="Normal 25 6" xfId="27126" xr:uid="{43EBDB7D-4A3C-455F-BBBB-652B2C07383E}"/>
    <cellStyle name="Normal 25 6 2" xfId="27127" xr:uid="{F5096202-C7E5-4627-AC31-2A0612E6D365}"/>
    <cellStyle name="Normal 25 6 2 2" xfId="27128" xr:uid="{D75F6E4F-36AC-46F0-84C4-643DA72C2A42}"/>
    <cellStyle name="Normal 25 6 2 2 2" xfId="27129" xr:uid="{F881444A-125E-41E0-8336-80E560224A2C}"/>
    <cellStyle name="Normal 25 6 2 2 2 2" xfId="27130" xr:uid="{A11A9017-4DDF-44B0-8A86-464FA81F7CEA}"/>
    <cellStyle name="Normal 25 6 2 2 3" xfId="27131" xr:uid="{42F876BB-2E35-4DE7-8216-1599A5E95906}"/>
    <cellStyle name="Normal 25 6 2 2 4" xfId="27132" xr:uid="{E9694464-82C8-41D0-B857-D6C65886A1A1}"/>
    <cellStyle name="Normal 25 6 2 3" xfId="27133" xr:uid="{369951E0-25F2-487C-AB7D-FA5F4ABAD52B}"/>
    <cellStyle name="Normal 25 6 2 3 2" xfId="27134" xr:uid="{03EB4602-4BBF-4873-A955-5A7CC986997D}"/>
    <cellStyle name="Normal 25 6 2 4" xfId="27135" xr:uid="{320D5EF9-2B34-4595-ADBF-091BD103DD5C}"/>
    <cellStyle name="Normal 25 6 2 5" xfId="27136" xr:uid="{F3F41F86-A0BD-4543-AEE2-58D8768780E3}"/>
    <cellStyle name="Normal 25 6 2 6" xfId="27137" xr:uid="{90D10745-8B89-48E9-9297-BA3D2F10C2F2}"/>
    <cellStyle name="Normal 25 7" xfId="27138" xr:uid="{9AAD2D88-E93B-4D89-ADAA-61906DD6FFFA}"/>
    <cellStyle name="Normal 25 7 2" xfId="27139" xr:uid="{26005E75-48E8-45D8-946C-8BB50EC6A9EA}"/>
    <cellStyle name="Normal 25 7 2 2" xfId="27140" xr:uid="{729910CA-98D0-471F-B7AC-CD15BB1F3AE2}"/>
    <cellStyle name="Normal 25 7 2 2 2" xfId="27141" xr:uid="{A9B19CA2-F2E8-4759-96D3-E4DAEE1CBC8A}"/>
    <cellStyle name="Normal 25 7 2 2 2 2" xfId="27142" xr:uid="{CB415DDC-5B62-413B-B9B9-716080662A0B}"/>
    <cellStyle name="Normal 25 7 2 2 3" xfId="27143" xr:uid="{CDA49F5F-14ED-4052-90C2-E49FD4058FC2}"/>
    <cellStyle name="Normal 25 7 2 2 4" xfId="27144" xr:uid="{DDDAF63B-B7F7-491C-AB6D-144275FDA267}"/>
    <cellStyle name="Normal 25 7 2 3" xfId="27145" xr:uid="{EDA9C7E4-E2D8-467A-9AD3-05FA93ED000F}"/>
    <cellStyle name="Normal 25 7 2 3 2" xfId="27146" xr:uid="{5975ED03-404B-45D0-AC04-357C67EE395F}"/>
    <cellStyle name="Normal 25 7 2 4" xfId="27147" xr:uid="{BD04A50D-FC09-4187-8A3B-1EA375C01654}"/>
    <cellStyle name="Normal 25 7 2 5" xfId="27148" xr:uid="{D5B91736-4441-417B-A2D9-B950A953816F}"/>
    <cellStyle name="Normal 25 7 2 6" xfId="27149" xr:uid="{89864399-E2CF-4CF0-9ED4-CD84DB6F73B6}"/>
    <cellStyle name="Normal 25 8" xfId="27150" xr:uid="{17CFC727-DE71-4E03-BE43-5BDE542EB4B3}"/>
    <cellStyle name="Normal 25 8 2" xfId="27151" xr:uid="{89593F7B-6054-40CC-BC83-47F3EB5AF06E}"/>
    <cellStyle name="Normal 25 8 2 2" xfId="27152" xr:uid="{3EA70932-3A51-4D31-B5C0-96AAFA25C824}"/>
    <cellStyle name="Normal 25 8 2 2 2" xfId="27153" xr:uid="{47F5B1AD-A4B7-48D9-97DD-ABAB4F605E3D}"/>
    <cellStyle name="Normal 25 8 2 2 2 2" xfId="27154" xr:uid="{50016BE6-40AB-4D78-801D-9343EB329152}"/>
    <cellStyle name="Normal 25 8 2 2 3" xfId="27155" xr:uid="{551516B1-484C-493A-A094-3877FBF95FEB}"/>
    <cellStyle name="Normal 25 8 2 2 4" xfId="27156" xr:uid="{37D8C698-AD5E-4CB2-9A5B-18C579254A73}"/>
    <cellStyle name="Normal 25 8 2 3" xfId="27157" xr:uid="{52D6A2F1-CDE4-4AA3-87AD-816E77292711}"/>
    <cellStyle name="Normal 25 8 2 3 2" xfId="27158" xr:uid="{B3126013-22A4-4BA3-9B8D-90BF38721613}"/>
    <cellStyle name="Normal 25 8 2 4" xfId="27159" xr:uid="{EF1DB1FF-7E84-4757-969D-0478ED92A96D}"/>
    <cellStyle name="Normal 25 8 2 5" xfId="27160" xr:uid="{34BBB198-7AF1-45B5-B700-900FE46DFD5A}"/>
    <cellStyle name="Normal 25 8 2 6" xfId="27161" xr:uid="{1142BBE0-BE4F-43B2-A92B-DFEA1F36D313}"/>
    <cellStyle name="Normal 25 9" xfId="27162" xr:uid="{F5F3CAC5-8FFB-4301-9E0A-AEE2C9048C7C}"/>
    <cellStyle name="Normal 25 9 2" xfId="27163" xr:uid="{8F54A8E2-FB20-4B7A-9555-379834E10F2E}"/>
    <cellStyle name="Normal 25 9 2 2" xfId="27164" xr:uid="{48287BCB-01F1-47FD-9CAC-00FB0C52F588}"/>
    <cellStyle name="Normal 25 9 2 2 2" xfId="27165" xr:uid="{8539321D-37FB-413D-A91F-5AB2681B9609}"/>
    <cellStyle name="Normal 25 9 2 2 2 2" xfId="27166" xr:uid="{3B2AD30D-0FFE-4B96-9A6D-7EBCEEA81324}"/>
    <cellStyle name="Normal 25 9 2 2 3" xfId="27167" xr:uid="{4B805BFD-2161-4927-BDB0-F239DE728222}"/>
    <cellStyle name="Normal 25 9 2 2 4" xfId="27168" xr:uid="{AAB5C9AC-0A52-4C43-B0B4-D6888F603520}"/>
    <cellStyle name="Normal 25 9 2 3" xfId="27169" xr:uid="{0B3D1709-C8E5-43A0-BD71-C44ED80E5023}"/>
    <cellStyle name="Normal 25 9 2 3 2" xfId="27170" xr:uid="{5BF19D00-217B-4B86-9DA4-03787E497F8B}"/>
    <cellStyle name="Normal 25 9 2 4" xfId="27171" xr:uid="{27DD1DB6-1A0A-4F8A-A8A6-53F0466E7AAC}"/>
    <cellStyle name="Normal 25 9 2 5" xfId="27172" xr:uid="{5D49A7EF-E075-4B86-BD00-B423238D6070}"/>
    <cellStyle name="Normal 25 9 2 6" xfId="27173" xr:uid="{84593E7A-803B-4824-A719-CC62F0FD56E4}"/>
    <cellStyle name="Normal 250" xfId="27174" xr:uid="{420C090D-1CF3-439E-BFC7-0E677668D700}"/>
    <cellStyle name="Normal 250 2" xfId="27175" xr:uid="{6E9C6271-8EF5-40E0-B2E7-A1A58529652B}"/>
    <cellStyle name="Normal 250 3" xfId="27176" xr:uid="{081700F3-9CAA-4379-A394-CDA216ABA4C5}"/>
    <cellStyle name="Normal 251" xfId="27177" xr:uid="{C52AD638-9325-46DF-9E9B-078F3C680FE9}"/>
    <cellStyle name="Normal 251 2" xfId="27178" xr:uid="{65A4F281-45E1-49D4-A2C3-CDD66E9C61AE}"/>
    <cellStyle name="Normal 251 3" xfId="27179" xr:uid="{D7CF8689-76DA-4604-8C72-3EF2F6C0133D}"/>
    <cellStyle name="Normal 252" xfId="27180" xr:uid="{027362E4-D390-44AB-A75C-55B7B8139FF0}"/>
    <cellStyle name="Normal 252 2" xfId="27181" xr:uid="{421263E1-CE0E-4A42-B00E-019ACAD55717}"/>
    <cellStyle name="Normal 252 3" xfId="27182" xr:uid="{64DF892F-3875-426D-9DBC-CB2603BE2CD7}"/>
    <cellStyle name="Normal 253" xfId="27183" xr:uid="{A709B67A-87D0-462A-B088-32779696B3C2}"/>
    <cellStyle name="Normal 253 2" xfId="27184" xr:uid="{F284CF36-F95E-463F-BAE4-2734B6592659}"/>
    <cellStyle name="Normal 253 3" xfId="27185" xr:uid="{BDB515AC-C9A0-4679-8FBF-BC6071EB74FC}"/>
    <cellStyle name="Normal 254" xfId="27186" xr:uid="{5FC43DBD-5E74-4506-B927-09DF959AD4C8}"/>
    <cellStyle name="Normal 254 2" xfId="27187" xr:uid="{77C65D03-DA50-42D0-990E-36C87FC8D7CD}"/>
    <cellStyle name="Normal 254 3" xfId="27188" xr:uid="{75B16FE4-190B-444A-AF55-5A3E567638B5}"/>
    <cellStyle name="Normal 255" xfId="27189" xr:uid="{98A1FD48-83B2-409D-BC38-72B4C8BD11F4}"/>
    <cellStyle name="Normal 255 2" xfId="27190" xr:uid="{DE41E53D-9BB7-4C13-9AB1-02DC20B85970}"/>
    <cellStyle name="Normal 255 3" xfId="27191" xr:uid="{E11E0391-0880-48EE-9F03-DDD2F472A67C}"/>
    <cellStyle name="Normal 256" xfId="27192" xr:uid="{3FD8A234-8FD4-487B-B2F6-4E94D346A8AC}"/>
    <cellStyle name="Normal 256 2" xfId="27193" xr:uid="{CA39FB49-7FEB-4533-873F-25C19DFAD583}"/>
    <cellStyle name="Normal 256 3" xfId="27194" xr:uid="{2E0BC446-C4DA-46F7-AC5F-3E449C4F3EC0}"/>
    <cellStyle name="Normal 257" xfId="27195" xr:uid="{A8866700-5CEF-4DB8-BC0F-5CC95898F8C0}"/>
    <cellStyle name="Normal 257 2" xfId="27196" xr:uid="{3B814B63-6E4B-404E-B7CF-224E674F0E7C}"/>
    <cellStyle name="Normal 257 3" xfId="27197" xr:uid="{B050F62E-0283-49C3-BD71-C35BEEF2AA86}"/>
    <cellStyle name="Normal 258" xfId="27198" xr:uid="{EB03CCB8-4E6E-4666-AE05-9496C7944881}"/>
    <cellStyle name="Normal 258 2" xfId="27199" xr:uid="{B78724E2-B85C-44D7-AD04-207247221CE6}"/>
    <cellStyle name="Normal 258 3" xfId="27200" xr:uid="{337F4975-816D-48DE-9255-2EA6C753E9C9}"/>
    <cellStyle name="Normal 259" xfId="27201" xr:uid="{79B29CAD-EDB3-409A-A07E-3C7A5A948B73}"/>
    <cellStyle name="Normal 259 2" xfId="27202" xr:uid="{B083556B-A3B6-4950-9015-AEDBDBBE85B1}"/>
    <cellStyle name="Normal 259 3" xfId="27203" xr:uid="{32CB8881-284B-493C-A26A-855C896B20AB}"/>
    <cellStyle name="Normal 26" xfId="2206" xr:uid="{BF6F679F-71B3-4EF9-A061-251B1B368AAB}"/>
    <cellStyle name="Normal 26 10" xfId="27204" xr:uid="{97AB4127-EDE4-44A8-917D-4E1D60300F5C}"/>
    <cellStyle name="Normal 26 10 2" xfId="27205" xr:uid="{6DC4681F-D4F7-4DF4-A64E-0B3653A63A45}"/>
    <cellStyle name="Normal 26 10 2 2" xfId="27206" xr:uid="{724B9F51-5D10-4DEF-AFB1-C4D739E6C833}"/>
    <cellStyle name="Normal 26 10 2 2 2" xfId="27207" xr:uid="{E6CC1D68-99FE-42FF-8A10-C2A0D9EDA053}"/>
    <cellStyle name="Normal 26 10 2 2 2 2" xfId="27208" xr:uid="{53117886-C5C0-41EE-943A-657045C13C38}"/>
    <cellStyle name="Normal 26 10 2 2 3" xfId="27209" xr:uid="{390AA4D4-4B4B-4171-80A4-A2678AAB40E5}"/>
    <cellStyle name="Normal 26 10 2 2 4" xfId="27210" xr:uid="{E6EE3A46-35B3-4B85-848C-7B6EB60B568F}"/>
    <cellStyle name="Normal 26 10 2 3" xfId="27211" xr:uid="{5314EBE2-23FA-4D46-9937-EE709AFBB0FB}"/>
    <cellStyle name="Normal 26 10 2 3 2" xfId="27212" xr:uid="{127B867D-65F2-4F33-84E9-59D82F52A6AC}"/>
    <cellStyle name="Normal 26 10 2 4" xfId="27213" xr:uid="{573EB6CA-69E5-4C23-AA7C-6E7E639372AF}"/>
    <cellStyle name="Normal 26 10 2 5" xfId="27214" xr:uid="{36662E08-AD6E-47C3-8C89-ED4CF566D8B5}"/>
    <cellStyle name="Normal 26 10 2 6" xfId="27215" xr:uid="{F4E45173-BED4-4044-A7A6-9B356AA6BE93}"/>
    <cellStyle name="Normal 26 11" xfId="27216" xr:uid="{8BD5C86D-8FBD-45EB-B86E-569A99E34EC5}"/>
    <cellStyle name="Normal 26 11 2" xfId="27217" xr:uid="{CA213FF4-8538-47D6-AB04-904CBA3E7123}"/>
    <cellStyle name="Normal 26 11 2 2" xfId="27218" xr:uid="{1A560914-C0FD-46F3-A6D0-E34A54E7E0AF}"/>
    <cellStyle name="Normal 26 11 2 2 2" xfId="27219" xr:uid="{26AC251D-0DC5-4F2F-B9AF-87AEACD30D93}"/>
    <cellStyle name="Normal 26 11 2 2 2 2" xfId="27220" xr:uid="{FCFFA360-2B9C-40F2-886B-88B88A57F342}"/>
    <cellStyle name="Normal 26 11 2 2 3" xfId="27221" xr:uid="{5245BF5D-1616-4CD3-A0DD-9A6217B976C3}"/>
    <cellStyle name="Normal 26 11 2 2 4" xfId="27222" xr:uid="{CA987AC0-8A2C-4D60-B83F-1AAB39B5BFD7}"/>
    <cellStyle name="Normal 26 11 2 3" xfId="27223" xr:uid="{AC6513F2-681D-4DB5-9288-74EF51C77253}"/>
    <cellStyle name="Normal 26 11 2 3 2" xfId="27224" xr:uid="{A79D7B20-B6F5-4BCE-A73F-0A7CD3413C0B}"/>
    <cellStyle name="Normal 26 11 2 4" xfId="27225" xr:uid="{51F08FBC-F409-4556-8C89-2DB7C24974D7}"/>
    <cellStyle name="Normal 26 11 2 5" xfId="27226" xr:uid="{CE735623-4106-4626-B9C8-72C40D87B185}"/>
    <cellStyle name="Normal 26 11 2 6" xfId="27227" xr:uid="{AEA9E9CC-5E08-4294-90AC-EB004D574385}"/>
    <cellStyle name="Normal 26 12" xfId="27228" xr:uid="{6BD15ACA-A01C-4B0A-8229-D937C54CF0BA}"/>
    <cellStyle name="Normal 26 12 2" xfId="27229" xr:uid="{BBC43728-B34F-45FB-B7AA-F1AFF1FE9D99}"/>
    <cellStyle name="Normal 26 12 2 2" xfId="27230" xr:uid="{4E66443D-5C61-4441-9CEF-CBE0040F9395}"/>
    <cellStyle name="Normal 26 12 2 2 2" xfId="27231" xr:uid="{6DE3ADE7-4B74-41D5-B9C1-2D5F0ED21D30}"/>
    <cellStyle name="Normal 26 12 2 2 2 2" xfId="27232" xr:uid="{6C326DE4-8147-471E-BE36-D9CCC1BA0031}"/>
    <cellStyle name="Normal 26 12 2 2 3" xfId="27233" xr:uid="{73FA8D58-DBB7-4846-A505-B0EC4E2DF820}"/>
    <cellStyle name="Normal 26 12 2 2 4" xfId="27234" xr:uid="{8023DAB8-2794-4DA3-8C4C-2068B7DDFB76}"/>
    <cellStyle name="Normal 26 12 2 3" xfId="27235" xr:uid="{167E6941-EBDB-451B-A441-103F9FE3D8B9}"/>
    <cellStyle name="Normal 26 12 2 3 2" xfId="27236" xr:uid="{DEE2B35D-3274-41F5-84A0-246779B4A4FD}"/>
    <cellStyle name="Normal 26 12 2 4" xfId="27237" xr:uid="{0EE5F446-5F14-4A5C-930D-634253F85532}"/>
    <cellStyle name="Normal 26 12 2 5" xfId="27238" xr:uid="{E5CFC7C0-982D-4793-A12D-00940B6ECC5C}"/>
    <cellStyle name="Normal 26 12 2 6" xfId="27239" xr:uid="{37ABBCBE-8378-412B-A6E5-CDB7776B184D}"/>
    <cellStyle name="Normal 26 13" xfId="27240" xr:uid="{34FCD838-FD35-4CF9-920C-37D4F7600E4E}"/>
    <cellStyle name="Normal 26 13 2" xfId="27241" xr:uid="{A5C14309-B235-4BB9-B7AE-45AF63A875E0}"/>
    <cellStyle name="Normal 26 13 2 2" xfId="27242" xr:uid="{F272C6EA-7C59-4DC7-8969-F270634B4B75}"/>
    <cellStyle name="Normal 26 13 2 2 2" xfId="27243" xr:uid="{0477189F-7F97-467E-8C8C-94028E5A34A1}"/>
    <cellStyle name="Normal 26 13 2 2 2 2" xfId="27244" xr:uid="{D4BEF169-9BFF-4EF5-B23C-ED911F79FECB}"/>
    <cellStyle name="Normal 26 13 2 2 3" xfId="27245" xr:uid="{E3FB338F-E650-4B29-B367-526AE640AE65}"/>
    <cellStyle name="Normal 26 13 2 2 4" xfId="27246" xr:uid="{0932DB04-4367-42C7-A2F5-6C98DDC98296}"/>
    <cellStyle name="Normal 26 13 2 3" xfId="27247" xr:uid="{D9B5F36C-8E3E-48A9-B7DA-041ADD793999}"/>
    <cellStyle name="Normal 26 13 2 3 2" xfId="27248" xr:uid="{176BE068-7E79-4F20-800A-A2AF76204B6B}"/>
    <cellStyle name="Normal 26 13 2 4" xfId="27249" xr:uid="{46EE12E4-082F-4E73-8469-3325B4D2D728}"/>
    <cellStyle name="Normal 26 13 2 5" xfId="27250" xr:uid="{4715A52F-0C7E-486C-8F19-754D49AC5EC0}"/>
    <cellStyle name="Normal 26 13 2 6" xfId="27251" xr:uid="{C9E654EC-DD43-48C1-A987-5AF8E766A16F}"/>
    <cellStyle name="Normal 26 14" xfId="27252" xr:uid="{EDD8CA77-9E44-45FC-A3CB-C20909173294}"/>
    <cellStyle name="Normal 26 14 2" xfId="27253" xr:uid="{6E2A2713-1556-4694-AB58-2BFC717329B6}"/>
    <cellStyle name="Normal 26 14 2 2" xfId="27254" xr:uid="{65675C57-3A9D-4C1F-A6C2-CF05A42B2F9B}"/>
    <cellStyle name="Normal 26 14 2 2 2" xfId="27255" xr:uid="{4D1B62AC-DC72-4A61-83A2-D5403F150DFD}"/>
    <cellStyle name="Normal 26 14 2 3" xfId="27256" xr:uid="{5325A896-8E7E-46B0-80DB-D00F760A3B0D}"/>
    <cellStyle name="Normal 26 14 2 4" xfId="27257" xr:uid="{3DE3C0E5-0951-4066-8175-AE8E62DC0831}"/>
    <cellStyle name="Normal 26 14 3" xfId="27258" xr:uid="{AA0661CA-076D-499C-BADE-179FCBCCAC2C}"/>
    <cellStyle name="Normal 26 14 3 2" xfId="27259" xr:uid="{5FA01856-C5EE-45E3-806C-6B2EE0FC1ADD}"/>
    <cellStyle name="Normal 26 14 4" xfId="27260" xr:uid="{E1C3FCE7-430F-4FFB-9750-14C389A87750}"/>
    <cellStyle name="Normal 26 14 5" xfId="27261" xr:uid="{0646F575-58FA-4F8F-82D2-D4A6578CFCA6}"/>
    <cellStyle name="Normal 26 14 6" xfId="27262" xr:uid="{7EE323AD-E370-468F-AD2C-AEAB96550542}"/>
    <cellStyle name="Normal 26 15" xfId="4053" xr:uid="{E08A2DC4-1DD2-4505-AF19-3BA9E9EB58E9}"/>
    <cellStyle name="Normal 26 2" xfId="3193" xr:uid="{D1301B28-71D5-4BB1-BC36-9BAB32984542}"/>
    <cellStyle name="Normal 26 2 2" xfId="27263" xr:uid="{AB97B567-35BE-4027-B221-92583E66D9AB}"/>
    <cellStyle name="Normal 26 2 2 2" xfId="27264" xr:uid="{70380C50-A416-4F24-8FD7-1E58829FC7FF}"/>
    <cellStyle name="Normal 26 2 2 2 2" xfId="27265" xr:uid="{C7830C4D-682C-4D95-BD9F-4EA9F9EF6179}"/>
    <cellStyle name="Normal 26 2 2 2 2 2" xfId="27266" xr:uid="{C17C1794-D799-4C6A-B197-D593E82C3E0F}"/>
    <cellStyle name="Normal 26 2 2 2 2 2 2" xfId="27267" xr:uid="{30B70AAD-659D-41A6-AD73-ED0BB15DE8D0}"/>
    <cellStyle name="Normal 26 2 2 2 2 3" xfId="27268" xr:uid="{FDD641EB-AE9E-45FE-8C1E-14E952F61BD7}"/>
    <cellStyle name="Normal 26 2 2 2 2 4" xfId="27269" xr:uid="{219F161F-B2A1-4EAC-B69A-769A8E640DA6}"/>
    <cellStyle name="Normal 26 2 2 2 3" xfId="27270" xr:uid="{0219898C-9BB3-435F-8503-AF6F147794B8}"/>
    <cellStyle name="Normal 26 2 2 2 3 2" xfId="27271" xr:uid="{C005BF3E-913F-4A15-9B4C-B8ABC6EEB741}"/>
    <cellStyle name="Normal 26 2 2 2 4" xfId="27272" xr:uid="{A65F3CB1-E765-42F1-8A6A-1D7FF623F359}"/>
    <cellStyle name="Normal 26 2 2 2 5" xfId="27273" xr:uid="{967C16EE-7C1F-49D6-8976-B3B44C1DC43C}"/>
    <cellStyle name="Normal 26 2 2 2 6" xfId="27274" xr:uid="{5E2A3DC3-AEF4-4697-B3BC-0CA30924F97B}"/>
    <cellStyle name="Normal 26 2 3" xfId="27275" xr:uid="{F56405C8-48FB-4CC0-BF73-E178C0CCBD9D}"/>
    <cellStyle name="Normal 26 2 3 2" xfId="27276" xr:uid="{1A3297BA-9827-45C3-BD66-3D1A33449ACF}"/>
    <cellStyle name="Normal 26 2 3 2 2" xfId="27277" xr:uid="{8B1329D5-AD7D-45FA-A230-37EC6CDCF45F}"/>
    <cellStyle name="Normal 26 2 3 2 2 2" xfId="27278" xr:uid="{86851885-BDBE-411A-91E0-BDEDEFCEED9A}"/>
    <cellStyle name="Normal 26 2 3 2 3" xfId="27279" xr:uid="{3719475A-76DE-493C-AE15-9C2BF5E8D775}"/>
    <cellStyle name="Normal 26 2 3 2 4" xfId="27280" xr:uid="{BDAC0D2D-F7A3-47D6-A3F7-05577AF4A314}"/>
    <cellStyle name="Normal 26 2 3 3" xfId="27281" xr:uid="{C81CC0D5-7E33-43E8-A295-B1859C48A9C9}"/>
    <cellStyle name="Normal 26 2 3 3 2" xfId="27282" xr:uid="{8BFDB07F-03D7-4413-B97B-3DB22FBAAF26}"/>
    <cellStyle name="Normal 26 2 3 4" xfId="27283" xr:uid="{3C7C5827-0690-4614-93BE-50C4C29ADDF7}"/>
    <cellStyle name="Normal 26 2 3 5" xfId="27284" xr:uid="{DF55B623-E06C-4C79-BF92-EAB2A2ECD245}"/>
    <cellStyle name="Normal 26 2 3 6" xfId="27285" xr:uid="{9F704694-4951-441C-BC0D-D8694F1143F1}"/>
    <cellStyle name="Normal 26 2 4" xfId="4150" xr:uid="{E49E28A6-F292-44D9-A673-7B5E32A9475C}"/>
    <cellStyle name="Normal 26 3" xfId="27286" xr:uid="{DD23E608-7486-4FE4-8890-F357A5EEDA4F}"/>
    <cellStyle name="Normal 26 3 2" xfId="27287" xr:uid="{CFEB9329-D3EE-4230-8F85-75972D904B29}"/>
    <cellStyle name="Normal 26 3 2 2" xfId="27288" xr:uid="{6E941C82-704E-47FE-814F-1936B32EDF9D}"/>
    <cellStyle name="Normal 26 3 2 2 2" xfId="27289" xr:uid="{BD570DA5-5302-4716-BC7E-0BB08FC1FC14}"/>
    <cellStyle name="Normal 26 3 2 2 2 2" xfId="27290" xr:uid="{8F2CF5D5-0B55-4934-9ABA-DD369C036551}"/>
    <cellStyle name="Normal 26 3 2 2 3" xfId="27291" xr:uid="{8E0D64CB-A5C9-41D7-90C7-F5BCCF719887}"/>
    <cellStyle name="Normal 26 3 2 2 4" xfId="27292" xr:uid="{89631378-BABE-4DD9-B1D3-13F7B0F3D159}"/>
    <cellStyle name="Normal 26 3 2 3" xfId="27293" xr:uid="{1A2106B6-9910-4F8C-97C1-2E1817AF7D70}"/>
    <cellStyle name="Normal 26 3 2 3 2" xfId="27294" xr:uid="{EFE35B8A-64B5-4FE7-AB0E-BC29E37A8FE1}"/>
    <cellStyle name="Normal 26 3 2 4" xfId="27295" xr:uid="{97826B95-5A9A-45D8-AF22-C67B23D66411}"/>
    <cellStyle name="Normal 26 3 2 5" xfId="27296" xr:uid="{79484FCD-23F2-4E42-B49E-2B86CF31521D}"/>
    <cellStyle name="Normal 26 3 2 6" xfId="27297" xr:uid="{56581623-5819-4558-8D80-5FD5D37F4519}"/>
    <cellStyle name="Normal 26 4" xfId="27298" xr:uid="{14EF5623-5AE4-46FF-B4F5-17B8A7C189EC}"/>
    <cellStyle name="Normal 26 4 2" xfId="27299" xr:uid="{EC3FF042-C020-4977-939A-B87A094B74DF}"/>
    <cellStyle name="Normal 26 4 2 2" xfId="27300" xr:uid="{DD1C21EF-971D-4643-9958-3F09474F2603}"/>
    <cellStyle name="Normal 26 4 2 2 2" xfId="27301" xr:uid="{4366F83B-1310-4101-BA07-186D85B25DDC}"/>
    <cellStyle name="Normal 26 4 2 2 2 2" xfId="27302" xr:uid="{FF4E9FD9-1B02-471C-9821-134446E80BD3}"/>
    <cellStyle name="Normal 26 4 2 2 3" xfId="27303" xr:uid="{D9CFC26A-9623-4355-972F-2ABDD725BC19}"/>
    <cellStyle name="Normal 26 4 2 2 4" xfId="27304" xr:uid="{D8F7C98B-E5D3-424B-969A-F9CF1600C5A6}"/>
    <cellStyle name="Normal 26 4 2 3" xfId="27305" xr:uid="{9821B4BA-18CC-40F6-8D2D-7F4BEBE6A9D2}"/>
    <cellStyle name="Normal 26 4 2 3 2" xfId="27306" xr:uid="{3A77D32E-1448-4225-8ACD-E2EEB35FF1BC}"/>
    <cellStyle name="Normal 26 4 2 4" xfId="27307" xr:uid="{DE0AC594-B60C-41A0-85C4-B8FFE496FB71}"/>
    <cellStyle name="Normal 26 4 2 5" xfId="27308" xr:uid="{F79B5209-3A6E-4E4F-A03D-466F4BF2B4A3}"/>
    <cellStyle name="Normal 26 4 2 6" xfId="27309" xr:uid="{15DF1371-4F40-4D2F-8EE5-47C154D28167}"/>
    <cellStyle name="Normal 26 5" xfId="27310" xr:uid="{94F43ACF-215D-4EFD-8D4F-6AE275C4B70B}"/>
    <cellStyle name="Normal 26 5 2" xfId="27311" xr:uid="{8A34728F-766F-49AA-B16A-9D473086A1E2}"/>
    <cellStyle name="Normal 26 5 2 2" xfId="27312" xr:uid="{D559F99F-321D-4B67-86DE-EB3FC707EB9F}"/>
    <cellStyle name="Normal 26 5 2 2 2" xfId="27313" xr:uid="{A71866FE-5EE2-486E-AF55-5059E133CE6B}"/>
    <cellStyle name="Normal 26 5 2 2 2 2" xfId="27314" xr:uid="{247BDE33-C9CD-4569-839B-07821706FEFF}"/>
    <cellStyle name="Normal 26 5 2 2 3" xfId="27315" xr:uid="{FB83744A-41D9-428A-8590-240E0A27F08D}"/>
    <cellStyle name="Normal 26 5 2 2 4" xfId="27316" xr:uid="{588062B6-AFCE-4ED0-B6C4-6953D08413A5}"/>
    <cellStyle name="Normal 26 5 2 3" xfId="27317" xr:uid="{5D6ADC74-DCD5-4266-955A-63E29C8F0069}"/>
    <cellStyle name="Normal 26 5 2 3 2" xfId="27318" xr:uid="{790E9D1B-C0F1-41EF-B0B4-C2E758CF5BAA}"/>
    <cellStyle name="Normal 26 5 2 4" xfId="27319" xr:uid="{E7C77D87-7EFD-4141-948A-999F31CC653D}"/>
    <cellStyle name="Normal 26 5 2 5" xfId="27320" xr:uid="{CC8D0970-A9D3-4ACA-A3FC-1FB12E8EAF85}"/>
    <cellStyle name="Normal 26 5 2 6" xfId="27321" xr:uid="{DEAA8A4B-BFDC-4617-B3E5-0E7D86298C91}"/>
    <cellStyle name="Normal 26 6" xfId="27322" xr:uid="{25B3E3AF-CBF3-49B5-99EA-5F843BC6C3C1}"/>
    <cellStyle name="Normal 26 6 2" xfId="27323" xr:uid="{B768E2A5-1D6A-41F7-8517-0216E07F461B}"/>
    <cellStyle name="Normal 26 6 2 2" xfId="27324" xr:uid="{1DA2556A-EED8-4E80-B4D0-CBE34C4B6AB4}"/>
    <cellStyle name="Normal 26 6 2 2 2" xfId="27325" xr:uid="{9BDD4C77-0CA6-4D7E-ACE6-50BF5C5B9C0B}"/>
    <cellStyle name="Normal 26 6 2 2 2 2" xfId="27326" xr:uid="{0A99E7E1-9EAB-4BDD-A310-A7895AF4BFE6}"/>
    <cellStyle name="Normal 26 6 2 2 3" xfId="27327" xr:uid="{A8245093-14BC-4CE9-B79A-DD2A49D476F8}"/>
    <cellStyle name="Normal 26 6 2 2 4" xfId="27328" xr:uid="{3F3A0BBE-3A12-4AD6-9821-03C9116723AD}"/>
    <cellStyle name="Normal 26 6 2 3" xfId="27329" xr:uid="{B74657D1-069B-414C-8CE5-E446C5F21BC0}"/>
    <cellStyle name="Normal 26 6 2 3 2" xfId="27330" xr:uid="{21824A6F-C188-4376-BCAE-345ACF9D2975}"/>
    <cellStyle name="Normal 26 6 2 4" xfId="27331" xr:uid="{52E0BD65-6E73-4E9C-9AA1-9B8E9222ECCE}"/>
    <cellStyle name="Normal 26 6 2 5" xfId="27332" xr:uid="{98307498-464E-4656-BF4D-23855DEB2492}"/>
    <cellStyle name="Normal 26 6 2 6" xfId="27333" xr:uid="{142C0BA5-AD3C-4145-951E-E4904C02329A}"/>
    <cellStyle name="Normal 26 7" xfId="27334" xr:uid="{2F62042F-9E8A-4515-B94F-8582FDFCFD7E}"/>
    <cellStyle name="Normal 26 7 2" xfId="27335" xr:uid="{B1326912-4401-4D4B-B1AE-0E9A594A852A}"/>
    <cellStyle name="Normal 26 7 2 2" xfId="27336" xr:uid="{454ACEBF-F2B5-4F16-A3A1-2370537CDE1B}"/>
    <cellStyle name="Normal 26 7 2 2 2" xfId="27337" xr:uid="{B6E84862-34A3-4BFB-9868-2D6AFD293B85}"/>
    <cellStyle name="Normal 26 7 2 2 2 2" xfId="27338" xr:uid="{F55496D1-4D17-410E-ACAD-9D0984DEBACF}"/>
    <cellStyle name="Normal 26 7 2 2 3" xfId="27339" xr:uid="{8E5D5D8D-93C2-4CA2-A3CD-D70BE050E057}"/>
    <cellStyle name="Normal 26 7 2 2 4" xfId="27340" xr:uid="{F84D81F5-5670-4E07-9376-54FA3F7729AA}"/>
    <cellStyle name="Normal 26 7 2 3" xfId="27341" xr:uid="{CEED22C0-8C05-45AE-8953-935A756EE13C}"/>
    <cellStyle name="Normal 26 7 2 3 2" xfId="27342" xr:uid="{F2225A47-80E8-471F-AF20-581988C4270E}"/>
    <cellStyle name="Normal 26 7 2 4" xfId="27343" xr:uid="{433CEFFF-4CF4-4D88-B928-AE911E346C98}"/>
    <cellStyle name="Normal 26 7 2 5" xfId="27344" xr:uid="{A6878948-D5CF-478C-BEFC-6390DB7434E0}"/>
    <cellStyle name="Normal 26 7 2 6" xfId="27345" xr:uid="{175E391E-0FD5-4CA7-930B-F6719084AE4C}"/>
    <cellStyle name="Normal 26 8" xfId="27346" xr:uid="{FB59EDEA-D553-4049-856E-3A3BB4D89789}"/>
    <cellStyle name="Normal 26 8 2" xfId="27347" xr:uid="{8F9BCDC7-AB35-4AAB-ABFE-D06A2F57530E}"/>
    <cellStyle name="Normal 26 8 2 2" xfId="27348" xr:uid="{CD79D6D4-314C-4CEF-9132-C841EB182740}"/>
    <cellStyle name="Normal 26 8 2 2 2" xfId="27349" xr:uid="{6673A32E-7D2B-441E-BFE9-D96044655E41}"/>
    <cellStyle name="Normal 26 8 2 2 2 2" xfId="27350" xr:uid="{942E4986-CD3B-4065-A8D1-A4BAAA7178C7}"/>
    <cellStyle name="Normal 26 8 2 2 3" xfId="27351" xr:uid="{9CE03AAE-0756-4D8A-A9F5-1831ACEBA0AE}"/>
    <cellStyle name="Normal 26 8 2 2 4" xfId="27352" xr:uid="{50E4ED84-26DF-49C2-9446-567A91BE476A}"/>
    <cellStyle name="Normal 26 8 2 3" xfId="27353" xr:uid="{D06D20BE-DF1F-4879-92BE-B0CA35BCFD86}"/>
    <cellStyle name="Normal 26 8 2 3 2" xfId="27354" xr:uid="{458CE214-E734-4297-BBE5-02B6264BE54B}"/>
    <cellStyle name="Normal 26 8 2 4" xfId="27355" xr:uid="{52EDDDA2-5639-45DB-B347-DF92022CDE73}"/>
    <cellStyle name="Normal 26 8 2 5" xfId="27356" xr:uid="{C57726AB-C038-4544-9F3A-5783A7DAF68D}"/>
    <cellStyle name="Normal 26 8 2 6" xfId="27357" xr:uid="{958D4AE4-3292-47E6-B46F-F69C6D20594C}"/>
    <cellStyle name="Normal 26 9" xfId="27358" xr:uid="{DAC06E23-B54A-41AC-8325-BFE18BA1BAD5}"/>
    <cellStyle name="Normal 26 9 2" xfId="27359" xr:uid="{49A9A824-1547-4906-8A8C-ED870A76726D}"/>
    <cellStyle name="Normal 26 9 2 2" xfId="27360" xr:uid="{7A70888A-5143-462A-8371-77CB8E109D02}"/>
    <cellStyle name="Normal 26 9 2 2 2" xfId="27361" xr:uid="{B4807B8D-E58E-4938-A12C-13462FB5644F}"/>
    <cellStyle name="Normal 26 9 2 2 2 2" xfId="27362" xr:uid="{EF152F39-C358-41EF-8817-3CBE6821163F}"/>
    <cellStyle name="Normal 26 9 2 2 3" xfId="27363" xr:uid="{9BD0B836-042B-4E87-B9A3-CF36CED6A10E}"/>
    <cellStyle name="Normal 26 9 2 2 4" xfId="27364" xr:uid="{443F4298-D173-4E17-9942-904211FA5AE6}"/>
    <cellStyle name="Normal 26 9 2 3" xfId="27365" xr:uid="{64E11342-E598-4626-8179-31B554FDF326}"/>
    <cellStyle name="Normal 26 9 2 3 2" xfId="27366" xr:uid="{2A82E7B7-9DF1-4126-9EE5-4E0C623CACB4}"/>
    <cellStyle name="Normal 26 9 2 4" xfId="27367" xr:uid="{792188A8-02CB-4C53-9D21-CBF0E8B7B72B}"/>
    <cellStyle name="Normal 26 9 2 5" xfId="27368" xr:uid="{DEC88A98-3694-41C7-BE13-D15E48D86A0F}"/>
    <cellStyle name="Normal 26 9 2 6" xfId="27369" xr:uid="{2F2FCB75-6914-4A2E-BF25-B38DE6A2D16B}"/>
    <cellStyle name="Normal 260" xfId="27370" xr:uid="{38DC9DA0-3880-4471-AF33-41F949A8C5B5}"/>
    <cellStyle name="Normal 260 2" xfId="27371" xr:uid="{63DEC255-5AD5-47EB-B142-BCC36D3151FE}"/>
    <cellStyle name="Normal 260 3" xfId="27372" xr:uid="{753B94FB-9C9A-4221-B87E-4BA3CD3D6D31}"/>
    <cellStyle name="Normal 261" xfId="27373" xr:uid="{1009C7A2-D834-4072-B7D4-8E77310F6CF6}"/>
    <cellStyle name="Normal 261 2" xfId="27374" xr:uid="{C4C87FCB-E572-484B-8C03-FED3BFC4F410}"/>
    <cellStyle name="Normal 261 3" xfId="27375" xr:uid="{4247776B-1EF4-4226-85D4-17BC7D9F0993}"/>
    <cellStyle name="Normal 262" xfId="27376" xr:uid="{EA9B5158-38D6-4814-B25C-837B84FC442B}"/>
    <cellStyle name="Normal 262 2" xfId="27377" xr:uid="{1D535909-6CD0-48E2-9464-AAE4BD1B1184}"/>
    <cellStyle name="Normal 262 3" xfId="27378" xr:uid="{17057604-632B-4D35-A195-0228490A5512}"/>
    <cellStyle name="Normal 263" xfId="27379" xr:uid="{23A830F0-58C4-4F3E-AF82-D274F5A86451}"/>
    <cellStyle name="Normal 263 2" xfId="27380" xr:uid="{39FD009F-8706-470A-A691-2431E3439AF0}"/>
    <cellStyle name="Normal 263 3" xfId="27381" xr:uid="{18554AD5-4E71-4F39-BCB9-64DCF4A19826}"/>
    <cellStyle name="Normal 264" xfId="27382" xr:uid="{017A3AEF-F72B-48E3-A7E9-C41792F4F0B0}"/>
    <cellStyle name="Normal 264 2" xfId="27383" xr:uid="{AC081EDA-CF4E-44BE-80AD-23688EC4356E}"/>
    <cellStyle name="Normal 264 3" xfId="27384" xr:uid="{D95A4E73-AE87-45D9-8BBF-4DD570444AB5}"/>
    <cellStyle name="Normal 265" xfId="27385" xr:uid="{5712B0BC-3209-47F0-94D9-625235AE8F88}"/>
    <cellStyle name="Normal 265 2" xfId="27386" xr:uid="{D3B2B45D-B2FE-4D1D-93A2-53BC09BE97F5}"/>
    <cellStyle name="Normal 265 3" xfId="27387" xr:uid="{E6CFEF8F-3203-4532-BA68-EE0073645658}"/>
    <cellStyle name="Normal 266" xfId="27388" xr:uid="{3387154C-1A5E-4584-85F0-1ECFB9C734B7}"/>
    <cellStyle name="Normal 266 2" xfId="27389" xr:uid="{AE603009-1691-4139-908D-136C8E9466C6}"/>
    <cellStyle name="Normal 266 3" xfId="27390" xr:uid="{42D0F494-BBDC-4C8F-A618-2BFCC382DEAB}"/>
    <cellStyle name="Normal 267" xfId="27391" xr:uid="{A3B6DA4E-E293-47A2-9CD5-4F9979F9EF10}"/>
    <cellStyle name="Normal 267 2" xfId="27392" xr:uid="{DA938E43-2B18-4FC1-8BCA-BD913148B2D3}"/>
    <cellStyle name="Normal 267 3" xfId="27393" xr:uid="{FD852F52-F9BF-46A8-80CF-E09A788FD209}"/>
    <cellStyle name="Normal 268" xfId="27394" xr:uid="{D27F13D2-3F0D-4702-8E54-947074602D96}"/>
    <cellStyle name="Normal 268 2" xfId="27395" xr:uid="{58530338-E786-42BC-831F-8218F73F1C27}"/>
    <cellStyle name="Normal 268 3" xfId="27396" xr:uid="{8B2CBCCB-332C-4064-8474-CDA336EE09AA}"/>
    <cellStyle name="Normal 269" xfId="27397" xr:uid="{A2DD9DE3-A856-4451-B2D0-74ABAC2D4996}"/>
    <cellStyle name="Normal 269 2" xfId="27398" xr:uid="{DEF29124-D302-46DE-83F9-C25921733410}"/>
    <cellStyle name="Normal 269 3" xfId="27399" xr:uid="{AAF96B81-AE6D-4275-90F6-919FE9011B92}"/>
    <cellStyle name="Normal 27" xfId="2207" xr:uid="{EBDBAD7C-ECC6-442B-A488-348C4BBE75B4}"/>
    <cellStyle name="Normal 27 10" xfId="27400" xr:uid="{EC6D2479-0C6E-47AF-BEAA-560B512B11E5}"/>
    <cellStyle name="Normal 27 10 2" xfId="27401" xr:uid="{56E2814B-AC70-4E97-8C08-F76CAB3F0A31}"/>
    <cellStyle name="Normal 27 10 2 2" xfId="27402" xr:uid="{5266C773-6DEF-4A17-81BB-7F1A1FED7C7B}"/>
    <cellStyle name="Normal 27 10 2 2 2" xfId="27403" xr:uid="{1B84FC09-B5AE-4E43-9646-11D9816D74A4}"/>
    <cellStyle name="Normal 27 10 2 2 2 2" xfId="27404" xr:uid="{A2665352-8FBF-4D74-9BFA-FE16DB01E41E}"/>
    <cellStyle name="Normal 27 10 2 2 3" xfId="27405" xr:uid="{DD64608E-5A91-402B-89EE-5D96CB6107CB}"/>
    <cellStyle name="Normal 27 10 2 2 4" xfId="27406" xr:uid="{A6CB115F-0D1B-4AAD-9598-F860B0C93B5A}"/>
    <cellStyle name="Normal 27 10 2 3" xfId="27407" xr:uid="{7E4E6C49-7C8C-4BFE-B079-2EBBC394119B}"/>
    <cellStyle name="Normal 27 10 2 3 2" xfId="27408" xr:uid="{D00A0B72-C76B-40A4-AD0B-C9B2AEC7AAF7}"/>
    <cellStyle name="Normal 27 10 2 4" xfId="27409" xr:uid="{6ADF96B9-02AB-438F-A63F-AC8A99C1F006}"/>
    <cellStyle name="Normal 27 10 2 5" xfId="27410" xr:uid="{7330ADA1-0F10-4D40-B4F8-F7B442F69EB5}"/>
    <cellStyle name="Normal 27 10 2 6" xfId="27411" xr:uid="{8001DE15-DE57-42EB-BBB7-6F9135EBD41C}"/>
    <cellStyle name="Normal 27 11" xfId="27412" xr:uid="{7CD32014-97AF-4BBC-A154-F1C270DEEE12}"/>
    <cellStyle name="Normal 27 11 2" xfId="27413" xr:uid="{DAE759ED-5EA9-4545-8E6A-4AC93C3388E3}"/>
    <cellStyle name="Normal 27 11 2 2" xfId="27414" xr:uid="{87ED847F-8B66-433D-B6AC-215590C9EEF5}"/>
    <cellStyle name="Normal 27 11 2 2 2" xfId="27415" xr:uid="{990C50F3-1375-4442-A2C5-3B40088FDF23}"/>
    <cellStyle name="Normal 27 11 2 2 2 2" xfId="27416" xr:uid="{5DE5EF00-8A95-4F5A-8435-69A9ABAA4418}"/>
    <cellStyle name="Normal 27 11 2 2 3" xfId="27417" xr:uid="{2D38E19C-AA40-4C38-B23D-A270C4D8AEC8}"/>
    <cellStyle name="Normal 27 11 2 2 4" xfId="27418" xr:uid="{67B74AB3-B8AA-41F9-B682-1332E4583180}"/>
    <cellStyle name="Normal 27 11 2 3" xfId="27419" xr:uid="{4CF79AE2-7C12-400C-9170-29A04B7C7001}"/>
    <cellStyle name="Normal 27 11 2 3 2" xfId="27420" xr:uid="{3521BE80-9DB1-47BF-A728-959D33055D82}"/>
    <cellStyle name="Normal 27 11 2 4" xfId="27421" xr:uid="{716E0E83-B51B-4B34-92FA-833F0C4FBAE2}"/>
    <cellStyle name="Normal 27 11 2 5" xfId="27422" xr:uid="{1B8A1A13-29F0-4D29-A4C5-0FA1B433FCF4}"/>
    <cellStyle name="Normal 27 11 2 6" xfId="27423" xr:uid="{6F31EAEB-0D54-4B44-A961-56B9F5D3CF3F}"/>
    <cellStyle name="Normal 27 12" xfId="27424" xr:uid="{33BBA9A5-89AC-4939-82EE-F16FE03C2789}"/>
    <cellStyle name="Normal 27 12 2" xfId="27425" xr:uid="{06A978B5-DDCE-4E06-A81E-068C26CE6BC1}"/>
    <cellStyle name="Normal 27 12 2 2" xfId="27426" xr:uid="{E8266AB7-B994-40DE-AA9A-883DD2DDFE52}"/>
    <cellStyle name="Normal 27 12 2 2 2" xfId="27427" xr:uid="{BB3360FB-7603-4A9B-ABC8-1C2191162F93}"/>
    <cellStyle name="Normal 27 12 2 2 2 2" xfId="27428" xr:uid="{C2DD3198-D372-4AD1-8802-DE98D213302E}"/>
    <cellStyle name="Normal 27 12 2 2 3" xfId="27429" xr:uid="{9B7286D6-D988-4156-90C7-06530E6B87C2}"/>
    <cellStyle name="Normal 27 12 2 2 4" xfId="27430" xr:uid="{33DCA460-0D2E-4D74-B681-B9AA50B874C2}"/>
    <cellStyle name="Normal 27 12 2 3" xfId="27431" xr:uid="{3832AC0A-9B75-48E2-A8A7-89665174CF72}"/>
    <cellStyle name="Normal 27 12 2 3 2" xfId="27432" xr:uid="{56EC4AEA-5CDF-4194-A708-C20EB4EBA81C}"/>
    <cellStyle name="Normal 27 12 2 4" xfId="27433" xr:uid="{48BF877C-53D0-4CCA-A7E0-438D0E9E4B4D}"/>
    <cellStyle name="Normal 27 12 2 5" xfId="27434" xr:uid="{11924190-738E-45E9-B4CE-7EB86B0C90BA}"/>
    <cellStyle name="Normal 27 12 2 6" xfId="27435" xr:uid="{C77092BC-9911-4B0A-976F-E562D8937AA4}"/>
    <cellStyle name="Normal 27 13" xfId="27436" xr:uid="{A8CC5440-EC0E-49F2-B400-87A732C4517E}"/>
    <cellStyle name="Normal 27 13 2" xfId="27437" xr:uid="{8D3ACCE6-A06A-4486-B609-89883A52DBFE}"/>
    <cellStyle name="Normal 27 13 2 2" xfId="27438" xr:uid="{1ED36DA6-003E-453B-9012-AFC6CA3E2192}"/>
    <cellStyle name="Normal 27 13 2 2 2" xfId="27439" xr:uid="{63C5D7F1-DD8E-4BE4-988E-3B7A42984AE1}"/>
    <cellStyle name="Normal 27 13 2 2 2 2" xfId="27440" xr:uid="{8333066D-C655-4182-8E2D-BCCC2EBD05C5}"/>
    <cellStyle name="Normal 27 13 2 2 3" xfId="27441" xr:uid="{4B5569EF-7EF4-4DA5-95E5-B33412ACEDE1}"/>
    <cellStyle name="Normal 27 13 2 2 4" xfId="27442" xr:uid="{5CA61DC0-E704-491B-9064-5221D2883397}"/>
    <cellStyle name="Normal 27 13 2 3" xfId="27443" xr:uid="{422E3734-266A-42F5-AB3D-BD9820494B87}"/>
    <cellStyle name="Normal 27 13 2 3 2" xfId="27444" xr:uid="{180F53EB-CAB3-41F3-8B3B-5E17C15B79AB}"/>
    <cellStyle name="Normal 27 13 2 4" xfId="27445" xr:uid="{431B7627-6623-40A9-B773-A1AF8E31598E}"/>
    <cellStyle name="Normal 27 13 2 5" xfId="27446" xr:uid="{2EBF8CA9-DD74-44F5-B892-92AD97DE12E0}"/>
    <cellStyle name="Normal 27 13 2 6" xfId="27447" xr:uid="{B4F5426F-C80D-4B82-9445-5F0643EA3D71}"/>
    <cellStyle name="Normal 27 14" xfId="27448" xr:uid="{D7A47907-A95B-4FE3-9852-8A3AE6CDA4E4}"/>
    <cellStyle name="Normal 27 14 2" xfId="27449" xr:uid="{1BAF7B19-E554-4AFF-BFD3-B1E11BC2C847}"/>
    <cellStyle name="Normal 27 14 2 2" xfId="27450" xr:uid="{EBE17F24-50C5-41D8-9F0A-B7AF230932B9}"/>
    <cellStyle name="Normal 27 14 2 2 2" xfId="27451" xr:uid="{E02BEAEC-4567-48B4-8D67-BF53EBA4D98A}"/>
    <cellStyle name="Normal 27 14 2 3" xfId="27452" xr:uid="{6DAFD9B5-689E-412B-BA1F-79411F65FA6C}"/>
    <cellStyle name="Normal 27 14 2 4" xfId="27453" xr:uid="{E4EF2557-4407-4480-986A-BB16899E05A3}"/>
    <cellStyle name="Normal 27 14 3" xfId="27454" xr:uid="{65E08813-5B9B-4326-912D-ACEA7CE9A974}"/>
    <cellStyle name="Normal 27 14 3 2" xfId="27455" xr:uid="{EB0F2C5A-B5FC-49A8-B094-3FEB5A4C3815}"/>
    <cellStyle name="Normal 27 14 4" xfId="27456" xr:uid="{C622C0AE-3170-41BB-B5B6-0D4F0EF289BA}"/>
    <cellStyle name="Normal 27 14 5" xfId="27457" xr:uid="{FD8D5492-8659-4F7D-9A5A-0527E532DFF5}"/>
    <cellStyle name="Normal 27 14 6" xfId="27458" xr:uid="{F6E6F44A-7C4F-41DF-BA2A-02040FF02605}"/>
    <cellStyle name="Normal 27 15" xfId="4054" xr:uid="{92B1330F-588A-4474-8E4F-ACE3C7B2CEB6}"/>
    <cellStyle name="Normal 27 2" xfId="3194" xr:uid="{EF494B7E-2B60-4D0E-AB88-BAAC7E976534}"/>
    <cellStyle name="Normal 27 2 2" xfId="27459" xr:uid="{D9A322E8-59EE-4C5F-B48C-3B65F716BCB1}"/>
    <cellStyle name="Normal 27 2 2 2" xfId="27460" xr:uid="{BBA84275-60F3-4DE9-81B3-87C672F12A9F}"/>
    <cellStyle name="Normal 27 2 2 2 2" xfId="27461" xr:uid="{75453F76-0CB1-42C1-90FA-BCA3DDB14FE6}"/>
    <cellStyle name="Normal 27 2 2 2 2 2" xfId="27462" xr:uid="{18B61D60-8530-4A8A-AFDA-BAEAF924A31F}"/>
    <cellStyle name="Normal 27 2 2 2 2 2 2" xfId="27463" xr:uid="{CE80CB65-DB0E-4F8E-B867-DE184E61CAA9}"/>
    <cellStyle name="Normal 27 2 2 2 2 3" xfId="27464" xr:uid="{F9245E3F-041C-49B3-A51F-3AB72893ABDD}"/>
    <cellStyle name="Normal 27 2 2 2 2 4" xfId="27465" xr:uid="{C713A99D-D3B8-4625-A5DA-AD9532BA77F0}"/>
    <cellStyle name="Normal 27 2 2 2 3" xfId="27466" xr:uid="{A602351C-30EB-4603-B955-DAA9192E4EDE}"/>
    <cellStyle name="Normal 27 2 2 2 3 2" xfId="27467" xr:uid="{695FA74E-5186-459C-B1EA-F7E8E227C752}"/>
    <cellStyle name="Normal 27 2 2 2 4" xfId="27468" xr:uid="{F9C60AF5-E419-4BFE-A31A-BC59BFE4638D}"/>
    <cellStyle name="Normal 27 2 2 2 5" xfId="27469" xr:uid="{8DA71456-2DBE-405C-A818-7DD5E4B7EF2F}"/>
    <cellStyle name="Normal 27 2 2 2 6" xfId="27470" xr:uid="{E05F74CE-67BE-4751-9A61-56855858DBA5}"/>
    <cellStyle name="Normal 27 2 3" xfId="27471" xr:uid="{7B1A7E98-EF3A-4D17-96E2-8189D2A20AA1}"/>
    <cellStyle name="Normal 27 2 3 2" xfId="27472" xr:uid="{A0035848-A535-49C0-99D3-470801D83995}"/>
    <cellStyle name="Normal 27 2 3 2 2" xfId="27473" xr:uid="{2E623937-353A-408D-81C2-E01DEC0AAF4C}"/>
    <cellStyle name="Normal 27 2 3 2 2 2" xfId="27474" xr:uid="{FB7564CB-7A89-4FA3-BCA1-B795D2A386BF}"/>
    <cellStyle name="Normal 27 2 3 2 3" xfId="27475" xr:uid="{586EBC31-E88B-4243-B0CF-D7AB8164DA82}"/>
    <cellStyle name="Normal 27 2 3 2 4" xfId="27476" xr:uid="{9D2AC88E-0159-41AE-9C10-258543C11C2F}"/>
    <cellStyle name="Normal 27 2 3 3" xfId="27477" xr:uid="{A79C5408-F557-4137-AE83-77875AD343CD}"/>
    <cellStyle name="Normal 27 2 3 3 2" xfId="27478" xr:uid="{F039A57C-2F65-44BC-82F3-6CE12BA734BF}"/>
    <cellStyle name="Normal 27 2 3 4" xfId="27479" xr:uid="{8C36A2C9-F957-4C23-B241-7A34F03AAA02}"/>
    <cellStyle name="Normal 27 2 3 5" xfId="27480" xr:uid="{C4FFE3BB-D9C9-4E75-BCE4-B7F50F421DC0}"/>
    <cellStyle name="Normal 27 2 3 6" xfId="27481" xr:uid="{28DA449A-4272-46B5-AB49-669709627662}"/>
    <cellStyle name="Normal 27 2 4" xfId="4151" xr:uid="{1BA80371-78C7-4BEE-B3C9-3EE4E2618E17}"/>
    <cellStyle name="Normal 27 3" xfId="27482" xr:uid="{1206FF87-EFB4-4337-83EA-E45B25D75985}"/>
    <cellStyle name="Normal 27 3 2" xfId="27483" xr:uid="{8B87CF35-0328-4EEA-BB8A-6582CD68BA60}"/>
    <cellStyle name="Normal 27 3 2 2" xfId="27484" xr:uid="{67CB4DD0-2AF6-428F-8573-93539F4F1553}"/>
    <cellStyle name="Normal 27 3 2 2 2" xfId="27485" xr:uid="{48FF9B51-2059-48CC-AEDC-1C3EDB420CB0}"/>
    <cellStyle name="Normal 27 3 2 2 2 2" xfId="27486" xr:uid="{D1436A6A-94C2-44FE-98B6-8CC8B233D3EC}"/>
    <cellStyle name="Normal 27 3 2 2 3" xfId="27487" xr:uid="{795B3B6C-D21D-4EF6-9833-CE8EAE437D92}"/>
    <cellStyle name="Normal 27 3 2 2 4" xfId="27488" xr:uid="{474FE6A4-34BD-458B-9058-87609CD32949}"/>
    <cellStyle name="Normal 27 3 2 3" xfId="27489" xr:uid="{EA888677-2FF9-4B57-B242-2282180F1BC1}"/>
    <cellStyle name="Normal 27 3 2 3 2" xfId="27490" xr:uid="{2AE035D8-6D4D-450F-8ECC-1043859FC30E}"/>
    <cellStyle name="Normal 27 3 2 4" xfId="27491" xr:uid="{BCB1F545-D87D-4D99-B831-E6DE7633AA50}"/>
    <cellStyle name="Normal 27 3 2 5" xfId="27492" xr:uid="{DDFDAEB8-EE5E-4CE3-BFCD-2366CCF100EB}"/>
    <cellStyle name="Normal 27 3 2 6" xfId="27493" xr:uid="{944BB284-DAD6-4E46-821E-341D40244821}"/>
    <cellStyle name="Normal 27 4" xfId="27494" xr:uid="{948890AA-0A74-44A9-AA55-D8F10C0EEFB6}"/>
    <cellStyle name="Normal 27 4 2" xfId="27495" xr:uid="{F255A35C-7C3E-400F-9929-3270E7C5E466}"/>
    <cellStyle name="Normal 27 4 2 2" xfId="27496" xr:uid="{32EF3DA6-35F4-4951-A49B-FA573321ABFA}"/>
    <cellStyle name="Normal 27 4 2 2 2" xfId="27497" xr:uid="{849827D9-7E06-4EE5-A090-D94A94739FCB}"/>
    <cellStyle name="Normal 27 4 2 2 2 2" xfId="27498" xr:uid="{783E746F-D721-41AD-941B-FDFE60F2B1BD}"/>
    <cellStyle name="Normal 27 4 2 2 3" xfId="27499" xr:uid="{673FAAC9-957D-466A-8405-A5DEABFE1A1D}"/>
    <cellStyle name="Normal 27 4 2 2 4" xfId="27500" xr:uid="{464532DF-B13D-447B-8985-02BB7E68FC25}"/>
    <cellStyle name="Normal 27 4 2 3" xfId="27501" xr:uid="{D6AECE3E-17A2-4A09-B1D7-BD6189069F54}"/>
    <cellStyle name="Normal 27 4 2 3 2" xfId="27502" xr:uid="{95DF2E34-1F7E-4769-AEC6-D43752099E0F}"/>
    <cellStyle name="Normal 27 4 2 4" xfId="27503" xr:uid="{7FFB68BC-60DF-4A70-8E40-52EF6F4AC623}"/>
    <cellStyle name="Normal 27 4 2 5" xfId="27504" xr:uid="{9028A650-C4F1-4B8E-B8A9-30B4119C68D9}"/>
    <cellStyle name="Normal 27 4 2 6" xfId="27505" xr:uid="{5C13335C-DBBC-4CB7-B2F2-3CE050534901}"/>
    <cellStyle name="Normal 27 5" xfId="27506" xr:uid="{3D9B18DD-6883-4221-ADE8-4120F08841CC}"/>
    <cellStyle name="Normal 27 5 2" xfId="27507" xr:uid="{DDEB1729-73ED-47DE-AD9D-0FE47A511D34}"/>
    <cellStyle name="Normal 27 5 2 2" xfId="27508" xr:uid="{0FBE3080-0044-4ECE-BB61-4AD732E56C42}"/>
    <cellStyle name="Normal 27 5 2 2 2" xfId="27509" xr:uid="{C0D57D66-C636-47FA-8F04-AB9F857664A3}"/>
    <cellStyle name="Normal 27 5 2 2 2 2" xfId="27510" xr:uid="{19682F4A-A54D-407D-8B41-969A155C7E09}"/>
    <cellStyle name="Normal 27 5 2 2 3" xfId="27511" xr:uid="{A2D07E45-0135-4E25-AB3D-DEDF34659636}"/>
    <cellStyle name="Normal 27 5 2 2 4" xfId="27512" xr:uid="{A7FCB9BA-2651-4F27-A516-9FF7717D656B}"/>
    <cellStyle name="Normal 27 5 2 3" xfId="27513" xr:uid="{884908BD-D3A4-41CA-AF14-09D9449B914C}"/>
    <cellStyle name="Normal 27 5 2 3 2" xfId="27514" xr:uid="{8181C376-EA31-4243-87CC-FE56C98C119D}"/>
    <cellStyle name="Normal 27 5 2 4" xfId="27515" xr:uid="{AD9D759D-071B-47B4-B9B8-656BC8AE2CD7}"/>
    <cellStyle name="Normal 27 5 2 5" xfId="27516" xr:uid="{F677C864-4B77-4F31-B002-8FB7AB370597}"/>
    <cellStyle name="Normal 27 5 2 6" xfId="27517" xr:uid="{027041F6-F126-4CD8-8B9C-B41F5BA05960}"/>
    <cellStyle name="Normal 27 6" xfId="27518" xr:uid="{86B20943-C1D0-4363-98C7-D62CBE9FCEBA}"/>
    <cellStyle name="Normal 27 6 2" xfId="27519" xr:uid="{8C4C7B40-C5BD-4794-B1E9-1E1277AD8F2F}"/>
    <cellStyle name="Normal 27 6 2 2" xfId="27520" xr:uid="{579ED54C-C400-42F7-8BE3-19A92E4BA563}"/>
    <cellStyle name="Normal 27 6 2 2 2" xfId="27521" xr:uid="{C65B1E63-5181-446B-B12B-798958325B9A}"/>
    <cellStyle name="Normal 27 6 2 2 2 2" xfId="27522" xr:uid="{9887555A-640B-417E-97C1-000BDCF2635D}"/>
    <cellStyle name="Normal 27 6 2 2 3" xfId="27523" xr:uid="{4E21CDBE-B692-4440-9A37-97AA30A5A2FD}"/>
    <cellStyle name="Normal 27 6 2 2 4" xfId="27524" xr:uid="{91C19446-9303-4EC6-87C1-873F489BEDB4}"/>
    <cellStyle name="Normal 27 6 2 3" xfId="27525" xr:uid="{C02FB870-F112-40A5-95C1-DEAE589C8A85}"/>
    <cellStyle name="Normal 27 6 2 3 2" xfId="27526" xr:uid="{25E76936-FFFC-472F-8A29-D00DD3058F04}"/>
    <cellStyle name="Normal 27 6 2 4" xfId="27527" xr:uid="{137C29AD-3E3C-4224-8C5B-24CFC12CDAD5}"/>
    <cellStyle name="Normal 27 6 2 5" xfId="27528" xr:uid="{577B538C-2364-4D20-8B04-B771A4FEC92E}"/>
    <cellStyle name="Normal 27 6 2 6" xfId="27529" xr:uid="{FFE243DD-B1AE-4C1F-AD09-CE74EF52BC36}"/>
    <cellStyle name="Normal 27 7" xfId="27530" xr:uid="{FAF3977C-6F84-4349-B8AF-B1E55DF6F426}"/>
    <cellStyle name="Normal 27 7 2" xfId="27531" xr:uid="{3E2FBF81-642F-4DB3-89CB-DB46E6998A45}"/>
    <cellStyle name="Normal 27 7 2 2" xfId="27532" xr:uid="{7A9270BA-5130-4B3A-9CF0-D11B03C99B6D}"/>
    <cellStyle name="Normal 27 7 2 2 2" xfId="27533" xr:uid="{28F0CC4A-55BE-4806-B191-FD273DD02A40}"/>
    <cellStyle name="Normal 27 7 2 2 2 2" xfId="27534" xr:uid="{6A26E2FC-CAB0-4901-AFEB-696841CE05BD}"/>
    <cellStyle name="Normal 27 7 2 2 3" xfId="27535" xr:uid="{1F730D17-6DF2-4BD5-9FCA-8B2794D376E9}"/>
    <cellStyle name="Normal 27 7 2 2 4" xfId="27536" xr:uid="{EEFC8E8E-8C1B-4B73-9CD5-90DE1218B2EE}"/>
    <cellStyle name="Normal 27 7 2 3" xfId="27537" xr:uid="{DD1FEC3D-0AC0-417C-B382-BADC776CC94F}"/>
    <cellStyle name="Normal 27 7 2 3 2" xfId="27538" xr:uid="{6A1DDCF1-A605-4B50-9DA4-2F4EE4B5BB2F}"/>
    <cellStyle name="Normal 27 7 2 4" xfId="27539" xr:uid="{274E160E-8771-488E-A606-640632C0BD7A}"/>
    <cellStyle name="Normal 27 7 2 5" xfId="27540" xr:uid="{3F6982DD-506E-4451-8EF2-FC982C20FA7C}"/>
    <cellStyle name="Normal 27 7 2 6" xfId="27541" xr:uid="{0FD7448B-E505-4926-B34C-CA0AD543F260}"/>
    <cellStyle name="Normal 27 8" xfId="27542" xr:uid="{CF68119A-EC85-4B5B-8B57-E27483197133}"/>
    <cellStyle name="Normal 27 8 2" xfId="27543" xr:uid="{CED28823-AEA5-412D-87A5-64DB998107D6}"/>
    <cellStyle name="Normal 27 8 2 2" xfId="27544" xr:uid="{C721B584-AFFB-422B-8AB9-4D969B5E191B}"/>
    <cellStyle name="Normal 27 8 2 2 2" xfId="27545" xr:uid="{DC8D5314-59C4-4D6A-B772-B60CF6D31A84}"/>
    <cellStyle name="Normal 27 8 2 2 2 2" xfId="27546" xr:uid="{F28AB15B-3831-4FC6-B0ED-928ED0C44ED0}"/>
    <cellStyle name="Normal 27 8 2 2 3" xfId="27547" xr:uid="{F0C33618-4DA6-4B9C-B393-5B154C0210F4}"/>
    <cellStyle name="Normal 27 8 2 2 4" xfId="27548" xr:uid="{8DCB6228-FE1E-4B2D-9110-7BA2F0686098}"/>
    <cellStyle name="Normal 27 8 2 3" xfId="27549" xr:uid="{80B9D728-FE7A-434A-967C-882ADA4E77EF}"/>
    <cellStyle name="Normal 27 8 2 3 2" xfId="27550" xr:uid="{6C361FEC-A439-4453-A4AE-F844024A5B91}"/>
    <cellStyle name="Normal 27 8 2 4" xfId="27551" xr:uid="{616D2229-EF54-4F5C-9BBB-19BCB49EE03D}"/>
    <cellStyle name="Normal 27 8 2 5" xfId="27552" xr:uid="{777479CB-4DD0-46D6-8F4C-BAC3E413B7A6}"/>
    <cellStyle name="Normal 27 8 2 6" xfId="27553" xr:uid="{FEE139CD-AFBA-4174-91C9-28E50173BB8B}"/>
    <cellStyle name="Normal 27 9" xfId="27554" xr:uid="{D7D73D53-1126-4EA0-BB42-AC9AF0C4D1FC}"/>
    <cellStyle name="Normal 27 9 2" xfId="27555" xr:uid="{FF7389AC-7C02-42D0-97E8-D6C989A16C59}"/>
    <cellStyle name="Normal 27 9 2 2" xfId="27556" xr:uid="{8BACFD78-88F8-4845-A641-0DEE51FC6068}"/>
    <cellStyle name="Normal 27 9 2 2 2" xfId="27557" xr:uid="{5915C654-0F27-4C37-8823-02E4D48A4C3C}"/>
    <cellStyle name="Normal 27 9 2 2 2 2" xfId="27558" xr:uid="{A4215062-249C-473E-95CC-C9FA025D95BB}"/>
    <cellStyle name="Normal 27 9 2 2 3" xfId="27559" xr:uid="{17211928-D664-420A-84FE-B67959701A50}"/>
    <cellStyle name="Normal 27 9 2 2 4" xfId="27560" xr:uid="{1D660CF6-FC28-47E3-88F0-C9D7EBDBA8C7}"/>
    <cellStyle name="Normal 27 9 2 3" xfId="27561" xr:uid="{2915F1F9-FFD1-4CEA-A739-415658B35AFD}"/>
    <cellStyle name="Normal 27 9 2 3 2" xfId="27562" xr:uid="{85DA7785-83F6-47D2-915A-6EA98E6FC1C7}"/>
    <cellStyle name="Normal 27 9 2 4" xfId="27563" xr:uid="{59AAD3AC-8060-40D5-A355-19CCAE5F4E22}"/>
    <cellStyle name="Normal 27 9 2 5" xfId="27564" xr:uid="{8B4D7B61-70D4-4E0E-AE8C-61582712A24D}"/>
    <cellStyle name="Normal 27 9 2 6" xfId="27565" xr:uid="{D6E02B7F-FE35-4ACC-9C10-B5CF2B41E861}"/>
    <cellStyle name="Normal 270" xfId="27566" xr:uid="{29B8D474-E235-43EE-9BD1-65A55C27616F}"/>
    <cellStyle name="Normal 270 2" xfId="27567" xr:uid="{A25ACDB1-92EA-49EE-910B-87738325EC2A}"/>
    <cellStyle name="Normal 270 3" xfId="27568" xr:uid="{BC110B0D-E06E-4F51-9B19-63EC17E4915F}"/>
    <cellStyle name="Normal 271" xfId="27569" xr:uid="{FBB8B479-9EA0-4B69-9A97-31CFF9C24CF7}"/>
    <cellStyle name="Normal 271 2" xfId="27570" xr:uid="{077B8FC6-3462-480D-BF49-5A3BE714400D}"/>
    <cellStyle name="Normal 271 3" xfId="27571" xr:uid="{95C97E90-E97C-422E-A890-9CA831CD4A50}"/>
    <cellStyle name="Normal 272" xfId="27572" xr:uid="{793A37AF-D091-4631-94A4-E2012B9BBE6E}"/>
    <cellStyle name="Normal 272 2" xfId="27573" xr:uid="{D1439552-4A29-41E7-B928-1821FCFAA908}"/>
    <cellStyle name="Normal 272 3" xfId="27574" xr:uid="{57E54B1B-E72B-4B5A-BDE3-0AACE84BD49C}"/>
    <cellStyle name="Normal 273" xfId="27575" xr:uid="{0455BFB9-13D9-4CD0-B247-0EBD80E1105C}"/>
    <cellStyle name="Normal 273 2" xfId="27576" xr:uid="{C8FBF574-AEAD-4B08-8039-AA6BDB8DD901}"/>
    <cellStyle name="Normal 273 3" xfId="27577" xr:uid="{F418C30B-A418-4013-ABCF-29D6E0F4D6C6}"/>
    <cellStyle name="Normal 274" xfId="27578" xr:uid="{73CEEC66-E77C-4DE6-8F0B-C1DFB9B823E8}"/>
    <cellStyle name="Normal 274 2" xfId="27579" xr:uid="{88C40FAC-DB82-46B3-9AB7-830C110D50FA}"/>
    <cellStyle name="Normal 275" xfId="27580" xr:uid="{698C5733-21AD-4BD9-85AC-3C13937B953F}"/>
    <cellStyle name="Normal 275 2" xfId="27581" xr:uid="{610C2D5C-9C62-436C-8DE3-07768F360957}"/>
    <cellStyle name="Normal 276" xfId="27582" xr:uid="{B8142DC6-41D2-46FE-8829-3919267876FE}"/>
    <cellStyle name="Normal 276 2" xfId="27583" xr:uid="{26A68D0F-088D-47C5-89BD-56A66C285553}"/>
    <cellStyle name="Normal 277" xfId="27584" xr:uid="{73023E9E-CF30-4CB7-854D-440672F1000B}"/>
    <cellStyle name="Normal 277 2" xfId="27585" xr:uid="{466223B3-25E8-4F97-9BC8-8E74B510C7AA}"/>
    <cellStyle name="Normal 278" xfId="27586" xr:uid="{12C32348-53D3-49C1-94DE-8F2ADA1DBBAE}"/>
    <cellStyle name="Normal 278 2" xfId="27587" xr:uid="{AD5FB08D-54DA-4C03-9C08-2986A4BDC1C9}"/>
    <cellStyle name="Normal 279" xfId="27588" xr:uid="{9A5E5F2C-FE64-4A72-B06B-1D7B68ED33EA}"/>
    <cellStyle name="Normal 279 2" xfId="27589" xr:uid="{C9E3D8F7-62F2-42BE-A347-3FE970C80EB7}"/>
    <cellStyle name="Normal 28" xfId="2208" xr:uid="{0C2142A1-5CC9-4E6A-AB8F-8628F4EA5F74}"/>
    <cellStyle name="Normal 28 10" xfId="27590" xr:uid="{5A36CB02-7D8C-41CD-80F3-330BD454539E}"/>
    <cellStyle name="Normal 28 10 2" xfId="27591" xr:uid="{807BE7FD-DFAB-4D73-BB4C-6D522B1C23BB}"/>
    <cellStyle name="Normal 28 10 2 2" xfId="27592" xr:uid="{0F2C27D3-D9CA-480E-BCC8-67E88144C131}"/>
    <cellStyle name="Normal 28 10 2 2 2" xfId="27593" xr:uid="{355C73B7-5462-452E-8DCB-E46EA93E0E0D}"/>
    <cellStyle name="Normal 28 10 2 2 2 2" xfId="27594" xr:uid="{54323EAA-16C6-472D-BE60-DA8A05D12237}"/>
    <cellStyle name="Normal 28 10 2 2 3" xfId="27595" xr:uid="{52A6A3A9-8B7D-4F85-A82A-CEF29C189368}"/>
    <cellStyle name="Normal 28 10 2 2 4" xfId="27596" xr:uid="{8D15FD82-801B-4267-9573-06D7362E8FAC}"/>
    <cellStyle name="Normal 28 10 2 3" xfId="27597" xr:uid="{A66F528E-F253-40DC-A985-15EF0E49A9D4}"/>
    <cellStyle name="Normal 28 10 2 3 2" xfId="27598" xr:uid="{43C2AFC1-AAD9-4595-B76D-FC8D31748034}"/>
    <cellStyle name="Normal 28 10 2 4" xfId="27599" xr:uid="{661B1567-02E2-4735-91C0-992550E97E92}"/>
    <cellStyle name="Normal 28 10 2 5" xfId="27600" xr:uid="{A4951BA5-8BCE-433D-A7E4-1864ABDD3525}"/>
    <cellStyle name="Normal 28 10 2 6" xfId="27601" xr:uid="{A0DD7014-F8FC-4F42-9AEC-3082F3362512}"/>
    <cellStyle name="Normal 28 11" xfId="27602" xr:uid="{0685FAE1-7307-458C-86A8-A58747A1E300}"/>
    <cellStyle name="Normal 28 11 2" xfId="27603" xr:uid="{E76C49D0-A973-4562-8AAF-B9110F1914E9}"/>
    <cellStyle name="Normal 28 11 2 2" xfId="27604" xr:uid="{545538D7-5990-472B-A52A-2A9435930648}"/>
    <cellStyle name="Normal 28 11 2 2 2" xfId="27605" xr:uid="{C62A524D-F4A4-4C6C-AD83-9629C1913FB7}"/>
    <cellStyle name="Normal 28 11 2 2 2 2" xfId="27606" xr:uid="{CF3F5221-C118-4BBB-882C-5509CBF0A884}"/>
    <cellStyle name="Normal 28 11 2 2 3" xfId="27607" xr:uid="{99736891-37F5-4E1A-B309-5254E9F54E4D}"/>
    <cellStyle name="Normal 28 11 2 2 4" xfId="27608" xr:uid="{868E125E-13F5-497F-BAF7-0E77F15D2CA6}"/>
    <cellStyle name="Normal 28 11 2 3" xfId="27609" xr:uid="{06AF0756-4456-4C00-BA97-F012202DC16F}"/>
    <cellStyle name="Normal 28 11 2 3 2" xfId="27610" xr:uid="{11C8E1CB-07D9-4A6A-8276-5225C8D77136}"/>
    <cellStyle name="Normal 28 11 2 4" xfId="27611" xr:uid="{C6283D0A-7742-47B2-8021-E723E8BE5420}"/>
    <cellStyle name="Normal 28 11 2 5" xfId="27612" xr:uid="{BF1E7FC0-C322-41EE-9642-C6F1D133DA5B}"/>
    <cellStyle name="Normal 28 11 2 6" xfId="27613" xr:uid="{4C96FA76-DA83-4778-AD08-00BE976BA726}"/>
    <cellStyle name="Normal 28 12" xfId="27614" xr:uid="{4AEBED2C-C9DD-4446-A150-567C05207054}"/>
    <cellStyle name="Normal 28 12 2" xfId="27615" xr:uid="{9A546CC3-7598-4A08-9EB3-9D09EF830BF9}"/>
    <cellStyle name="Normal 28 12 2 2" xfId="27616" xr:uid="{FE7B41D7-F9CA-417B-8C30-1F138A9FA7D6}"/>
    <cellStyle name="Normal 28 12 2 2 2" xfId="27617" xr:uid="{BBB3DE0D-E591-4B5F-8F55-F112C6427CCB}"/>
    <cellStyle name="Normal 28 12 2 2 2 2" xfId="27618" xr:uid="{4A35C6D8-4EB3-4F1A-BD96-153796D511D4}"/>
    <cellStyle name="Normal 28 12 2 2 3" xfId="27619" xr:uid="{2A63654F-6F2B-4967-891A-C3402BE2438C}"/>
    <cellStyle name="Normal 28 12 2 2 4" xfId="27620" xr:uid="{C62FE281-67AC-4569-BB6C-8B408B0A164F}"/>
    <cellStyle name="Normal 28 12 2 3" xfId="27621" xr:uid="{B67313E9-18A6-4E99-8D18-592CAAD3C7EF}"/>
    <cellStyle name="Normal 28 12 2 3 2" xfId="27622" xr:uid="{B959D54A-AB88-4AA8-8C74-E47D1E3C7E5A}"/>
    <cellStyle name="Normal 28 12 2 4" xfId="27623" xr:uid="{B032E5D2-7953-4F98-A0CF-9B6CDE38A0C3}"/>
    <cellStyle name="Normal 28 12 2 5" xfId="27624" xr:uid="{6CB7F82A-926D-49EB-8588-490CB8B87775}"/>
    <cellStyle name="Normal 28 12 2 6" xfId="27625" xr:uid="{AAD88D0E-9E1C-43EA-8765-84404EC95C76}"/>
    <cellStyle name="Normal 28 13" xfId="27626" xr:uid="{1AC42749-EE19-4271-A3F1-6ACAE9C7D625}"/>
    <cellStyle name="Normal 28 13 2" xfId="27627" xr:uid="{B686E850-0255-4C5C-A0B9-11938B8938F1}"/>
    <cellStyle name="Normal 28 13 2 2" xfId="27628" xr:uid="{490698DC-1261-43F1-A965-9D83B8B5D858}"/>
    <cellStyle name="Normal 28 13 2 2 2" xfId="27629" xr:uid="{98AE377E-5DA7-4E8A-B894-2D33F45908E6}"/>
    <cellStyle name="Normal 28 13 2 2 2 2" xfId="27630" xr:uid="{F56F4315-ACD6-4DDE-B127-4E7C8E6F927E}"/>
    <cellStyle name="Normal 28 13 2 2 3" xfId="27631" xr:uid="{BD4803A0-0656-4ADE-A85C-B246124A0F0A}"/>
    <cellStyle name="Normal 28 13 2 2 4" xfId="27632" xr:uid="{C8B2C9C9-9568-498B-8605-1573110D89C6}"/>
    <cellStyle name="Normal 28 13 2 3" xfId="27633" xr:uid="{EF07137B-3E25-4D68-A530-0373DE8DDE40}"/>
    <cellStyle name="Normal 28 13 2 3 2" xfId="27634" xr:uid="{9B15D50D-8758-4A16-9DF1-7CB53C0CDBF6}"/>
    <cellStyle name="Normal 28 13 2 4" xfId="27635" xr:uid="{36EB9C0A-25B4-484D-8E3C-753A1B5D49D8}"/>
    <cellStyle name="Normal 28 13 2 5" xfId="27636" xr:uid="{C25F2C74-DD30-44C2-BC8A-E2E2B3EFF7CA}"/>
    <cellStyle name="Normal 28 13 2 6" xfId="27637" xr:uid="{615D294C-F181-4677-9511-938710CB3BDD}"/>
    <cellStyle name="Normal 28 14" xfId="27638" xr:uid="{271BAFBC-F7BC-4ABD-95F8-FA5F88A79197}"/>
    <cellStyle name="Normal 28 14 2" xfId="27639" xr:uid="{41F0B29D-E51A-43F6-AD6B-18C13AE86ED6}"/>
    <cellStyle name="Normal 28 14 2 2" xfId="27640" xr:uid="{8BFE0D1C-CCB7-4027-8523-CF7AAA34D515}"/>
    <cellStyle name="Normal 28 14 2 2 2" xfId="27641" xr:uid="{834C89C6-7177-47C3-A48B-A6C997910C32}"/>
    <cellStyle name="Normal 28 14 2 3" xfId="27642" xr:uid="{2F8687F8-B14D-4C7A-840D-077CB3E081E0}"/>
    <cellStyle name="Normal 28 14 2 4" xfId="27643" xr:uid="{97CF40E0-B8B8-4EBF-B0A0-6193B5679E87}"/>
    <cellStyle name="Normal 28 14 3" xfId="27644" xr:uid="{039C696D-5ADD-4687-8AEB-0E36DE2A3051}"/>
    <cellStyle name="Normal 28 14 3 2" xfId="27645" xr:uid="{4AEA9EC3-03F3-4B7E-92B8-0692B996EF24}"/>
    <cellStyle name="Normal 28 14 4" xfId="27646" xr:uid="{562F46CA-BB7C-40DC-A96B-8473A176E8AD}"/>
    <cellStyle name="Normal 28 14 5" xfId="27647" xr:uid="{56DF7F6C-6473-4B8E-A21B-2B1094A64DA4}"/>
    <cellStyle name="Normal 28 14 6" xfId="27648" xr:uid="{090ED153-350F-4964-965F-91E35E0692FE}"/>
    <cellStyle name="Normal 28 15" xfId="4055" xr:uid="{3C98BF1A-A33B-4D2F-AD2C-BB7954DA4CE9}"/>
    <cellStyle name="Normal 28 2" xfId="3195" xr:uid="{62439F89-8A41-4000-939B-E1CBAFBC34C7}"/>
    <cellStyle name="Normal 28 2 2" xfId="27649" xr:uid="{1D2A6770-4975-42FD-A3B8-98FA554FB561}"/>
    <cellStyle name="Normal 28 2 2 2" xfId="27650" xr:uid="{33BD7927-BED2-4C87-A53E-AC8252B1ADFB}"/>
    <cellStyle name="Normal 28 2 2 2 2" xfId="27651" xr:uid="{D1C059FB-34E3-42A5-9F86-09E4EC40994D}"/>
    <cellStyle name="Normal 28 2 2 2 2 2" xfId="27652" xr:uid="{C2E1AA4D-60D1-4EC7-B0D1-C4FB360B75DA}"/>
    <cellStyle name="Normal 28 2 2 2 2 2 2" xfId="27653" xr:uid="{BB2C4954-5F94-4778-9888-F6EA3BA4DD13}"/>
    <cellStyle name="Normal 28 2 2 2 2 3" xfId="27654" xr:uid="{25ADC83E-CEDC-4253-87A5-135A4D316F36}"/>
    <cellStyle name="Normal 28 2 2 2 2 4" xfId="27655" xr:uid="{4DCFC78E-8D6B-46F1-B871-EA229D6F85A4}"/>
    <cellStyle name="Normal 28 2 2 2 3" xfId="27656" xr:uid="{72C38F21-7D55-4303-87F9-4D1B887D0381}"/>
    <cellStyle name="Normal 28 2 2 2 3 2" xfId="27657" xr:uid="{DF16CC14-6B77-4DAF-B877-B0CE2C0729BB}"/>
    <cellStyle name="Normal 28 2 2 2 4" xfId="27658" xr:uid="{FEB93BD7-0871-45A1-AC74-E709ED6F9046}"/>
    <cellStyle name="Normal 28 2 2 2 5" xfId="27659" xr:uid="{64B0442C-5765-4A62-94DE-B3A7106A5E0F}"/>
    <cellStyle name="Normal 28 2 2 2 6" xfId="27660" xr:uid="{16CCC2DB-B38F-4999-95E4-7441EA6AB376}"/>
    <cellStyle name="Normal 28 2 3" xfId="27661" xr:uid="{3CF46EDC-135C-4342-AE56-B1D772C42A94}"/>
    <cellStyle name="Normal 28 2 3 2" xfId="27662" xr:uid="{CB13A883-108C-49B2-9890-734C3712472E}"/>
    <cellStyle name="Normal 28 2 3 2 2" xfId="27663" xr:uid="{BCAB47A1-A3B9-4174-97B5-09BB4306F30A}"/>
    <cellStyle name="Normal 28 2 3 2 2 2" xfId="27664" xr:uid="{0529218C-47D1-4108-BC9A-D36ACF0C9F1D}"/>
    <cellStyle name="Normal 28 2 3 2 3" xfId="27665" xr:uid="{5F028C00-C489-466C-B837-47BB0DAE8274}"/>
    <cellStyle name="Normal 28 2 3 2 4" xfId="27666" xr:uid="{44044D73-A8B5-4749-8167-5F5EDBBAB190}"/>
    <cellStyle name="Normal 28 2 3 3" xfId="27667" xr:uid="{6B657315-1409-4AD6-9B57-2A3CB93D5F5F}"/>
    <cellStyle name="Normal 28 2 3 3 2" xfId="27668" xr:uid="{9510A68D-94E3-42FD-BD09-FC9FCF68D362}"/>
    <cellStyle name="Normal 28 2 3 4" xfId="27669" xr:uid="{C8608A96-C7CE-4E03-8562-D44EA2200244}"/>
    <cellStyle name="Normal 28 2 3 5" xfId="27670" xr:uid="{17529DFD-4218-4E80-A887-1F36AFA545C2}"/>
    <cellStyle name="Normal 28 2 3 6" xfId="27671" xr:uid="{CE13EAC1-5108-453A-A7CB-6C872B4FCE42}"/>
    <cellStyle name="Normal 28 2 4" xfId="4152" xr:uid="{9B234BE3-5BFA-46EA-9521-DDB2BF4BE3F7}"/>
    <cellStyle name="Normal 28 3" xfId="27672" xr:uid="{5FE69F93-439B-41E4-91C2-EA228FF4667B}"/>
    <cellStyle name="Normal 28 3 2" xfId="27673" xr:uid="{17795F55-1AB4-4F55-BB4B-035724B87782}"/>
    <cellStyle name="Normal 28 3 2 2" xfId="27674" xr:uid="{43CA7E07-8900-4579-B5D6-026F52AF3382}"/>
    <cellStyle name="Normal 28 3 2 2 2" xfId="27675" xr:uid="{9C34644D-378F-40F1-A527-2E4A8C137923}"/>
    <cellStyle name="Normal 28 3 2 2 2 2" xfId="27676" xr:uid="{79EC38DC-726A-4D55-A2FB-C04560999EAA}"/>
    <cellStyle name="Normal 28 3 2 2 3" xfId="27677" xr:uid="{9387E30F-1EFD-4DBD-91E7-E81B16DE9DDD}"/>
    <cellStyle name="Normal 28 3 2 2 4" xfId="27678" xr:uid="{C360872A-3ADF-475E-BDAB-25563A363984}"/>
    <cellStyle name="Normal 28 3 2 3" xfId="27679" xr:uid="{D271750D-0E06-4CCA-A03A-7E95509D5142}"/>
    <cellStyle name="Normal 28 3 2 3 2" xfId="27680" xr:uid="{5E9F8C27-33B9-4A94-8C38-FB7A1E5131AD}"/>
    <cellStyle name="Normal 28 3 2 4" xfId="27681" xr:uid="{B8AE28CB-C933-4299-8869-AB670778E70C}"/>
    <cellStyle name="Normal 28 3 2 5" xfId="27682" xr:uid="{2BC10473-C032-4CDF-92EA-468AFB0F5062}"/>
    <cellStyle name="Normal 28 3 2 6" xfId="27683" xr:uid="{3CAC79C7-0A8D-4544-A086-0EE9996C479A}"/>
    <cellStyle name="Normal 28 4" xfId="27684" xr:uid="{D5857BD3-BDC6-43EB-A101-E82848A4E0E8}"/>
    <cellStyle name="Normal 28 4 2" xfId="27685" xr:uid="{BBF03B9C-0786-476D-A0C7-B269C1081BC7}"/>
    <cellStyle name="Normal 28 4 2 2" xfId="27686" xr:uid="{1659114B-AAED-4BA1-B42B-3DB026E11176}"/>
    <cellStyle name="Normal 28 4 2 2 2" xfId="27687" xr:uid="{E69E464B-69EE-437B-9161-FD9BD2165B0F}"/>
    <cellStyle name="Normal 28 4 2 2 2 2" xfId="27688" xr:uid="{A1B22E42-0558-4C69-BE85-DAD53D290BA3}"/>
    <cellStyle name="Normal 28 4 2 2 3" xfId="27689" xr:uid="{4105ADE5-309E-437D-B6CA-9FEE7CDAE5FE}"/>
    <cellStyle name="Normal 28 4 2 2 4" xfId="27690" xr:uid="{3BB9A1B8-0281-4FFC-80AF-899AABDC09D5}"/>
    <cellStyle name="Normal 28 4 2 3" xfId="27691" xr:uid="{8D0E0593-2122-4581-B595-DD265492135E}"/>
    <cellStyle name="Normal 28 4 2 3 2" xfId="27692" xr:uid="{C0E3E2D3-744F-4547-A49A-07EE8F9CB31F}"/>
    <cellStyle name="Normal 28 4 2 4" xfId="27693" xr:uid="{7424E29C-69FC-48B2-91AA-6E1CF1D3B6DB}"/>
    <cellStyle name="Normal 28 4 2 5" xfId="27694" xr:uid="{AE4E6706-4FFA-46A4-889D-ADF50579FE1C}"/>
    <cellStyle name="Normal 28 4 2 6" xfId="27695" xr:uid="{B886ACEE-64A2-423F-A9A9-61390308315C}"/>
    <cellStyle name="Normal 28 5" xfId="27696" xr:uid="{FE437873-9A53-4E02-8368-9FD879885816}"/>
    <cellStyle name="Normal 28 5 2" xfId="27697" xr:uid="{B591245A-1321-4684-98EC-EB120F253B29}"/>
    <cellStyle name="Normal 28 5 2 2" xfId="27698" xr:uid="{5C9F5314-3E7A-4699-BCF3-C3C07FEEA0A4}"/>
    <cellStyle name="Normal 28 5 2 2 2" xfId="27699" xr:uid="{6899D24C-63DC-4AC2-BDFC-CEB562719B03}"/>
    <cellStyle name="Normal 28 5 2 2 2 2" xfId="27700" xr:uid="{620B8604-D72D-480C-89D8-495BB51AB376}"/>
    <cellStyle name="Normal 28 5 2 2 3" xfId="27701" xr:uid="{9A809331-6A0F-463F-9E0D-D58F2FE79A0A}"/>
    <cellStyle name="Normal 28 5 2 2 4" xfId="27702" xr:uid="{13C2252D-252B-4BE0-89AD-AC659EFD0232}"/>
    <cellStyle name="Normal 28 5 2 3" xfId="27703" xr:uid="{04A0C246-205D-46B7-8639-1DCBB449B306}"/>
    <cellStyle name="Normal 28 5 2 3 2" xfId="27704" xr:uid="{1215015A-6683-433F-A3DF-FB31ACE1D1DD}"/>
    <cellStyle name="Normal 28 5 2 4" xfId="27705" xr:uid="{FA2351BE-DC28-4818-8983-C64CF6FA71CA}"/>
    <cellStyle name="Normal 28 5 2 5" xfId="27706" xr:uid="{43A0095E-D24F-410C-B15B-31341B8C84D1}"/>
    <cellStyle name="Normal 28 5 2 6" xfId="27707" xr:uid="{15CA394A-C2F1-4766-AE4E-9697E69B508A}"/>
    <cellStyle name="Normal 28 6" xfId="27708" xr:uid="{02539D97-15B1-476D-91EF-9F0FB7619ED8}"/>
    <cellStyle name="Normal 28 6 2" xfId="27709" xr:uid="{8B8621C9-36E2-45D8-A6E5-5AC0108454DF}"/>
    <cellStyle name="Normal 28 6 2 2" xfId="27710" xr:uid="{0DEAAAA1-0276-4405-B64D-B945ACB06609}"/>
    <cellStyle name="Normal 28 6 2 2 2" xfId="27711" xr:uid="{311FE450-F2FB-46B9-911A-04530038595E}"/>
    <cellStyle name="Normal 28 6 2 2 2 2" xfId="27712" xr:uid="{D9334ED2-6592-4F06-B7AC-AD515F691B58}"/>
    <cellStyle name="Normal 28 6 2 2 3" xfId="27713" xr:uid="{966C5AAE-ED82-4AA5-B888-F0345D2F2630}"/>
    <cellStyle name="Normal 28 6 2 2 4" xfId="27714" xr:uid="{3135F9AA-1F0B-43AE-9DAF-2B4C5D0C03F4}"/>
    <cellStyle name="Normal 28 6 2 3" xfId="27715" xr:uid="{50176750-3309-43F6-A06C-1A04CC98CA6A}"/>
    <cellStyle name="Normal 28 6 2 3 2" xfId="27716" xr:uid="{69DAC4E4-444E-4D43-9A47-7DB5C116A363}"/>
    <cellStyle name="Normal 28 6 2 4" xfId="27717" xr:uid="{899ABC28-EB92-48C7-A6AC-921A7E98D707}"/>
    <cellStyle name="Normal 28 6 2 5" xfId="27718" xr:uid="{067F2615-98EC-49FF-800F-4F271A0E3C49}"/>
    <cellStyle name="Normal 28 6 2 6" xfId="27719" xr:uid="{5498F4DC-4895-4C4E-8A00-D249F880A0FF}"/>
    <cellStyle name="Normal 28 7" xfId="27720" xr:uid="{78661FAA-37B5-40C0-87E2-33E6F0ED54E9}"/>
    <cellStyle name="Normal 28 7 2" xfId="27721" xr:uid="{E84469DB-C0E3-40FA-9456-DCC9CFC15F0B}"/>
    <cellStyle name="Normal 28 7 2 2" xfId="27722" xr:uid="{189B9EDB-A1EB-450F-9765-B32D30B865BC}"/>
    <cellStyle name="Normal 28 7 2 2 2" xfId="27723" xr:uid="{B9320F5F-B215-436C-BBEE-33A08CCCE7A6}"/>
    <cellStyle name="Normal 28 7 2 2 2 2" xfId="27724" xr:uid="{AF53642C-5CC2-42C8-8C34-B7C5D07A3B72}"/>
    <cellStyle name="Normal 28 7 2 2 3" xfId="27725" xr:uid="{DF56CDAB-E289-41A6-BB02-F8145BB56DA4}"/>
    <cellStyle name="Normal 28 7 2 2 4" xfId="27726" xr:uid="{9ED46AF8-0C82-4678-8CBA-BE61A784586B}"/>
    <cellStyle name="Normal 28 7 2 3" xfId="27727" xr:uid="{B775BA65-BA21-46B2-A792-E5CC7E867283}"/>
    <cellStyle name="Normal 28 7 2 3 2" xfId="27728" xr:uid="{354BC9DE-A932-4676-9EA1-8E1F28777D24}"/>
    <cellStyle name="Normal 28 7 2 4" xfId="27729" xr:uid="{CDE4A6DB-5222-45A4-A3C4-2F4730F395AB}"/>
    <cellStyle name="Normal 28 7 2 5" xfId="27730" xr:uid="{C65065FC-0A74-46B1-BDE0-8CE75AFC1193}"/>
    <cellStyle name="Normal 28 7 2 6" xfId="27731" xr:uid="{A9B5A255-D3A3-4756-ACC9-7209B4EBDF69}"/>
    <cellStyle name="Normal 28 8" xfId="27732" xr:uid="{D4C4568A-F7DF-4424-AAD3-3B850892AFD5}"/>
    <cellStyle name="Normal 28 8 2" xfId="27733" xr:uid="{AE65B132-9862-4A90-AC3D-44CABA9E231A}"/>
    <cellStyle name="Normal 28 8 2 2" xfId="27734" xr:uid="{A73713D0-298C-4C6B-A885-F8E2B6BEAE9C}"/>
    <cellStyle name="Normal 28 8 2 2 2" xfId="27735" xr:uid="{3C516D22-2286-41B3-8EBC-93403F1CE486}"/>
    <cellStyle name="Normal 28 8 2 2 2 2" xfId="27736" xr:uid="{81376358-6C4D-455F-ABB7-F49EC317A6FE}"/>
    <cellStyle name="Normal 28 8 2 2 3" xfId="27737" xr:uid="{3718B9CB-6968-42A1-857D-ABB3BACA766D}"/>
    <cellStyle name="Normal 28 8 2 2 4" xfId="27738" xr:uid="{16844D64-24C6-48B5-B586-4B7B93E11C7E}"/>
    <cellStyle name="Normal 28 8 2 3" xfId="27739" xr:uid="{A8EC440E-6288-45C6-AD81-3212836CC27E}"/>
    <cellStyle name="Normal 28 8 2 3 2" xfId="27740" xr:uid="{4C0C4550-8D65-4FEF-A9DA-57580F2084A0}"/>
    <cellStyle name="Normal 28 8 2 4" xfId="27741" xr:uid="{3C27F1EB-7A3C-4F49-AA8E-A941950BB4EB}"/>
    <cellStyle name="Normal 28 8 2 5" xfId="27742" xr:uid="{117F7AAD-DFD3-448F-8E1C-65E0361F1D28}"/>
    <cellStyle name="Normal 28 8 2 6" xfId="27743" xr:uid="{BDF535E8-B8AB-49BB-A2CD-3FE171509A95}"/>
    <cellStyle name="Normal 28 9" xfId="27744" xr:uid="{90847C71-F4E9-4E7A-8BCC-A21C8E4A1A11}"/>
    <cellStyle name="Normal 28 9 2" xfId="27745" xr:uid="{5BC2EFD8-7C31-48BF-8BA7-1AB6D6FE62D9}"/>
    <cellStyle name="Normal 28 9 2 2" xfId="27746" xr:uid="{BB05993B-97E9-4C4E-9C1A-23A9D5473A41}"/>
    <cellStyle name="Normal 28 9 2 2 2" xfId="27747" xr:uid="{1AD4BF19-E003-4129-BC14-BC34298783BA}"/>
    <cellStyle name="Normal 28 9 2 2 2 2" xfId="27748" xr:uid="{E9B506C9-958F-43F5-AE25-18C72CC43C2A}"/>
    <cellStyle name="Normal 28 9 2 2 3" xfId="27749" xr:uid="{9123EDDE-6EF4-42BF-A6D3-D70D64CDEB9D}"/>
    <cellStyle name="Normal 28 9 2 2 4" xfId="27750" xr:uid="{A5A3C37E-6074-471A-9420-886E78F49F74}"/>
    <cellStyle name="Normal 28 9 2 3" xfId="27751" xr:uid="{09FDA9EA-CB84-46E3-9E89-067B5754174A}"/>
    <cellStyle name="Normal 28 9 2 3 2" xfId="27752" xr:uid="{82E9F86B-FB54-4B7F-881F-F74BBCA8EBC8}"/>
    <cellStyle name="Normal 28 9 2 4" xfId="27753" xr:uid="{FFB62B7A-F6C8-40BE-962F-EF180B25D90E}"/>
    <cellStyle name="Normal 28 9 2 5" xfId="27754" xr:uid="{C05A4D3F-7CB7-4F47-B9CE-310CC6119D48}"/>
    <cellStyle name="Normal 28 9 2 6" xfId="27755" xr:uid="{147EE7D4-78EA-4773-B07C-5424E4977C76}"/>
    <cellStyle name="Normal 280" xfId="27756" xr:uid="{1B04BA1F-3669-4E29-8D5A-49B7B85AF941}"/>
    <cellStyle name="Normal 280 2" xfId="27757" xr:uid="{20BAD51E-9A16-4A66-A6C8-E232BFAB1746}"/>
    <cellStyle name="Normal 281" xfId="27758" xr:uid="{4BC5C635-1C4F-48B2-9CE4-9A8BA90134FB}"/>
    <cellStyle name="Normal 281 2" xfId="27759" xr:uid="{547A4DAA-58B1-4A83-B589-E0BE90744D38}"/>
    <cellStyle name="Normal 282" xfId="27760" xr:uid="{87F9E3E6-1ED9-496A-9CB5-4E7CC413B164}"/>
    <cellStyle name="Normal 282 2" xfId="27761" xr:uid="{C88BFE48-5760-436C-B8B2-D12E9A6546EC}"/>
    <cellStyle name="Normal 283" xfId="27762" xr:uid="{DE3BEC98-9323-4551-A45A-92086C197608}"/>
    <cellStyle name="Normal 283 2" xfId="27763" xr:uid="{79B292F6-7CC4-48D5-A75D-959F71C6D695}"/>
    <cellStyle name="Normal 284" xfId="27764" xr:uid="{FC2B0FD9-4E4A-4490-9027-ED7124A4DDFA}"/>
    <cellStyle name="Normal 284 2" xfId="27765" xr:uid="{0EAA563E-3923-4DCA-8A70-EAD8B3B2769E}"/>
    <cellStyle name="Normal 285" xfId="27766" xr:uid="{6D5F4BB9-280B-4DF0-A58B-BC053E7A3F8A}"/>
    <cellStyle name="Normal 285 2" xfId="27767" xr:uid="{AB14D9B4-0133-417C-83AC-A8FF2EEEE1F7}"/>
    <cellStyle name="Normal 286" xfId="27768" xr:uid="{0ECC395C-079D-4299-9808-A61D4DAE6424}"/>
    <cellStyle name="Normal 286 2" xfId="27769" xr:uid="{F5116A09-AA81-447A-B5FA-530A5BF91FBD}"/>
    <cellStyle name="Normal 287" xfId="27770" xr:uid="{B1F1FFF8-37F7-4603-80E4-54FF9C5E9DC5}"/>
    <cellStyle name="Normal 287 2" xfId="27771" xr:uid="{0EEE4BBC-B06B-462C-8CE0-E5FB487A2293}"/>
    <cellStyle name="Normal 288" xfId="27772" xr:uid="{F38F2857-C3C6-466E-96F6-B19EE7A6446F}"/>
    <cellStyle name="Normal 288 2" xfId="27773" xr:uid="{5890E504-AA48-47A8-87B3-BD4A0547BB83}"/>
    <cellStyle name="Normal 289" xfId="27774" xr:uid="{2CDD8CA9-F18F-4AF6-9D33-37DFA1B8D5D1}"/>
    <cellStyle name="Normal 289 2" xfId="27775" xr:uid="{F74D88E8-F6AF-4B36-B6C4-3935785E0A3A}"/>
    <cellStyle name="Normal 29" xfId="2209" xr:uid="{7EC41D75-7895-4851-A8A8-59A1020DAC8B}"/>
    <cellStyle name="Normal 29 10" xfId="27776" xr:uid="{AE510F32-390D-4028-8085-74BC56C1E13E}"/>
    <cellStyle name="Normal 29 10 10" xfId="27777" xr:uid="{49BF9EAF-83CC-4FEE-8740-B2B3533E7BEB}"/>
    <cellStyle name="Normal 29 10 11" xfId="27778" xr:uid="{7414B6F4-C245-438D-A506-D4DB6C82A3AD}"/>
    <cellStyle name="Normal 29 10 2" xfId="27779" xr:uid="{75FD1F0B-3422-42B5-B459-BAE0EE2F641B}"/>
    <cellStyle name="Normal 29 10 2 10" xfId="27780" xr:uid="{8E56A7DF-0556-4676-936C-8B85AA9FE2B9}"/>
    <cellStyle name="Normal 29 10 2 2" xfId="27781" xr:uid="{A7038E91-4ADC-46E0-B597-D7A84C5CA1E3}"/>
    <cellStyle name="Normal 29 10 2 2 2" xfId="27782" xr:uid="{5E25C5FF-89A5-42D1-BC8D-53C05A67D21D}"/>
    <cellStyle name="Normal 29 10 2 2 2 2" xfId="27783" xr:uid="{2F1F3FDE-4000-4847-BEEB-8059F6FC433A}"/>
    <cellStyle name="Normal 29 10 2 2 2 3" xfId="27784" xr:uid="{ADCA101C-B93D-4D59-9DD9-EB2DE5DB72B0}"/>
    <cellStyle name="Normal 29 10 2 2 3" xfId="27785" xr:uid="{0B59319E-8F94-4DBF-BCFE-9BBF00F17C11}"/>
    <cellStyle name="Normal 29 10 2 2 4" xfId="27786" xr:uid="{8045DB7A-E281-4A5D-BD22-4CFE9EEFD3D7}"/>
    <cellStyle name="Normal 29 10 2 3" xfId="27787" xr:uid="{56DF7EAB-96BD-459D-BDA0-CE84F2899BF8}"/>
    <cellStyle name="Normal 29 10 2 3 2" xfId="27788" xr:uid="{CBF74D05-A632-4DBA-B017-2F2B16A86215}"/>
    <cellStyle name="Normal 29 10 2 3 2 2" xfId="27789" xr:uid="{164B3DC0-DEA5-44E3-A8C4-68BB135D0687}"/>
    <cellStyle name="Normal 29 10 2 3 2 3" xfId="27790" xr:uid="{CF2B1F01-0F1E-480D-AE7E-534BA26D9F01}"/>
    <cellStyle name="Normal 29 10 2 3 3" xfId="27791" xr:uid="{3F29BEFA-C4CE-410A-8582-C5FF7A5F7FE3}"/>
    <cellStyle name="Normal 29 10 2 3 4" xfId="27792" xr:uid="{1605B413-FB88-4F7D-91E8-289D68DEAC4E}"/>
    <cellStyle name="Normal 29 10 2 4" xfId="27793" xr:uid="{533B2E9A-D632-4E4A-896A-861B10A91CBC}"/>
    <cellStyle name="Normal 29 10 2 4 2" xfId="27794" xr:uid="{01DCC2BD-082F-4921-888C-9C6E8FB06EB6}"/>
    <cellStyle name="Normal 29 10 2 4 3" xfId="27795" xr:uid="{5F6CD805-1209-44B6-8A6D-A99F4080B6BE}"/>
    <cellStyle name="Normal 29 10 2 5" xfId="27796" xr:uid="{3BAA648D-851F-402E-A415-36CE3F54B082}"/>
    <cellStyle name="Normal 29 10 2 5 2" xfId="27797" xr:uid="{6F7B6ACE-D0DF-46B5-B6C7-8EE79D7D7758}"/>
    <cellStyle name="Normal 29 10 2 6" xfId="27798" xr:uid="{8EA54A4F-36B9-49E5-A065-9854411FAF67}"/>
    <cellStyle name="Normal 29 10 2 7" xfId="27799" xr:uid="{2673DD16-BC19-4316-B212-D78FD61F6940}"/>
    <cellStyle name="Normal 29 10 2 8" xfId="27800" xr:uid="{18BF2E5B-CE8B-4543-BDB8-4224BB796380}"/>
    <cellStyle name="Normal 29 10 2 9" xfId="27801" xr:uid="{74C7C5B7-0935-4B3D-9911-8CABE24050AB}"/>
    <cellStyle name="Normal 29 10 3" xfId="27802" xr:uid="{39539AC1-548D-4223-9ED1-B31160A742F7}"/>
    <cellStyle name="Normal 29 10 3 2" xfId="27803" xr:uid="{EB1E530B-3C2D-4886-9A84-B451B930623F}"/>
    <cellStyle name="Normal 29 10 3 3" xfId="27804" xr:uid="{338723B9-3C22-4FE1-93A1-079CFA993B55}"/>
    <cellStyle name="Normal 29 10 4" xfId="27805" xr:uid="{0DBE7BDF-5CBF-4256-97DA-A7F69471B6C1}"/>
    <cellStyle name="Normal 29 10 4 2" xfId="27806" xr:uid="{00F09CC2-AAC8-4A41-866F-3D2547A8B34C}"/>
    <cellStyle name="Normal 29 10 4 3" xfId="27807" xr:uid="{0335843B-69D8-469E-8120-D48FDEDD748A}"/>
    <cellStyle name="Normal 29 10 5" xfId="27808" xr:uid="{835249AB-1306-4D31-AB5F-59AD99C7E997}"/>
    <cellStyle name="Normal 29 10 6" xfId="27809" xr:uid="{588ADE89-BA99-44D1-AED1-B76DEB23E0DE}"/>
    <cellStyle name="Normal 29 10 7" xfId="27810" xr:uid="{C9E7E699-6551-4836-890A-0AA78E97750D}"/>
    <cellStyle name="Normal 29 10 8" xfId="27811" xr:uid="{9CBDA843-5888-4EDF-AFBA-05D8A675CFE3}"/>
    <cellStyle name="Normal 29 10 9" xfId="27812" xr:uid="{1F80FAAC-64D2-40C3-BA09-97E3F234CC06}"/>
    <cellStyle name="Normal 29 11" xfId="27813" xr:uid="{32ECA094-3B0A-471F-A588-56C176FE894D}"/>
    <cellStyle name="Normal 29 11 10" xfId="27814" xr:uid="{E73CA503-26E6-4539-91C8-FA88A5DA522E}"/>
    <cellStyle name="Normal 29 11 2" xfId="27815" xr:uid="{34A4A3F1-CE04-4DC7-BFC3-F880BF641282}"/>
    <cellStyle name="Normal 29 11 2 2" xfId="27816" xr:uid="{53B6956C-F069-419B-9C0D-72C913646E90}"/>
    <cellStyle name="Normal 29 11 2 2 2" xfId="27817" xr:uid="{56E3EAE2-7396-4059-8350-7F014D933B09}"/>
    <cellStyle name="Normal 29 11 2 2 2 2" xfId="27818" xr:uid="{E6AA4F94-95CC-4354-AEF7-A5C4CCB04FB3}"/>
    <cellStyle name="Normal 29 11 2 2 3" xfId="27819" xr:uid="{5462EBF6-6ADF-420C-AABD-C85155D407CC}"/>
    <cellStyle name="Normal 29 11 2 2 4" xfId="27820" xr:uid="{9FA3C948-97C7-445F-AE62-6720A3A20852}"/>
    <cellStyle name="Normal 29 11 2 3" xfId="27821" xr:uid="{F0FFB405-C55C-4218-9060-6E3FC4DFF8E1}"/>
    <cellStyle name="Normal 29 11 2 3 2" xfId="27822" xr:uid="{2D20DCFB-2FD6-4804-83DB-0E83E306F356}"/>
    <cellStyle name="Normal 29 11 2 3 3" xfId="27823" xr:uid="{6608F3F4-BAB6-49FF-BEF0-7A8D68DB43FB}"/>
    <cellStyle name="Normal 29 11 2 4" xfId="27824" xr:uid="{BD8D13B3-24A1-4F2A-BB80-8E08CE7C9D7D}"/>
    <cellStyle name="Normal 29 11 2 5" xfId="27825" xr:uid="{B5CCE338-E0A3-4E4A-BE76-290E1EEB62ED}"/>
    <cellStyle name="Normal 29 11 2 6" xfId="27826" xr:uid="{32BF6BFB-5F22-4FA0-9ED6-C4E837839A33}"/>
    <cellStyle name="Normal 29 11 3" xfId="27827" xr:uid="{1D8F2E86-B129-4E52-8306-7C913A8A1B24}"/>
    <cellStyle name="Normal 29 11 3 2" xfId="27828" xr:uid="{4A27B612-4D9D-489C-A6DF-3F92EED27D9A}"/>
    <cellStyle name="Normal 29 11 3 3" xfId="27829" xr:uid="{59D71BF4-9EEA-4E14-B875-EA37062F64EF}"/>
    <cellStyle name="Normal 29 11 4" xfId="27830" xr:uid="{BF6D1D43-5ACB-4FD6-9480-07E89048D9CF}"/>
    <cellStyle name="Normal 29 11 5" xfId="27831" xr:uid="{00EF03CF-AEDA-44C8-BABA-F8931DC0C9A7}"/>
    <cellStyle name="Normal 29 11 6" xfId="27832" xr:uid="{8CA0D876-E384-4C41-9C8F-125731BEED15}"/>
    <cellStyle name="Normal 29 11 7" xfId="27833" xr:uid="{B3680B74-9E11-4F54-9A52-BB8BD56C6917}"/>
    <cellStyle name="Normal 29 11 8" xfId="27834" xr:uid="{D4FAA2C8-A919-4C72-BB6A-0AC6922C80A2}"/>
    <cellStyle name="Normal 29 11 9" xfId="27835" xr:uid="{E132077E-4527-4F26-AAAF-FCD3D71851C7}"/>
    <cellStyle name="Normal 29 12" xfId="27836" xr:uid="{FB529A9C-C6A6-4753-B772-F92A2530BFC9}"/>
    <cellStyle name="Normal 29 12 2" xfId="27837" xr:uid="{AB64A3F3-EC9F-4CF0-A8DF-0F35B52C39A1}"/>
    <cellStyle name="Normal 29 12 2 2" xfId="27838" xr:uid="{604C9649-0DBA-4B8C-8BB2-069E88BCF536}"/>
    <cellStyle name="Normal 29 12 2 2 2" xfId="27839" xr:uid="{F68C1D14-D433-46A8-BBEE-66A0C3452C3E}"/>
    <cellStyle name="Normal 29 12 2 2 2 2" xfId="27840" xr:uid="{1FF9955A-AD21-4754-91FD-BB6813CDAEE0}"/>
    <cellStyle name="Normal 29 12 2 2 3" xfId="27841" xr:uid="{E5FF76D7-4B0F-4CBF-9535-98C460CD1864}"/>
    <cellStyle name="Normal 29 12 2 2 4" xfId="27842" xr:uid="{E612356E-4B82-4C48-9092-19EF1824505E}"/>
    <cellStyle name="Normal 29 12 2 3" xfId="27843" xr:uid="{1CA63FAE-FB9C-44AC-8489-0DC4CE0F5276}"/>
    <cellStyle name="Normal 29 12 2 3 2" xfId="27844" xr:uid="{22E3DBB5-DEAE-49CD-9B46-0772925C65FC}"/>
    <cellStyle name="Normal 29 12 2 3 3" xfId="27845" xr:uid="{AEC32003-E99E-447D-A8EB-D90506DF9944}"/>
    <cellStyle name="Normal 29 12 2 4" xfId="27846" xr:uid="{EB598AEA-9917-4D78-B419-743D36B89CA1}"/>
    <cellStyle name="Normal 29 12 2 5" xfId="27847" xr:uid="{BB341A59-35A6-4E55-837C-7ACE62568A64}"/>
    <cellStyle name="Normal 29 12 2 6" xfId="27848" xr:uid="{597F7D73-2086-4932-9EA1-0B9AD8FFC292}"/>
    <cellStyle name="Normal 29 12 3" xfId="27849" xr:uid="{E6B167AF-99A6-485C-83DE-CDD1B980D551}"/>
    <cellStyle name="Normal 29 12 4" xfId="27850" xr:uid="{8B60CFC9-8B04-4650-ABBA-F70B0457E5D7}"/>
    <cellStyle name="Normal 29 12 5" xfId="27851" xr:uid="{42A89B6F-F66A-4EE8-8595-BDFAB9D8CB0A}"/>
    <cellStyle name="Normal 29 12 6" xfId="27852" xr:uid="{83E2E5B0-2EA5-438D-9B0F-D91C785E1D3B}"/>
    <cellStyle name="Normal 29 12 7" xfId="27853" xr:uid="{4391E72C-28BE-4095-8AE5-9B0891DC1747}"/>
    <cellStyle name="Normal 29 12 8" xfId="27854" xr:uid="{4FD11E47-C3A4-43FA-A8D2-4E20D4E7869B}"/>
    <cellStyle name="Normal 29 12 9" xfId="27855" xr:uid="{3E5F4D8F-02AC-4DE3-99A8-98CCECFD8CAE}"/>
    <cellStyle name="Normal 29 13" xfId="27856" xr:uid="{D3ED70FF-38C4-4E36-8140-B6A067CC099B}"/>
    <cellStyle name="Normal 29 13 2" xfId="27857" xr:uid="{DC1A7B18-7914-47EA-A312-5A5B895C7EE8}"/>
    <cellStyle name="Normal 29 13 2 2" xfId="27858" xr:uid="{69870CCF-5DA3-49E2-9C81-C7B847F00274}"/>
    <cellStyle name="Normal 29 13 2 2 2" xfId="27859" xr:uid="{A4A626B7-4C4A-45FB-9F7D-4011D4CA3B11}"/>
    <cellStyle name="Normal 29 13 2 2 2 2" xfId="27860" xr:uid="{009A7D48-4560-45DD-AECB-CD601FEB94E2}"/>
    <cellStyle name="Normal 29 13 2 2 3" xfId="27861" xr:uid="{1C414807-2F28-42A7-AC60-C598EB9E5611}"/>
    <cellStyle name="Normal 29 13 2 2 4" xfId="27862" xr:uid="{708B3F2D-90CB-4C1F-8629-BA19E6A141E3}"/>
    <cellStyle name="Normal 29 13 2 3" xfId="27863" xr:uid="{24CFFD0C-2122-444E-919B-6BE501F93E05}"/>
    <cellStyle name="Normal 29 13 2 3 2" xfId="27864" xr:uid="{DF5D889B-A375-4C95-A73F-CE5AD9AF9E57}"/>
    <cellStyle name="Normal 29 13 2 3 3" xfId="27865" xr:uid="{BBA8DF68-5F37-4523-84F3-70B267EFC216}"/>
    <cellStyle name="Normal 29 13 2 4" xfId="27866" xr:uid="{0A76951A-2291-4A48-B61E-8BD99AE48B6F}"/>
    <cellStyle name="Normal 29 13 2 5" xfId="27867" xr:uid="{FA823EA5-7F6F-4E58-A4D2-BF7539D27416}"/>
    <cellStyle name="Normal 29 13 2 6" xfId="27868" xr:uid="{9801F32A-1CD5-4628-9BCC-552B6C7A4444}"/>
    <cellStyle name="Normal 29 13 3" xfId="27869" xr:uid="{DCFFAC85-D26B-4A22-847B-3AFAE982F95E}"/>
    <cellStyle name="Normal 29 13 4" xfId="27870" xr:uid="{3B79EDBF-E8D3-4D3F-B32B-A7D4B9DC8B67}"/>
    <cellStyle name="Normal 29 14" xfId="27871" xr:uid="{BF00E297-3857-4C84-B2BE-B3994CE1834C}"/>
    <cellStyle name="Normal 29 14 2" xfId="27872" xr:uid="{79D52CF7-654C-4881-83B7-2322A68F86D4}"/>
    <cellStyle name="Normal 29 14 2 2" xfId="27873" xr:uid="{DF467BD7-954A-4475-A5F4-1B9B888316EC}"/>
    <cellStyle name="Normal 29 14 2 3" xfId="27874" xr:uid="{704C8BD3-33C7-41A0-A57A-914D9C98E3E1}"/>
    <cellStyle name="Normal 29 14 2 4" xfId="27875" xr:uid="{DF1E6A32-2585-4BC0-BF40-4B3DFD9114D6}"/>
    <cellStyle name="Normal 29 14 3" xfId="27876" xr:uid="{ABC74499-C942-4F14-900E-CEBF29CEE2A6}"/>
    <cellStyle name="Normal 29 14 3 2" xfId="27877" xr:uid="{5A5742DB-2B9F-4D2C-A05D-5909714CA5AA}"/>
    <cellStyle name="Normal 29 14 4" xfId="27878" xr:uid="{718420D9-E669-4F14-B950-6CA8964D279C}"/>
    <cellStyle name="Normal 29 14 5" xfId="27879" xr:uid="{278F382B-F6D1-4E2A-9E10-FA0874C8EC0C}"/>
    <cellStyle name="Normal 29 14 6" xfId="27880" xr:uid="{12771E54-15C5-4F75-B836-EC9048CD0FD2}"/>
    <cellStyle name="Normal 29 14 7" xfId="27881" xr:uid="{1DB8634A-3637-4935-9115-7BCE7FE3B541}"/>
    <cellStyle name="Normal 29 14 8" xfId="27882" xr:uid="{E943F6DA-8D4B-4747-B418-FDE80D8F8F68}"/>
    <cellStyle name="Normal 29 15" xfId="27883" xr:uid="{7FC41DD4-5036-48B8-AEB8-33F639AC6281}"/>
    <cellStyle name="Normal 29 15 2" xfId="27884" xr:uid="{F7286F00-908D-41CE-99D9-C8B9ECB7E7FE}"/>
    <cellStyle name="Normal 29 15 2 2" xfId="27885" xr:uid="{0DC25A75-6E70-4457-B803-C03CEE16E75E}"/>
    <cellStyle name="Normal 29 15 2 3" xfId="27886" xr:uid="{D8032C54-FF8C-4363-8421-E8B93C7C139C}"/>
    <cellStyle name="Normal 29 15 2 4" xfId="27887" xr:uid="{BAA343C2-4740-494E-9948-0CCA3AFEF95B}"/>
    <cellStyle name="Normal 29 15 3" xfId="27888" xr:uid="{307BA8EF-291E-4EDC-B503-5ABB582CB002}"/>
    <cellStyle name="Normal 29 15 3 2" xfId="27889" xr:uid="{611072D1-94AD-4BD7-92A5-6595406C96AD}"/>
    <cellStyle name="Normal 29 15 3 3" xfId="27890" xr:uid="{E45A957D-1145-471F-AF29-4BB736B8B424}"/>
    <cellStyle name="Normal 29 15 4" xfId="27891" xr:uid="{3BA7F7A7-8AE8-4E2D-8EF1-382E9A42CD05}"/>
    <cellStyle name="Normal 29 15 5" xfId="27892" xr:uid="{FFCCFECB-0851-426D-891D-BAFC0D0E9AD0}"/>
    <cellStyle name="Normal 29 15 6" xfId="27893" xr:uid="{B7CB7418-9A3B-4180-940A-D1F6CB9578B5}"/>
    <cellStyle name="Normal 29 15 7" xfId="27894" xr:uid="{0C22542A-C7F5-4C82-834A-F94C2C30A315}"/>
    <cellStyle name="Normal 29 15 8" xfId="27895" xr:uid="{4260BEF3-F713-4551-9581-22875E8C8FC0}"/>
    <cellStyle name="Normal 29 15 9" xfId="27896" xr:uid="{586E7BCC-D739-43AC-B1C6-385A5B271BC2}"/>
    <cellStyle name="Normal 29 16" xfId="27897" xr:uid="{B2EE9C6B-7537-4DF0-8A67-1157EB270AB9}"/>
    <cellStyle name="Normal 29 16 2" xfId="27898" xr:uid="{C15DEDD8-217F-4DEA-867B-E91F38CD84DA}"/>
    <cellStyle name="Normal 29 16 2 2" xfId="27899" xr:uid="{4BE6424F-7039-4B72-BB21-019450537C3E}"/>
    <cellStyle name="Normal 29 16 2 3" xfId="27900" xr:uid="{6E00D9FC-CCA9-4E3C-83F5-26A0C34AF793}"/>
    <cellStyle name="Normal 29 16 2 4" xfId="27901" xr:uid="{9E90065D-FA40-4836-8128-0F2B1CDA015E}"/>
    <cellStyle name="Normal 29 16 3" xfId="27902" xr:uid="{0E304E7F-93C0-46D5-BCDE-5EC85923987C}"/>
    <cellStyle name="Normal 29 16 3 2" xfId="27903" xr:uid="{D9A25261-834F-49C1-B9DD-1A20936EC40E}"/>
    <cellStyle name="Normal 29 16 4" xfId="27904" xr:uid="{C9C83B8D-5D1F-4ABE-814D-D8F1F0D733A0}"/>
    <cellStyle name="Normal 29 16 5" xfId="27905" xr:uid="{AC18C51A-9B23-43EB-BC4B-3ABA2FDC109E}"/>
    <cellStyle name="Normal 29 17" xfId="27906" xr:uid="{098E5136-7F9C-4CE1-A43D-A713EC444793}"/>
    <cellStyle name="Normal 29 17 2" xfId="27907" xr:uid="{8A33FFE7-F35C-4029-92E8-442123494BE7}"/>
    <cellStyle name="Normal 29 17 2 2" xfId="27908" xr:uid="{908CA372-DCD9-44F8-A43F-483B8D9A9A28}"/>
    <cellStyle name="Normal 29 17 3" xfId="27909" xr:uid="{03562B42-39D1-4898-AB78-A2775986507F}"/>
    <cellStyle name="Normal 29 17 3 2" xfId="27910" xr:uid="{C8EE1F6D-CC7A-4DD6-8075-AB12FDA48548}"/>
    <cellStyle name="Normal 29 17 4" xfId="27911" xr:uid="{DC691FF2-F846-401F-AA8C-72677AEFEB83}"/>
    <cellStyle name="Normal 29 18" xfId="27912" xr:uid="{550A4DA8-72FA-43D7-BB64-321E3D1EC92E}"/>
    <cellStyle name="Normal 29 18 2" xfId="27913" xr:uid="{866B4359-7D7F-4133-9F4C-FEE9A47B738E}"/>
    <cellStyle name="Normal 29 18 2 2" xfId="27914" xr:uid="{E02AB34A-5B4B-4D34-A06F-8B573AE5BF51}"/>
    <cellStyle name="Normal 29 18 3" xfId="27915" xr:uid="{58A72E06-B44D-4536-BDB3-0905946BC519}"/>
    <cellStyle name="Normal 29 18 3 2" xfId="27916" xr:uid="{0C440A2B-1C8B-4E1C-961C-C3D2CE145626}"/>
    <cellStyle name="Normal 29 18 4" xfId="27917" xr:uid="{7CD403B5-2EA9-426F-8E6A-A16668F06733}"/>
    <cellStyle name="Normal 29 19" xfId="27918" xr:uid="{4112AFFA-6F58-4A6C-A62A-B3220A58CC8B}"/>
    <cellStyle name="Normal 29 19 2" xfId="27919" xr:uid="{937F0AAE-BF6C-416B-82E6-C34040CC9F44}"/>
    <cellStyle name="Normal 29 19 2 2" xfId="27920" xr:uid="{360F46DF-5DF3-4F6C-BFFD-AC697EB28157}"/>
    <cellStyle name="Normal 29 19 3" xfId="27921" xr:uid="{EE799EF6-42EE-4429-B3E6-F4FB543A2FE3}"/>
    <cellStyle name="Normal 29 19 3 2" xfId="27922" xr:uid="{4EB88131-BFBB-4A5E-AC72-FF4780204768}"/>
    <cellStyle name="Normal 29 19 4" xfId="27923" xr:uid="{340DF465-87ED-488D-A138-E9E3827A6D28}"/>
    <cellStyle name="Normal 29 2" xfId="27924" xr:uid="{413BAF30-4011-47EB-9A65-BEDC8D62E8E8}"/>
    <cellStyle name="Normal 29 2 10" xfId="27925" xr:uid="{AEE35781-BCB2-48D3-BFC9-549DD798D440}"/>
    <cellStyle name="Normal 29 2 10 2" xfId="27926" xr:uid="{27EB7B36-2398-44A6-A56D-048C386CED14}"/>
    <cellStyle name="Normal 29 2 10 3" xfId="27927" xr:uid="{01D74A36-414A-43AC-8E79-309DC31329AB}"/>
    <cellStyle name="Normal 29 2 11" xfId="27928" xr:uid="{86ED06AB-D2B9-4E12-94AE-157AA6010729}"/>
    <cellStyle name="Normal 29 2 11 2" xfId="27929" xr:uid="{DA000A6E-C98E-4F1D-9478-BA508C740A59}"/>
    <cellStyle name="Normal 29 2 11 3" xfId="27930" xr:uid="{6545EF04-E55A-443C-9624-1322C5075049}"/>
    <cellStyle name="Normal 29 2 12" xfId="27931" xr:uid="{19632869-0E75-4D58-BC7D-F06B5E989AB7}"/>
    <cellStyle name="Normal 29 2 12 2" xfId="27932" xr:uid="{108AAD96-6AF9-425E-BB5A-910041BD174E}"/>
    <cellStyle name="Normal 29 2 12 3" xfId="27933" xr:uid="{BE519FDF-FE42-4EFE-BD21-203F32341024}"/>
    <cellStyle name="Normal 29 2 13" xfId="27934" xr:uid="{AABAE031-342A-459A-B064-010F31FF03CE}"/>
    <cellStyle name="Normal 29 2 2" xfId="27935" xr:uid="{4CA77840-53C7-41CD-9217-C583D0E2A5DD}"/>
    <cellStyle name="Normal 29 2 2 10" xfId="27936" xr:uid="{53A69AA9-9484-48FC-BE10-A8DECFF4CC12}"/>
    <cellStyle name="Normal 29 2 2 11" xfId="27937" xr:uid="{D8EAE6D0-AA61-4984-93F2-1FBE5D6681F7}"/>
    <cellStyle name="Normal 29 2 2 2" xfId="27938" xr:uid="{965497E2-89D9-492F-9095-BA36F873C2B0}"/>
    <cellStyle name="Normal 29 2 2 2 10" xfId="27939" xr:uid="{D85A6762-1A33-44EA-8EDF-FA3CCB1BF039}"/>
    <cellStyle name="Normal 29 2 2 2 2" xfId="27940" xr:uid="{C422B7F1-506D-4B1D-BA53-4E2782E64AD4}"/>
    <cellStyle name="Normal 29 2 2 2 2 2" xfId="27941" xr:uid="{F49F56D7-3ED8-4FE2-9757-589FD6968D00}"/>
    <cellStyle name="Normal 29 2 2 2 2 2 2" xfId="27942" xr:uid="{0618A008-4874-47AA-91C7-81D311CF4311}"/>
    <cellStyle name="Normal 29 2 2 2 2 2 3" xfId="27943" xr:uid="{97353E7D-E247-4622-8394-1CF54DCB52E7}"/>
    <cellStyle name="Normal 29 2 2 2 2 3" xfId="27944" xr:uid="{61D8DC5E-E3AE-4231-A617-F04D8D209DC5}"/>
    <cellStyle name="Normal 29 2 2 2 2 4" xfId="27945" xr:uid="{C7FC266E-5A13-411E-B5C0-36C90F138C46}"/>
    <cellStyle name="Normal 29 2 2 2 3" xfId="27946" xr:uid="{D952C12A-3508-4C5C-972F-691B72516FE3}"/>
    <cellStyle name="Normal 29 2 2 2 3 2" xfId="27947" xr:uid="{BB2079BD-269B-4127-9F32-0A4B3D7111DC}"/>
    <cellStyle name="Normal 29 2 2 2 3 2 2" xfId="27948" xr:uid="{FB11F1A3-03EB-4896-83A3-7BCB92B9A7A6}"/>
    <cellStyle name="Normal 29 2 2 2 3 2 3" xfId="27949" xr:uid="{2EA924E8-8651-4619-A68C-62EB0917DE13}"/>
    <cellStyle name="Normal 29 2 2 2 3 3" xfId="27950" xr:uid="{26A42275-C424-4755-AFE1-269929CD1E0F}"/>
    <cellStyle name="Normal 29 2 2 2 3 4" xfId="27951" xr:uid="{7C42F22A-2F98-4CFF-9B60-D6E8B907E3D4}"/>
    <cellStyle name="Normal 29 2 2 2 4" xfId="27952" xr:uid="{27865EB4-2C97-4B08-8FA0-F8BDDED2038D}"/>
    <cellStyle name="Normal 29 2 2 2 4 2" xfId="27953" xr:uid="{BA2ACFA9-5D71-4E61-B25A-003B4362F1E6}"/>
    <cellStyle name="Normal 29 2 2 2 4 3" xfId="27954" xr:uid="{724D91ED-969D-4DDF-A7CF-03F4F4A5DB89}"/>
    <cellStyle name="Normal 29 2 2 2 5" xfId="27955" xr:uid="{CDF12E9E-F090-4E83-A36D-5387617BFB5D}"/>
    <cellStyle name="Normal 29 2 2 2 5 2" xfId="27956" xr:uid="{500EEBD2-2A99-4C11-830F-1EEEA28EAB45}"/>
    <cellStyle name="Normal 29 2 2 2 6" xfId="27957" xr:uid="{1EAE8A31-28BA-4E45-B659-233C98E39597}"/>
    <cellStyle name="Normal 29 2 2 2 7" xfId="27958" xr:uid="{9E745735-C17E-49BD-BA3D-A45E165E9679}"/>
    <cellStyle name="Normal 29 2 2 2 8" xfId="27959" xr:uid="{C6C370D6-358B-44B3-A79C-C41D1C883716}"/>
    <cellStyle name="Normal 29 2 2 2 9" xfId="27960" xr:uid="{ACCF00CA-45A1-4306-AD0B-DD41D3D052A7}"/>
    <cellStyle name="Normal 29 2 2 3" xfId="27961" xr:uid="{A4CA6E0E-4FBB-4B65-AD38-474A7A6F2132}"/>
    <cellStyle name="Normal 29 2 2 3 2" xfId="27962" xr:uid="{CCB99085-F510-483E-97E0-FAC21FCF60F0}"/>
    <cellStyle name="Normal 29 2 2 3 2 2" xfId="27963" xr:uid="{7E27E013-7BD8-4D51-B32D-F96B4D9D622B}"/>
    <cellStyle name="Normal 29 2 2 3 2 3" xfId="27964" xr:uid="{77AD58A7-BF1D-43BF-B0C2-5000A338969C}"/>
    <cellStyle name="Normal 29 2 2 3 3" xfId="27965" xr:uid="{F93AB452-AA1C-4962-AAD5-CF64D887824F}"/>
    <cellStyle name="Normal 29 2 2 3 4" xfId="27966" xr:uid="{3FA823FF-35CE-4583-8643-0D6B851841CC}"/>
    <cellStyle name="Normal 29 2 2 4" xfId="27967" xr:uid="{570DD16B-72A4-419D-8F43-B38C25955CF9}"/>
    <cellStyle name="Normal 29 2 2 4 2" xfId="27968" xr:uid="{5CF2B4EB-FC0B-4E66-BB66-521DCC1607D9}"/>
    <cellStyle name="Normal 29 2 2 4 2 2" xfId="27969" xr:uid="{52A60338-4E2F-45AD-A7CE-0B83B111C179}"/>
    <cellStyle name="Normal 29 2 2 4 2 3" xfId="27970" xr:uid="{8BD9257C-45E9-43BD-AB8C-60D139678B31}"/>
    <cellStyle name="Normal 29 2 2 4 3" xfId="27971" xr:uid="{8B87AC82-9AFF-4F11-97BC-242BDCEA024A}"/>
    <cellStyle name="Normal 29 2 2 4 4" xfId="27972" xr:uid="{39241983-5C81-4A88-9142-B31B683D7816}"/>
    <cellStyle name="Normal 29 2 2 5" xfId="27973" xr:uid="{7A7A255F-3D3A-45F1-AB0C-0E6382534237}"/>
    <cellStyle name="Normal 29 2 2 5 2" xfId="27974" xr:uid="{D9D54795-8E3C-47F0-9A89-991162457C41}"/>
    <cellStyle name="Normal 29 2 2 5 3" xfId="27975" xr:uid="{CC9AF15D-1C10-42BA-B3A0-B23F67463A24}"/>
    <cellStyle name="Normal 29 2 2 6" xfId="27976" xr:uid="{462AFD12-7A93-48D5-A137-E026650A175C}"/>
    <cellStyle name="Normal 29 2 2 6 2" xfId="27977" xr:uid="{4EEEB227-8AE9-4DDC-8942-F74EAEC9FEF5}"/>
    <cellStyle name="Normal 29 2 2 6 3" xfId="27978" xr:uid="{29FE0B45-65CB-472E-9183-D3BC2BD3096A}"/>
    <cellStyle name="Normal 29 2 2 7" xfId="27979" xr:uid="{85F6E1EE-BB00-4D1B-8E56-0EB0A8998665}"/>
    <cellStyle name="Normal 29 2 2 7 2" xfId="27980" xr:uid="{E0C3FBB8-0DC7-4857-8F12-C1DCB4AF1728}"/>
    <cellStyle name="Normal 29 2 2 8" xfId="27981" xr:uid="{9837878B-9F4C-47A9-A473-7E7F9DB846F4}"/>
    <cellStyle name="Normal 29 2 2 9" xfId="27982" xr:uid="{4885B84C-E292-41C2-99F8-DA1115673100}"/>
    <cellStyle name="Normal 29 2 3" xfId="27983" xr:uid="{FF2A26B0-D496-44F4-977E-6A51C6531C73}"/>
    <cellStyle name="Normal 29 2 3 2" xfId="27984" xr:uid="{D95E220E-D65C-41D8-9ABF-2D3FCFB5087C}"/>
    <cellStyle name="Normal 29 2 3 2 2" xfId="27985" xr:uid="{E0CDB649-BA3A-479A-B807-A8327FB51B91}"/>
    <cellStyle name="Normal 29 2 3 2 2 2" xfId="27986" xr:uid="{61947B31-1909-4CB2-9829-E21E8F718C1F}"/>
    <cellStyle name="Normal 29 2 3 2 2 2 2" xfId="27987" xr:uid="{CD6F2658-0AF3-4A05-B2E3-D954F76D7F35}"/>
    <cellStyle name="Normal 29 2 3 2 2 3" xfId="27988" xr:uid="{49CA9BAF-D137-48CD-99BC-A805E22BD444}"/>
    <cellStyle name="Normal 29 2 3 2 2 4" xfId="27989" xr:uid="{46A7B035-8E82-49D9-932D-FF8B3B828AE9}"/>
    <cellStyle name="Normal 29 2 3 2 3" xfId="27990" xr:uid="{42B36E85-237B-4448-BF2F-17F6D019BC90}"/>
    <cellStyle name="Normal 29 2 3 2 3 2" xfId="27991" xr:uid="{7E50B5DA-3A9C-4E76-9CCC-92B67CFA937C}"/>
    <cellStyle name="Normal 29 2 3 2 4" xfId="27992" xr:uid="{BF2BC53D-FAB9-4BC0-83C6-566AB1D5B0D3}"/>
    <cellStyle name="Normal 29 2 3 2 5" xfId="27993" xr:uid="{ABF0E5B1-0D08-46B8-89A1-ACE559351E3B}"/>
    <cellStyle name="Normal 29 2 3 2 6" xfId="27994" xr:uid="{E804502D-E370-4C5A-A46F-110E2A0B2E8C}"/>
    <cellStyle name="Normal 29 2 3 3" xfId="27995" xr:uid="{33AFA5DD-83BB-4A1F-958C-23FCD786430C}"/>
    <cellStyle name="Normal 29 2 3 3 2" xfId="27996" xr:uid="{EB666FB2-35A0-4593-A3A8-A13155627700}"/>
    <cellStyle name="Normal 29 2 3 4" xfId="27997" xr:uid="{F0724183-1DE9-4D5E-94FF-708F58969710}"/>
    <cellStyle name="Normal 29 2 4" xfId="27998" xr:uid="{8EC17CE9-A9A8-420A-94D1-C4EFCD71C087}"/>
    <cellStyle name="Normal 29 2 4 2" xfId="27999" xr:uid="{299C5F5F-6014-43B4-AC96-3DE25D04BA5A}"/>
    <cellStyle name="Normal 29 2 4 2 2" xfId="28000" xr:uid="{D0F66A98-A0C2-4ADA-8FF4-D2C1ABBF27FE}"/>
    <cellStyle name="Normal 29 2 4 2 2 2" xfId="28001" xr:uid="{9ED8FA20-4A84-4541-8EFF-4BF771444ECA}"/>
    <cellStyle name="Normal 29 2 4 2 2 2 2" xfId="28002" xr:uid="{F21D5490-40E0-4064-9F75-A12D0F61EAC4}"/>
    <cellStyle name="Normal 29 2 4 2 2 3" xfId="28003" xr:uid="{EF1CD22A-A344-44F6-A223-27CA0E68E2EC}"/>
    <cellStyle name="Normal 29 2 4 2 2 4" xfId="28004" xr:uid="{F52F0AA9-B37F-4AE5-BEB5-D8954243A41A}"/>
    <cellStyle name="Normal 29 2 4 2 3" xfId="28005" xr:uid="{73D7A9E4-F5CB-4F8F-A4DF-0AADA55E1973}"/>
    <cellStyle name="Normal 29 2 4 2 3 2" xfId="28006" xr:uid="{9D3B6805-5CB0-43CC-B4E8-BE0E83D0BCFF}"/>
    <cellStyle name="Normal 29 2 4 2 4" xfId="28007" xr:uid="{E296D4DE-3E3E-4AAD-8860-BD0149B0D184}"/>
    <cellStyle name="Normal 29 2 4 2 5" xfId="28008" xr:uid="{4F941097-39E4-4FBA-99CF-151FD0B49912}"/>
    <cellStyle name="Normal 29 2 4 2 6" xfId="28009" xr:uid="{350D0F56-3407-43FF-8BA6-87ED65965FAF}"/>
    <cellStyle name="Normal 29 2 4 3" xfId="28010" xr:uid="{A3EDFCB6-21E4-46C6-B289-1A4D5D77E1EB}"/>
    <cellStyle name="Normal 29 2 4 3 2" xfId="28011" xr:uid="{51784992-251E-4963-9170-7F5C32D2B402}"/>
    <cellStyle name="Normal 29 2 4 4" xfId="28012" xr:uid="{6D09EAE0-8817-461B-B301-87C72A42B24D}"/>
    <cellStyle name="Normal 29 2 5" xfId="28013" xr:uid="{8F93B637-8533-44CE-8950-FDD57F279663}"/>
    <cellStyle name="Normal 29 2 5 2" xfId="28014" xr:uid="{AE9DFE09-9DB5-4953-9AF9-1D0946BC7521}"/>
    <cellStyle name="Normal 29 2 5 2 2" xfId="28015" xr:uid="{C7FF8A07-0B00-41EF-B969-59D7C5E134AF}"/>
    <cellStyle name="Normal 29 2 5 3" xfId="28016" xr:uid="{24DCDEE5-5850-4D98-A664-31624BF3D3C2}"/>
    <cellStyle name="Normal 29 2 5 3 2" xfId="28017" xr:uid="{94BFED23-1D33-4287-A15B-A92537C8E8F6}"/>
    <cellStyle name="Normal 29 2 5 4" xfId="28018" xr:uid="{201EA473-119E-4106-ACBC-463944A801CC}"/>
    <cellStyle name="Normal 29 2 5 5" xfId="28019" xr:uid="{C6473993-45E9-426D-BC38-88E400C9B4B9}"/>
    <cellStyle name="Normal 29 2 6" xfId="28020" xr:uid="{52C55E83-653D-4134-8DE7-47CC777050A8}"/>
    <cellStyle name="Normal 29 2 6 2" xfId="28021" xr:uid="{E23F3427-CFCB-48F2-8C3E-79670842636A}"/>
    <cellStyle name="Normal 29 2 6 3" xfId="28022" xr:uid="{F36CD621-9CC4-4699-85AC-604E2DA7153C}"/>
    <cellStyle name="Normal 29 2 6 4" xfId="28023" xr:uid="{0B5C8149-3E47-4181-8864-3A7E42CD3F18}"/>
    <cellStyle name="Normal 29 2 7" xfId="28024" xr:uid="{A28F951D-15C8-4F62-ABE7-3EC64A632520}"/>
    <cellStyle name="Normal 29 2 7 2" xfId="28025" xr:uid="{0721AA3A-8164-437D-9228-2E0C6371D35E}"/>
    <cellStyle name="Normal 29 2 7 3" xfId="28026" xr:uid="{17F3FC1E-7054-43BA-B698-E69299EC2886}"/>
    <cellStyle name="Normal 29 2 7 4" xfId="28027" xr:uid="{4920A0F5-E3E0-40D1-8444-5B3DE01CEFC6}"/>
    <cellStyle name="Normal 29 2 8" xfId="28028" xr:uid="{630B0378-B3A6-441C-9676-01972455ADED}"/>
    <cellStyle name="Normal 29 2 8 2" xfId="28029" xr:uid="{DC5798CB-1C74-4DF8-8B93-0C6138B3AB3F}"/>
    <cellStyle name="Normal 29 2 8 3" xfId="28030" xr:uid="{70EA22DD-9BD9-4D3B-B442-09C46E8DEE7D}"/>
    <cellStyle name="Normal 29 2 8 4" xfId="28031" xr:uid="{DBEBD361-34C7-474D-853F-59EAA1D8B3F6}"/>
    <cellStyle name="Normal 29 2 9" xfId="28032" xr:uid="{38BE28AB-3EB3-4824-900B-F2A549621458}"/>
    <cellStyle name="Normal 29 2 9 2" xfId="28033" xr:uid="{38B66031-2412-4A10-96FD-EB6ABC2B53C6}"/>
    <cellStyle name="Normal 29 2 9 3" xfId="28034" xr:uid="{AD094224-3D3F-47FB-A07A-521EFF72DB1F}"/>
    <cellStyle name="Normal 29 2 9 4" xfId="28035" xr:uid="{16DC7F2A-ADD5-4564-89C0-067A3CB9E878}"/>
    <cellStyle name="Normal 29 20" xfId="28036" xr:uid="{C6FA91C6-BC7F-4AA0-9ECB-A967A601CD6A}"/>
    <cellStyle name="Normal 29 20 2" xfId="28037" xr:uid="{3A460969-C768-4BB6-ACC4-E63DA6B7D534}"/>
    <cellStyle name="Normal 29 20 2 2" xfId="28038" xr:uid="{D87559EF-73A7-4237-8CF9-824FC8FD8BAB}"/>
    <cellStyle name="Normal 29 20 3" xfId="28039" xr:uid="{874F8163-5AD3-42F9-946F-96FF5AE3108B}"/>
    <cellStyle name="Normal 29 20 4" xfId="28040" xr:uid="{85B8614E-92F0-4E06-B8F6-D24BF0A6F379}"/>
    <cellStyle name="Normal 29 21" xfId="28041" xr:uid="{F1B20D35-7F99-4E56-8A2D-6884921575C7}"/>
    <cellStyle name="Normal 29 21 2" xfId="28042" xr:uid="{82941964-7129-4BD2-886A-ACDF7ED70A2E}"/>
    <cellStyle name="Normal 29 21 3" xfId="28043" xr:uid="{A00BE859-E57F-4409-85BC-9CAF80ACF78A}"/>
    <cellStyle name="Normal 29 21 4" xfId="28044" xr:uid="{A8FF258A-4DAC-41C3-9F90-75B30B447E31}"/>
    <cellStyle name="Normal 29 22" xfId="28045" xr:uid="{A66898F6-81B1-4447-99DC-A0697B929007}"/>
    <cellStyle name="Normal 29 22 2" xfId="28046" xr:uid="{A7C4944B-28AB-41F7-A6DB-59CD0771F976}"/>
    <cellStyle name="Normal 29 22 3" xfId="28047" xr:uid="{338E2603-E442-40D4-ABC5-53298C87D764}"/>
    <cellStyle name="Normal 29 22 4" xfId="28048" xr:uid="{22B86312-7DF6-468D-88B4-5A05FA9F36A6}"/>
    <cellStyle name="Normal 29 23" xfId="28049" xr:uid="{8B1E3838-648E-4784-B576-35C0B4BBC98F}"/>
    <cellStyle name="Normal 29 23 2" xfId="28050" xr:uid="{9F4CFDDE-9C0E-43BC-BFEE-2A09F74A9454}"/>
    <cellStyle name="Normal 29 24" xfId="28051" xr:uid="{1BEE551F-0425-4314-828A-10559970ED85}"/>
    <cellStyle name="Normal 29 24 2" xfId="28052" xr:uid="{1420E9F8-A9F9-45DE-B523-CD499A79C07F}"/>
    <cellStyle name="Normal 29 25" xfId="28053" xr:uid="{B4381300-94FB-4A4E-8B06-01BDA0CAB472}"/>
    <cellStyle name="Normal 29 25 2" xfId="28054" xr:uid="{A6382401-A474-49AD-BD5E-7E73CA1F38A9}"/>
    <cellStyle name="Normal 29 26" xfId="28055" xr:uid="{4954FC78-8A27-4C74-A439-2AADBB2218E3}"/>
    <cellStyle name="Normal 29 27" xfId="28056" xr:uid="{359C3D8F-28F9-403B-8C1C-07F94E48DA57}"/>
    <cellStyle name="Normal 29 28" xfId="28057" xr:uid="{FA365081-2B19-4E8B-85A9-B673C777C135}"/>
    <cellStyle name="Normal 29 29" xfId="4113" xr:uid="{8BD463B5-99E6-4EA3-9156-328C69FF633B}"/>
    <cellStyle name="Normal 29 3" xfId="28058" xr:uid="{FCF5A0BB-6730-45F6-92DF-CA9323ADABC2}"/>
    <cellStyle name="Normal 29 3 10" xfId="28059" xr:uid="{F2409879-A4C1-4FCC-BD6F-B750D3DB02F2}"/>
    <cellStyle name="Normal 29 3 11" xfId="28060" xr:uid="{71007D43-3EDB-4528-AF5E-FC46A51F2AF6}"/>
    <cellStyle name="Normal 29 3 12" xfId="28061" xr:uid="{3D880768-07D2-4E84-B738-5AE5FF862052}"/>
    <cellStyle name="Normal 29 3 13" xfId="28062" xr:uid="{CEB2D5AF-6B50-4A20-BFD7-1625EB134F02}"/>
    <cellStyle name="Normal 29 3 2" xfId="28063" xr:uid="{0172ED5A-A9C3-47B4-B841-6C1492AF5BC9}"/>
    <cellStyle name="Normal 29 3 2 2" xfId="28064" xr:uid="{32BC553C-F869-44DE-B86D-5CB13D143F1C}"/>
    <cellStyle name="Normal 29 3 2 2 2" xfId="28065" xr:uid="{E0B352EA-E4F1-478E-8134-4A83BCF17FDA}"/>
    <cellStyle name="Normal 29 3 2 2 2 2" xfId="28066" xr:uid="{92A94275-EC6D-499E-9FB6-78DF5A9CA9BF}"/>
    <cellStyle name="Normal 29 3 2 2 2 2 2" xfId="28067" xr:uid="{46707CA8-47DB-4630-9A77-B4CE9969C0CA}"/>
    <cellStyle name="Normal 29 3 2 2 2 3" xfId="28068" xr:uid="{4ED6A1ED-9ECE-441D-9AC0-A205E9A4431C}"/>
    <cellStyle name="Normal 29 3 2 2 2 4" xfId="28069" xr:uid="{DA2D7AC9-DFC7-4222-BEAB-8681D359DB53}"/>
    <cellStyle name="Normal 29 3 2 2 3" xfId="28070" xr:uid="{79101FDF-BA61-40F7-B29A-E4411FCFE1C2}"/>
    <cellStyle name="Normal 29 3 2 2 3 2" xfId="28071" xr:uid="{303B5C86-9828-476A-BA22-C8B1C307CEEC}"/>
    <cellStyle name="Normal 29 3 2 2 4" xfId="28072" xr:uid="{6CCD2B0E-FC2E-4650-97B5-17323F8E1F47}"/>
    <cellStyle name="Normal 29 3 2 2 5" xfId="28073" xr:uid="{A73DBCEB-073F-41A2-AD54-230854C3115E}"/>
    <cellStyle name="Normal 29 3 2 3" xfId="28074" xr:uid="{779C298D-88DB-476F-9524-0E4049D73B7F}"/>
    <cellStyle name="Normal 29 3 3" xfId="28075" xr:uid="{634312CC-5A70-4A1F-9DD2-78485511A2EB}"/>
    <cellStyle name="Normal 29 3 3 2" xfId="28076" xr:uid="{CECAA535-4A1A-46D5-BF20-9B24172A6BDA}"/>
    <cellStyle name="Normal 29 3 3 2 2" xfId="28077" xr:uid="{8FEDAAA4-C055-4A1C-BE91-EE47BD45F4C8}"/>
    <cellStyle name="Normal 29 3 3 2 2 2" xfId="28078" xr:uid="{CD4ACAB1-F5F8-49C4-B256-79B34872FD4B}"/>
    <cellStyle name="Normal 29 3 3 2 2 2 2" xfId="28079" xr:uid="{10F78A4A-2FBA-4906-A732-373FF69D9B60}"/>
    <cellStyle name="Normal 29 3 3 2 2 3" xfId="28080" xr:uid="{DE4283C3-331A-480A-84F5-8B891EED3432}"/>
    <cellStyle name="Normal 29 3 3 2 2 4" xfId="28081" xr:uid="{5CA3B6C0-3A09-469A-B451-E8AEE49400AC}"/>
    <cellStyle name="Normal 29 3 3 2 3" xfId="28082" xr:uid="{5FD5D290-6DC9-4C4F-BF4D-C8EDA1338039}"/>
    <cellStyle name="Normal 29 3 3 2 3 2" xfId="28083" xr:uid="{EF5C1866-B960-42A3-8044-6BBACE324F13}"/>
    <cellStyle name="Normal 29 3 3 2 4" xfId="28084" xr:uid="{80D6B4C0-7DC5-42AF-8412-EC101B807708}"/>
    <cellStyle name="Normal 29 3 3 2 5" xfId="28085" xr:uid="{87B6EB27-A2B6-4823-8C9F-49443E7844D0}"/>
    <cellStyle name="Normal 29 3 4" xfId="28086" xr:uid="{F84E2B67-EF22-450C-9B39-81F5C4A5C722}"/>
    <cellStyle name="Normal 29 3 4 2" xfId="28087" xr:uid="{94070D01-1E34-4190-A9B9-58158138D5AB}"/>
    <cellStyle name="Normal 29 3 4 2 2" xfId="28088" xr:uid="{491E9980-673B-42EC-A5BE-0BD369FA5947}"/>
    <cellStyle name="Normal 29 3 4 2 2 2" xfId="28089" xr:uid="{93F23309-DA19-4CF0-8415-31C5477D88E6}"/>
    <cellStyle name="Normal 29 3 4 2 2 3" xfId="28090" xr:uid="{3501AA2A-71A1-48DC-A867-2D9F63566ECD}"/>
    <cellStyle name="Normal 29 3 4 2 3" xfId="28091" xr:uid="{EA1461A6-DE73-493E-8BC3-16F997A383EC}"/>
    <cellStyle name="Normal 29 3 4 2 4" xfId="28092" xr:uid="{CA1B3A73-80AD-4920-811B-99143F2DD17A}"/>
    <cellStyle name="Normal 29 3 4 3" xfId="28093" xr:uid="{C505B4C3-38F2-4BD4-A2FF-C289F6748D7A}"/>
    <cellStyle name="Normal 29 3 4 3 2" xfId="28094" xr:uid="{AAFD6BEA-AE7C-48F7-8D59-1FC864A92A9D}"/>
    <cellStyle name="Normal 29 3 4 3 2 2" xfId="28095" xr:uid="{386D789F-FCEE-41B1-88D6-EE33A2451CD0}"/>
    <cellStyle name="Normal 29 3 4 3 2 3" xfId="28096" xr:uid="{C8F32573-F783-476F-9392-045A11C186AF}"/>
    <cellStyle name="Normal 29 3 4 3 3" xfId="28097" xr:uid="{07B08087-C04F-4B93-9490-728A9989911C}"/>
    <cellStyle name="Normal 29 3 4 3 4" xfId="28098" xr:uid="{83109980-AD43-4C69-AF83-9D1BC19A039F}"/>
    <cellStyle name="Normal 29 3 4 4" xfId="28099" xr:uid="{0B6500C3-D712-4871-98EE-0180540275FC}"/>
    <cellStyle name="Normal 29 3 4 4 2" xfId="28100" xr:uid="{3B08EE54-6564-4A86-8B2B-1B107EC52F2A}"/>
    <cellStyle name="Normal 29 3 4 4 3" xfId="28101" xr:uid="{90D9CB07-4CD9-419C-94DE-C30C4F6B0192}"/>
    <cellStyle name="Normal 29 3 4 5" xfId="28102" xr:uid="{A310B409-D3B6-4D4B-94E6-4A38238C563C}"/>
    <cellStyle name="Normal 29 3 4 5 2" xfId="28103" xr:uid="{FDF96E06-D45E-4D95-9392-98921257AC64}"/>
    <cellStyle name="Normal 29 3 4 6" xfId="28104" xr:uid="{A2FFD2B3-8C29-4018-8994-AC54B06F9B81}"/>
    <cellStyle name="Normal 29 3 4 7" xfId="28105" xr:uid="{7AB439AC-716A-41C9-A613-BC92B47F3622}"/>
    <cellStyle name="Normal 29 3 4 8" xfId="28106" xr:uid="{89A36440-00DB-421D-9004-07ADF58AFD38}"/>
    <cellStyle name="Normal 29 3 4 9" xfId="28107" xr:uid="{120ABD8C-4141-490D-BD1C-1C925C35A72C}"/>
    <cellStyle name="Normal 29 3 5" xfId="28108" xr:uid="{E7B97204-C9FB-4C32-8AA8-65E77EC4B9E1}"/>
    <cellStyle name="Normal 29 3 5 2" xfId="28109" xr:uid="{E5F2D71B-6105-4A8F-B1C1-F93DD6372913}"/>
    <cellStyle name="Normal 29 3 5 2 2" xfId="28110" xr:uid="{BF504ECE-56B6-4050-8851-FE4E829F28FC}"/>
    <cellStyle name="Normal 29 3 5 2 3" xfId="28111" xr:uid="{8458983C-90CE-4F0C-A486-A99CD1DFDD91}"/>
    <cellStyle name="Normal 29 3 5 3" xfId="28112" xr:uid="{FF22D5A7-C63E-4543-AFBC-6371DA3DE59B}"/>
    <cellStyle name="Normal 29 3 6" xfId="28113" xr:uid="{B414630A-CF91-45F6-A8EC-87015720D305}"/>
    <cellStyle name="Normal 29 3 6 2" xfId="28114" xr:uid="{7CE7EEE4-172E-4E65-A7E4-0EF27152B069}"/>
    <cellStyle name="Normal 29 3 6 3" xfId="28115" xr:uid="{68F6187D-B44A-433F-ACCD-69B43CF482A2}"/>
    <cellStyle name="Normal 29 3 7" xfId="28116" xr:uid="{6C625255-654E-4E94-BB4B-B1F478D8F466}"/>
    <cellStyle name="Normal 29 3 7 2" xfId="28117" xr:uid="{DCB3FC8E-2CE9-45CE-9586-195405756E07}"/>
    <cellStyle name="Normal 29 3 7 3" xfId="28118" xr:uid="{7CCFBFD3-8C8D-41BC-BA44-AAFCD118E201}"/>
    <cellStyle name="Normal 29 3 8" xfId="28119" xr:uid="{FC0C4B9B-B7D3-4CB3-A8DB-AD10278AD0DB}"/>
    <cellStyle name="Normal 29 3 9" xfId="28120" xr:uid="{A06F0559-D119-4F37-B096-456F0509BB49}"/>
    <cellStyle name="Normal 29 30" xfId="4056" xr:uid="{B51BE9C2-D32E-4B37-8651-206CFA5D2558}"/>
    <cellStyle name="Normal 29 4" xfId="28121" xr:uid="{F1BA3A57-A371-402B-AD13-39846CF75E2B}"/>
    <cellStyle name="Normal 29 4 2" xfId="28122" xr:uid="{1B0A6D6B-DC6C-498C-88BB-F12765616C3B}"/>
    <cellStyle name="Normal 29 4 2 2" xfId="28123" xr:uid="{13BB2BB1-F457-48DA-95D4-3C18A006AAC8}"/>
    <cellStyle name="Normal 29 4 2 2 10" xfId="28124" xr:uid="{216AC8E0-A003-4991-B1EF-5102471E4D60}"/>
    <cellStyle name="Normal 29 4 2 2 11" xfId="28125" xr:uid="{7F3E54F3-1B27-40E5-88CF-8638DD044ACB}"/>
    <cellStyle name="Normal 29 4 2 2 2" xfId="28126" xr:uid="{1DBDAE89-865A-4727-B092-782197BB0402}"/>
    <cellStyle name="Normal 29 4 2 2 2 2" xfId="28127" xr:uid="{C3880B7E-D9D8-4C0C-9890-E4A7DDD3AC47}"/>
    <cellStyle name="Normal 29 4 2 2 2 2 2" xfId="28128" xr:uid="{D3B62B2D-D93D-4F90-856D-F5DDE73D5E07}"/>
    <cellStyle name="Normal 29 4 2 2 2 3" xfId="28129" xr:uid="{EBA6CF6E-AF3B-4425-901C-B38C9288BA84}"/>
    <cellStyle name="Normal 29 4 2 2 2 4" xfId="28130" xr:uid="{A80C3424-3C2C-4BC7-BF90-B70A3B1E371D}"/>
    <cellStyle name="Normal 29 4 2 2 2 5" xfId="28131" xr:uid="{036B3D38-F5C6-41A1-B7C5-81FB571F9D12}"/>
    <cellStyle name="Normal 29 4 2 2 3" xfId="28132" xr:uid="{ABC455E3-CB77-4A73-ADA6-9D67B33C2AAF}"/>
    <cellStyle name="Normal 29 4 2 2 3 2" xfId="28133" xr:uid="{CAF631EA-E5B9-4453-BA54-F40BB78E5B21}"/>
    <cellStyle name="Normal 29 4 2 2 3 3" xfId="28134" xr:uid="{DA88C819-1C93-4F41-A95B-9AD0A31C5FC7}"/>
    <cellStyle name="Normal 29 4 2 2 3 4" xfId="28135" xr:uid="{AE78DD59-EA71-41D1-910B-629AF8191468}"/>
    <cellStyle name="Normal 29 4 2 2 4" xfId="28136" xr:uid="{ACE68990-497A-4598-BB4A-C40B6F9319A2}"/>
    <cellStyle name="Normal 29 4 2 2 4 2" xfId="28137" xr:uid="{D8E8705E-0A50-4805-B9D8-9FC70C2D5CBA}"/>
    <cellStyle name="Normal 29 4 2 2 4 3" xfId="28138" xr:uid="{3CB62F08-0A60-4362-AC95-8324E49B3FF6}"/>
    <cellStyle name="Normal 29 4 2 2 5" xfId="28139" xr:uid="{69BAFB64-7DDE-4EB8-BDF6-AEEF8907FDF8}"/>
    <cellStyle name="Normal 29 4 2 2 6" xfId="28140" xr:uid="{933C61A4-0FCB-4EAE-BBE0-11C67B9D3938}"/>
    <cellStyle name="Normal 29 4 2 2 7" xfId="28141" xr:uid="{D39E0497-5916-4025-B26B-74726C9E7240}"/>
    <cellStyle name="Normal 29 4 2 2 8" xfId="28142" xr:uid="{5FA39611-97AF-4CC2-90D1-3F66B1633A02}"/>
    <cellStyle name="Normal 29 4 2 2 9" xfId="28143" xr:uid="{B6429A5C-418A-4B62-8A44-E5653D8523DC}"/>
    <cellStyle name="Normal 29 4 2 3" xfId="28144" xr:uid="{F2DF5204-DB24-40A7-91B2-AAC7529D9E90}"/>
    <cellStyle name="Normal 29 4 2 3 2" xfId="28145" xr:uid="{C83FB825-1FCE-4FC4-8FD0-479EF9ED274D}"/>
    <cellStyle name="Normal 29 4 2 3 2 2" xfId="28146" xr:uid="{3E1FF54F-D0AD-45DF-9BEC-673A894D4F7D}"/>
    <cellStyle name="Normal 29 4 2 3 3" xfId="28147" xr:uid="{ABC7E4B1-2BCB-4B3B-A8AB-4B8B9C9162FC}"/>
    <cellStyle name="Normal 29 4 2 3 4" xfId="28148" xr:uid="{722603C7-821A-46BF-B71D-DBA7E3D990C6}"/>
    <cellStyle name="Normal 29 4 2 3 5" xfId="28149" xr:uid="{FF3B6D52-756C-4224-BD83-6B7967D014A6}"/>
    <cellStyle name="Normal 29 4 2 3 6" xfId="28150" xr:uid="{263F9912-C596-482C-8BA6-F55E60C83328}"/>
    <cellStyle name="Normal 29 4 2 3 7" xfId="28151" xr:uid="{FE072DE4-1302-443A-A981-56B0A2727670}"/>
    <cellStyle name="Normal 29 4 2 3 8" xfId="28152" xr:uid="{62FB31E0-7010-49F5-8190-6F1505FD3B82}"/>
    <cellStyle name="Normal 29 4 2 4" xfId="28153" xr:uid="{DA26A634-96BC-4F34-A18B-4F9DEB3DC772}"/>
    <cellStyle name="Normal 29 4 2 4 2" xfId="28154" xr:uid="{B1F0C980-54FF-4131-B03C-880E2E043089}"/>
    <cellStyle name="Normal 29 4 3" xfId="28155" xr:uid="{7892D42D-E8CC-498E-A227-F34DF442D819}"/>
    <cellStyle name="Normal 29 4 3 10" xfId="28156" xr:uid="{04200104-3B4C-47F7-8EEF-8D20FFA7B94F}"/>
    <cellStyle name="Normal 29 4 3 11" xfId="28157" xr:uid="{306A83A4-BD91-45AD-88D3-7181C9C662E7}"/>
    <cellStyle name="Normal 29 4 3 12" xfId="28158" xr:uid="{6C9247BB-130A-4359-AF23-818FE51B1E0A}"/>
    <cellStyle name="Normal 29 4 3 2" xfId="28159" xr:uid="{FC6C0AD6-B090-46BA-9413-601445BBB3B4}"/>
    <cellStyle name="Normal 29 4 3 2 2" xfId="28160" xr:uid="{61029C01-D942-4248-969D-B14583BE8DF6}"/>
    <cellStyle name="Normal 29 4 3 2 2 2" xfId="28161" xr:uid="{5BB8F9D4-1D5E-45DA-A6F5-77F9195A0CD8}"/>
    <cellStyle name="Normal 29 4 3 2 2 3" xfId="28162" xr:uid="{777CE57B-1040-425F-B47D-81FD0813BDAB}"/>
    <cellStyle name="Normal 29 4 3 2 3" xfId="28163" xr:uid="{1AEA9AFA-B3CD-4BF5-AD2A-1B174CA27CEC}"/>
    <cellStyle name="Normal 29 4 3 2 4" xfId="28164" xr:uid="{63D8E0A1-1A58-409F-A8BE-E1D5755A8E57}"/>
    <cellStyle name="Normal 29 4 3 2 5" xfId="28165" xr:uid="{750F0DC2-D618-42F4-B4E3-BF444BFC5A34}"/>
    <cellStyle name="Normal 29 4 3 3" xfId="28166" xr:uid="{5A003F22-75D3-46E6-84B3-828D7117A0FD}"/>
    <cellStyle name="Normal 29 4 3 3 2" xfId="28167" xr:uid="{C5585DA3-CA0F-4574-A60C-C961F91F5FF0}"/>
    <cellStyle name="Normal 29 4 3 3 3" xfId="28168" xr:uid="{849DD560-EB89-410B-BE13-D733349F0D81}"/>
    <cellStyle name="Normal 29 4 3 3 4" xfId="28169" xr:uid="{A038F7B6-3DCA-44F6-AB36-AD3053857FF0}"/>
    <cellStyle name="Normal 29 4 3 4" xfId="28170" xr:uid="{4B23DF2D-A594-43AB-9A58-02C792D5CFCB}"/>
    <cellStyle name="Normal 29 4 3 4 2" xfId="28171" xr:uid="{0B801C2C-9010-45B5-BB25-96E8447AFCEC}"/>
    <cellStyle name="Normal 29 4 3 4 3" xfId="28172" xr:uid="{C2225D70-D671-4B3A-89FD-1F9B9EA7C467}"/>
    <cellStyle name="Normal 29 4 3 5" xfId="28173" xr:uid="{8EDFF915-15B7-44C0-B427-E1E619BA829A}"/>
    <cellStyle name="Normal 29 4 3 6" xfId="28174" xr:uid="{31F96CCC-278E-494F-A2E9-785E1BC1C5FA}"/>
    <cellStyle name="Normal 29 4 3 7" xfId="28175" xr:uid="{CABC811D-7CA8-4104-91E7-88174E4C9D83}"/>
    <cellStyle name="Normal 29 4 3 8" xfId="28176" xr:uid="{A642B805-A9C0-4700-9660-CA4AFFBBA987}"/>
    <cellStyle name="Normal 29 4 3 9" xfId="28177" xr:uid="{14F7D3BA-DC4B-4AEA-95FF-6EA91761ADC5}"/>
    <cellStyle name="Normal 29 4 4" xfId="28178" xr:uid="{9CF4A355-71E4-4996-9945-E9BC4AE2AB85}"/>
    <cellStyle name="Normal 29 4 4 2" xfId="28179" xr:uid="{C74F1213-9D91-4683-8E35-70F8F1C7570F}"/>
    <cellStyle name="Normal 29 4 4 2 2" xfId="28180" xr:uid="{1097E21C-30FD-470F-88FA-CED4D9F99602}"/>
    <cellStyle name="Normal 29 4 4 3" xfId="28181" xr:uid="{1C98D206-516B-462F-AE4A-9DBC05476B1D}"/>
    <cellStyle name="Normal 29 4 4 4" xfId="28182" xr:uid="{6A13D752-B8B7-4278-8BC4-C6159E7FB616}"/>
    <cellStyle name="Normal 29 4 4 5" xfId="28183" xr:uid="{3196AFB0-D8DE-4403-B62B-998F2BBB5D9E}"/>
    <cellStyle name="Normal 29 4 4 6" xfId="28184" xr:uid="{35251789-1A45-4985-8360-39F6816DAB67}"/>
    <cellStyle name="Normal 29 4 4 7" xfId="28185" xr:uid="{032ECFD4-5144-47B3-9D60-AC498895836E}"/>
    <cellStyle name="Normal 29 4 4 8" xfId="28186" xr:uid="{9F574C62-167E-4B1B-80BF-1A536019E617}"/>
    <cellStyle name="Normal 29 4 5" xfId="28187" xr:uid="{A34EFE51-22F1-419D-AA1D-61AF66B97560}"/>
    <cellStyle name="Normal 29 4 5 2" xfId="28188" xr:uid="{3F00E9EA-8C6E-48DF-9785-4B96AEECD52D}"/>
    <cellStyle name="Normal 29 4 5 2 2" xfId="28189" xr:uid="{83096EF5-C35D-4C71-9183-F8163CE48BB3}"/>
    <cellStyle name="Normal 29 4 5 3" xfId="28190" xr:uid="{EAEAE053-61B1-4EBB-A7ED-596FFBCB7BE8}"/>
    <cellStyle name="Normal 29 4 6" xfId="28191" xr:uid="{4C042C95-2DC5-41D7-BEC1-0E99135A23A1}"/>
    <cellStyle name="Normal 29 4 6 2" xfId="28192" xr:uid="{FB3349D3-BE9F-4FA7-B3C1-2FF7249399A0}"/>
    <cellStyle name="Normal 29 4 7" xfId="28193" xr:uid="{5F91A7CE-5D8D-4C82-9A99-484A7FB395C2}"/>
    <cellStyle name="Normal 29 4 8" xfId="28194" xr:uid="{EA5EE713-3010-45FC-9E73-D4B780C5C673}"/>
    <cellStyle name="Normal 29 5" xfId="28195" xr:uid="{88318C78-24F1-4DB8-9E29-8FDFDDF0B7B6}"/>
    <cellStyle name="Normal 29 5 2" xfId="28196" xr:uid="{5C77E5DD-290D-49B5-9178-3D2452E49282}"/>
    <cellStyle name="Normal 29 5 2 2" xfId="28197" xr:uid="{57A399AE-BD74-4CE0-B839-7984A31F43B0}"/>
    <cellStyle name="Normal 29 5 2 2 2" xfId="28198" xr:uid="{2698E084-33A8-4A07-8143-5FBEE95770E6}"/>
    <cellStyle name="Normal 29 5 2 2 2 2" xfId="28199" xr:uid="{ACF7E7F6-A365-452C-A84C-D1554EC6C8D0}"/>
    <cellStyle name="Normal 29 5 2 2 2 2 2" xfId="28200" xr:uid="{0BE6507C-6E07-4372-AACA-E679C6E211BD}"/>
    <cellStyle name="Normal 29 5 2 2 2 3" xfId="28201" xr:uid="{79F14ED4-C3ED-4A0A-9497-D247E403E758}"/>
    <cellStyle name="Normal 29 5 2 2 2 4" xfId="28202" xr:uid="{50A4A489-ED59-4A3A-8972-3841B4D88642}"/>
    <cellStyle name="Normal 29 5 2 2 3" xfId="28203" xr:uid="{5F73599A-F7DA-4FBF-BE26-7AB2B99DCE2B}"/>
    <cellStyle name="Normal 29 5 2 2 3 2" xfId="28204" xr:uid="{E01835AD-D8D4-468F-99C0-42C2FA58761D}"/>
    <cellStyle name="Normal 29 5 2 2 4" xfId="28205" xr:uid="{BB0A81C4-3B91-4B2C-B5E9-F9257BF6C5FC}"/>
    <cellStyle name="Normal 29 5 2 2 5" xfId="28206" xr:uid="{60EC57E6-5162-4B75-BF21-86B855EB5614}"/>
    <cellStyle name="Normal 29 5 2 2 6" xfId="28207" xr:uid="{CECA2130-75E8-440E-80D2-89B7B3EDF92A}"/>
    <cellStyle name="Normal 29 5 2 3" xfId="28208" xr:uid="{073889AD-8D50-426C-B0A6-2BDB0E1D7B6C}"/>
    <cellStyle name="Normal 29 5 2 3 2" xfId="28209" xr:uid="{8B91F8B6-213A-4D23-9046-61BC20913FC0}"/>
    <cellStyle name="Normal 29 5 3" xfId="28210" xr:uid="{83812EF3-D0FC-4541-B896-1C825EEE66F8}"/>
    <cellStyle name="Normal 29 5 3 2" xfId="28211" xr:uid="{9E02787F-80F4-435A-8729-D8CE52B49127}"/>
    <cellStyle name="Normal 29 5 3 2 2" xfId="28212" xr:uid="{068A7394-EECE-4A47-B59F-BF1720000048}"/>
    <cellStyle name="Normal 29 5 3 2 2 2" xfId="28213" xr:uid="{2D87179B-0E42-4673-9A8E-21BC49E72A08}"/>
    <cellStyle name="Normal 29 5 3 2 3" xfId="28214" xr:uid="{9DCD397A-FE02-4307-84D3-BF890FB24832}"/>
    <cellStyle name="Normal 29 5 3 2 4" xfId="28215" xr:uid="{1A215DEA-0CBE-434A-9BA9-1671CD3C677C}"/>
    <cellStyle name="Normal 29 5 3 2 5" xfId="28216" xr:uid="{590B0DE5-4993-42C5-B591-0ECDE634E5DD}"/>
    <cellStyle name="Normal 29 5 3 3" xfId="28217" xr:uid="{BD4737DC-CA6D-43E3-9509-6FEC8C3F0835}"/>
    <cellStyle name="Normal 29 5 3 3 2" xfId="28218" xr:uid="{F4709320-08DF-4D2E-91C2-CB0C47CE0A36}"/>
    <cellStyle name="Normal 29 5 3 3 3" xfId="28219" xr:uid="{122ED3D4-4479-4C40-8EA1-110621EF45D7}"/>
    <cellStyle name="Normal 29 5 3 4" xfId="28220" xr:uid="{0F846DBE-3B04-48A5-9B6E-7796BB9BE3CD}"/>
    <cellStyle name="Normal 29 5 3 4 2" xfId="28221" xr:uid="{51C57EE5-321E-4CA3-8E56-B16FEEB6970D}"/>
    <cellStyle name="Normal 29 5 3 5" xfId="28222" xr:uid="{2C8367BD-E2B5-403F-B2B3-D8823A6CBF25}"/>
    <cellStyle name="Normal 29 5 3 6" xfId="28223" xr:uid="{FB2BFEAE-9877-4CF2-A9F4-559226DAE970}"/>
    <cellStyle name="Normal 29 5 3 7" xfId="28224" xr:uid="{8EBC2AFE-13F3-45CB-90BB-4C29054E7C10}"/>
    <cellStyle name="Normal 29 5 3 8" xfId="28225" xr:uid="{6D75B968-9203-4F4D-ACE6-AF4397D851BA}"/>
    <cellStyle name="Normal 29 5 3 9" xfId="28226" xr:uid="{ADE10613-A62A-4D06-9DE8-021ABDF51841}"/>
    <cellStyle name="Normal 29 5 4" xfId="28227" xr:uid="{D8EA5BC9-066F-48DB-A9A3-D554AD288239}"/>
    <cellStyle name="Normal 29 5 4 2" xfId="28228" xr:uid="{44BC7927-CACE-4E8B-9B85-488D8EC99008}"/>
    <cellStyle name="Normal 29 5 4 3" xfId="28229" xr:uid="{81C5249B-AF68-42F2-8748-748023C37C0E}"/>
    <cellStyle name="Normal 29 5 4 4" xfId="28230" xr:uid="{9584BCBB-AF69-4906-98F3-4D2E87FBA167}"/>
    <cellStyle name="Normal 29 5 4 5" xfId="28231" xr:uid="{51258DB2-D71C-4EDE-BA79-B57F6EC18A25}"/>
    <cellStyle name="Normal 29 5 4 6" xfId="28232" xr:uid="{A9869A97-3EB9-44AB-81C2-D03073CEBF9F}"/>
    <cellStyle name="Normal 29 5 4 7" xfId="28233" xr:uid="{76FD6843-3BE1-4360-A18C-35FEE053D6B7}"/>
    <cellStyle name="Normal 29 5 4 8" xfId="28234" xr:uid="{FEB91F59-BDEF-497B-AF04-26C61B6767A5}"/>
    <cellStyle name="Normal 29 5 5" xfId="28235" xr:uid="{854F23C0-DEE3-4522-8576-6205AFB2311F}"/>
    <cellStyle name="Normal 29 5 5 2" xfId="28236" xr:uid="{09264CF6-8A51-4383-B6E4-50B16899F61D}"/>
    <cellStyle name="Normal 29 5 6" xfId="28237" xr:uid="{CF10F375-5881-4176-9E38-0248448ECA2A}"/>
    <cellStyle name="Normal 29 5 7" xfId="28238" xr:uid="{D631F238-9AA5-41CA-9B11-A42030B3A6F6}"/>
    <cellStyle name="Normal 29 6" xfId="28239" xr:uid="{EF9489F8-8981-4414-9CF5-92345042AF6A}"/>
    <cellStyle name="Normal 29 6 2" xfId="28240" xr:uid="{ADC8D7BC-0785-4AF3-AE18-FE0FDD261D84}"/>
    <cellStyle name="Normal 29 6 2 2" xfId="28241" xr:uid="{7D8F6AC8-A95D-47AB-89CD-A523FB3E92E7}"/>
    <cellStyle name="Normal 29 6 2 2 2" xfId="28242" xr:uid="{1BA579CC-B3B5-4CC2-B414-A5704A9468F0}"/>
    <cellStyle name="Normal 29 6 2 2 2 2" xfId="28243" xr:uid="{3CC5F7D5-8FCD-4CB0-AB0D-5189BD60EBC7}"/>
    <cellStyle name="Normal 29 6 2 2 2 2 2" xfId="28244" xr:uid="{4B5E42D5-8909-4282-A982-AC8F39A382EE}"/>
    <cellStyle name="Normal 29 6 2 2 2 3" xfId="28245" xr:uid="{92097F6C-1FB2-4B46-9E10-C0176CFC3985}"/>
    <cellStyle name="Normal 29 6 2 2 2 4" xfId="28246" xr:uid="{DB6C0BCA-FCF2-4A52-888C-5B8472046CA0}"/>
    <cellStyle name="Normal 29 6 2 2 3" xfId="28247" xr:uid="{2FB5E90D-1A9F-4D5E-881D-1253F3801A51}"/>
    <cellStyle name="Normal 29 6 2 2 3 2" xfId="28248" xr:uid="{F8A0C49A-6091-43FB-9679-1A022352E9F6}"/>
    <cellStyle name="Normal 29 6 2 2 4" xfId="28249" xr:uid="{F444901C-3DD4-4EF2-B6E2-45998A73473B}"/>
    <cellStyle name="Normal 29 6 2 2 5" xfId="28250" xr:uid="{F2E790E7-13E6-4668-B450-09208886B369}"/>
    <cellStyle name="Normal 29 6 3" xfId="28251" xr:uid="{1A794899-4E98-4487-82EE-BDE3FB53D2A9}"/>
    <cellStyle name="Normal 29 6 3 2" xfId="28252" xr:uid="{1EC5F0BC-F14E-4734-A240-5BF1D83B8C4A}"/>
    <cellStyle name="Normal 29 6 3 2 2" xfId="28253" xr:uid="{E1EF6258-0402-4233-BF4F-C46A7EC261D7}"/>
    <cellStyle name="Normal 29 6 3 2 2 2" xfId="28254" xr:uid="{60F675E3-0A7C-41AF-9A99-8BDD3B47F3CA}"/>
    <cellStyle name="Normal 29 6 3 2 3" xfId="28255" xr:uid="{129FAB69-0159-4CB4-BC6C-D1018E31948F}"/>
    <cellStyle name="Normal 29 6 3 2 4" xfId="28256" xr:uid="{BDDE2929-EFA0-45D9-B573-E198CC4765A9}"/>
    <cellStyle name="Normal 29 6 3 3" xfId="28257" xr:uid="{CAF4F844-CC9E-4E2B-8D4A-59BF9AD01120}"/>
    <cellStyle name="Normal 29 6 3 3 2" xfId="28258" xr:uid="{DFD15527-9A8C-47AC-B115-05F5755FD839}"/>
    <cellStyle name="Normal 29 6 3 4" xfId="28259" xr:uid="{535CF421-46E5-476B-B189-410A83B9030C}"/>
    <cellStyle name="Normal 29 6 3 5" xfId="28260" xr:uid="{941DB161-5037-47CC-9564-10526DA16770}"/>
    <cellStyle name="Normal 29 6 3 6" xfId="28261" xr:uid="{2D6C83E8-FD9C-4B36-A3F1-F1B56387367F}"/>
    <cellStyle name="Normal 29 6 4" xfId="28262" xr:uid="{8D267BCD-FD7A-4C1F-A49C-6E20CEBB4ADF}"/>
    <cellStyle name="Normal 29 7" xfId="28263" xr:uid="{7E05147B-5D5A-484F-9A73-B553575A7CC6}"/>
    <cellStyle name="Normal 29 7 2" xfId="28264" xr:uid="{211F1AF6-CE11-4487-9DA3-FA9F92A4C30F}"/>
    <cellStyle name="Normal 29 7 2 2" xfId="28265" xr:uid="{E02CBE5A-1984-485F-A9B8-297C7B2859E4}"/>
    <cellStyle name="Normal 29 7 2 2 2" xfId="28266" xr:uid="{26679B9E-339D-45DA-BB8A-F98529C32339}"/>
    <cellStyle name="Normal 29 7 2 2 2 2" xfId="28267" xr:uid="{21733CCD-35F3-4646-8BB7-AFD98D5600C3}"/>
    <cellStyle name="Normal 29 7 2 2 2 2 2" xfId="28268" xr:uid="{D451CBB9-A7E0-44D7-A73D-BBB2DBEB9BFD}"/>
    <cellStyle name="Normal 29 7 2 2 2 3" xfId="28269" xr:uid="{9BCABA60-339C-4F95-9B69-61BCB6824744}"/>
    <cellStyle name="Normal 29 7 2 2 2 4" xfId="28270" xr:uid="{1684BF33-E33B-43EB-9816-CE7BC320D736}"/>
    <cellStyle name="Normal 29 7 2 2 3" xfId="28271" xr:uid="{8E6202AB-F2DF-4E46-A4CB-7001D9164694}"/>
    <cellStyle name="Normal 29 7 2 2 3 2" xfId="28272" xr:uid="{D37A8256-F399-4D33-9B47-3359C7D89203}"/>
    <cellStyle name="Normal 29 7 2 2 4" xfId="28273" xr:uid="{949C1772-4F51-457A-B65F-EE902937FBF2}"/>
    <cellStyle name="Normal 29 7 2 2 5" xfId="28274" xr:uid="{6D8A9594-C0E9-4531-B054-370419F1F3C8}"/>
    <cellStyle name="Normal 29 7 3" xfId="28275" xr:uid="{AD9D09DF-A213-4C21-B0BE-BC742337867B}"/>
    <cellStyle name="Normal 29 7 3 2" xfId="28276" xr:uid="{E524B52B-4153-43FB-9DF3-6FB6240596FC}"/>
    <cellStyle name="Normal 29 7 3 2 2" xfId="28277" xr:uid="{AEEFA623-D9EB-41B9-A0A4-9B81858D5392}"/>
    <cellStyle name="Normal 29 7 3 2 2 2" xfId="28278" xr:uid="{702A6247-900E-44D9-B89F-3E809E910137}"/>
    <cellStyle name="Normal 29 7 3 2 3" xfId="28279" xr:uid="{F6551B16-8585-4A9A-8734-93734F60B713}"/>
    <cellStyle name="Normal 29 7 3 2 4" xfId="28280" xr:uid="{A2648EC8-BB26-4BB1-8498-B9BE4B48D6A3}"/>
    <cellStyle name="Normal 29 7 3 3" xfId="28281" xr:uid="{4757E9D0-B2D5-48A1-9543-E5B0FE20C7C5}"/>
    <cellStyle name="Normal 29 7 3 3 2" xfId="28282" xr:uid="{C6913521-E6AA-4294-A36B-E4912C1A796B}"/>
    <cellStyle name="Normal 29 7 3 4" xfId="28283" xr:uid="{CE5F6885-B105-4BE4-8941-112226850E7F}"/>
    <cellStyle name="Normal 29 7 3 5" xfId="28284" xr:uid="{BF7DE6A1-21B4-489E-9EF6-1A18F4AE331A}"/>
    <cellStyle name="Normal 29 7 3 6" xfId="28285" xr:uid="{E8423B77-1B1A-4202-ACC7-ECCFE3C3EE78}"/>
    <cellStyle name="Normal 29 8" xfId="28286" xr:uid="{05EBD9AC-7D9C-4331-8874-D954ABC5A1EC}"/>
    <cellStyle name="Normal 29 8 2" xfId="28287" xr:uid="{D64D29A7-A094-454B-A17F-E305772EF4C4}"/>
    <cellStyle name="Normal 29 8 2 2" xfId="28288" xr:uid="{990EC82C-803C-4233-B0C2-F58FBA4D4694}"/>
    <cellStyle name="Normal 29 8 2 2 2" xfId="28289" xr:uid="{B40C8DB2-5629-4D99-8BC9-569D1DB80BC9}"/>
    <cellStyle name="Normal 29 8 2 2 2 2" xfId="28290" xr:uid="{88EA5E3E-3859-404F-8B2F-43821810DB91}"/>
    <cellStyle name="Normal 29 8 2 2 2 2 2" xfId="28291" xr:uid="{C11D62F9-92A0-40EF-AB0F-DC04D0393409}"/>
    <cellStyle name="Normal 29 8 2 2 2 3" xfId="28292" xr:uid="{59BD1C7E-F156-4B59-9270-6636ED573A93}"/>
    <cellStyle name="Normal 29 8 2 2 2 4" xfId="28293" xr:uid="{9701AF79-4422-4B98-AE99-C00278327F41}"/>
    <cellStyle name="Normal 29 8 2 2 3" xfId="28294" xr:uid="{686D6245-8A71-4D24-9E5F-55217BF17470}"/>
    <cellStyle name="Normal 29 8 2 2 3 2" xfId="28295" xr:uid="{3F543FBF-C1AC-4151-B16F-A36310AC9F3C}"/>
    <cellStyle name="Normal 29 8 2 2 4" xfId="28296" xr:uid="{CE8FFE57-A16E-45B1-AD45-E343833CA799}"/>
    <cellStyle name="Normal 29 8 2 2 5" xfId="28297" xr:uid="{A600AACD-9193-4ADD-A068-77FEE8AFE0DA}"/>
    <cellStyle name="Normal 29 8 3" xfId="28298" xr:uid="{3B7B8F67-0E59-42CE-9D9F-8DB71654D614}"/>
    <cellStyle name="Normal 29 8 3 2" xfId="28299" xr:uid="{8DE8A148-BA63-4CE7-B20C-692CDFEAE7EE}"/>
    <cellStyle name="Normal 29 8 3 2 2" xfId="28300" xr:uid="{4EB059A1-35D2-4284-9310-6B7183B69D70}"/>
    <cellStyle name="Normal 29 8 3 2 2 2" xfId="28301" xr:uid="{BE4EC1E1-6554-4ED2-8EB2-557B793C5790}"/>
    <cellStyle name="Normal 29 8 3 2 3" xfId="28302" xr:uid="{97C95486-8867-4F45-97D2-9EEAD280A92E}"/>
    <cellStyle name="Normal 29 8 3 2 4" xfId="28303" xr:uid="{C0644A26-70BF-4395-82DA-D9F6085B5CCE}"/>
    <cellStyle name="Normal 29 8 3 3" xfId="28304" xr:uid="{D85CCA73-13FB-4B91-B8AF-9C07A69B221A}"/>
    <cellStyle name="Normal 29 8 3 3 2" xfId="28305" xr:uid="{984EF4B1-B39F-48DE-B41F-13CE7DD3A2F4}"/>
    <cellStyle name="Normal 29 8 3 4" xfId="28306" xr:uid="{5F41ADB4-30AB-4AC4-84BF-2381477E75A2}"/>
    <cellStyle name="Normal 29 8 3 5" xfId="28307" xr:uid="{5E362DDC-2410-4B80-8C18-14DB8CD05ADA}"/>
    <cellStyle name="Normal 29 9" xfId="28308" xr:uid="{8FD47E12-B37C-401B-8C83-91E0274093CE}"/>
    <cellStyle name="Normal 29 9 2" xfId="28309" xr:uid="{4829360F-A98E-4D13-92A0-37FD38EC4D6D}"/>
    <cellStyle name="Normal 29 9 2 2" xfId="28310" xr:uid="{563237BB-B0E0-44DC-B06A-FBF92EAA9B05}"/>
    <cellStyle name="Normal 29 9 2 2 2" xfId="28311" xr:uid="{759220B6-5C27-4884-9175-088615C9F5BF}"/>
    <cellStyle name="Normal 29 9 2 2 2 2" xfId="28312" xr:uid="{4CDF706E-9246-4160-A86F-692637167E2A}"/>
    <cellStyle name="Normal 29 9 2 2 3" xfId="28313" xr:uid="{F5179709-9A8F-473D-9F40-0A591D1A87B9}"/>
    <cellStyle name="Normal 29 9 2 2 4" xfId="28314" xr:uid="{A816812E-18CE-430C-801D-A59283FB2F65}"/>
    <cellStyle name="Normal 29 9 2 3" xfId="28315" xr:uid="{06AF4AF5-A70E-4D1B-B6C6-A6477D582469}"/>
    <cellStyle name="Normal 29 9 2 3 2" xfId="28316" xr:uid="{C5FCDFBA-30DA-4C52-987F-C8AB37A33CE1}"/>
    <cellStyle name="Normal 29 9 2 4" xfId="28317" xr:uid="{A2EB9F93-2F0A-4CB2-84AD-0140E289F98B}"/>
    <cellStyle name="Normal 29 9 2 5" xfId="28318" xr:uid="{F4A54683-67D1-4BFE-8C47-F43D6EE63EF4}"/>
    <cellStyle name="Normal 29 9 2 6" xfId="28319" xr:uid="{E4B58EC2-0E53-42D5-A986-B23C17481940}"/>
    <cellStyle name="Normal 290" xfId="28320" xr:uid="{27CBE380-75CD-49CE-B25C-A37DC2E0E7ED}"/>
    <cellStyle name="Normal 290 2" xfId="28321" xr:uid="{A44F5497-7E7D-4605-BE66-03D324B45D8B}"/>
    <cellStyle name="Normal 291" xfId="28322" xr:uid="{02017CD6-8420-48F2-B77D-A89343D6BFC4}"/>
    <cellStyle name="Normal 291 2" xfId="28323" xr:uid="{F08C6931-28E7-41B6-9968-62F2DCAAB8B0}"/>
    <cellStyle name="Normal 292" xfId="28324" xr:uid="{154C6580-8C17-4B7E-8C99-33FA65E8E35D}"/>
    <cellStyle name="Normal 292 2" xfId="28325" xr:uid="{2B392804-42E8-4747-A9EE-9E78664E4D69}"/>
    <cellStyle name="Normal 293" xfId="28326" xr:uid="{1C224581-A4B1-4951-B56A-EBD73A12CEA7}"/>
    <cellStyle name="Normal 293 2" xfId="28327" xr:uid="{09199E5E-FF45-459C-BE3D-84D3023B628F}"/>
    <cellStyle name="Normal 294" xfId="28328" xr:uid="{35C411FF-3083-4D6A-8BA3-6E1BF1557B59}"/>
    <cellStyle name="Normal 294 2" xfId="28329" xr:uid="{A6BAB941-4E26-4CB7-BCB6-C3EE17D83623}"/>
    <cellStyle name="Normal 295" xfId="28330" xr:uid="{FD8A47DA-1C99-4439-B922-EAD17F14F1CF}"/>
    <cellStyle name="Normal 295 2" xfId="28331" xr:uid="{0187DDA9-A273-44DC-A71E-8D00F9E3CD9B}"/>
    <cellStyle name="Normal 296" xfId="28332" xr:uid="{35E682F9-9B9F-4E29-84F6-3BCD424EB06A}"/>
    <cellStyle name="Normal 296 2" xfId="28333" xr:uid="{A79F896C-A2A1-49F4-AA70-9B32968C1D93}"/>
    <cellStyle name="Normal 297" xfId="28334" xr:uid="{3B4132D4-A0BC-4960-B55B-E03A335222BC}"/>
    <cellStyle name="Normal 297 2" xfId="28335" xr:uid="{6280D2F5-6F9B-4574-98E7-B649935C7B76}"/>
    <cellStyle name="Normal 298" xfId="28336" xr:uid="{5EFD856D-CE84-4C14-9128-0105EBB83514}"/>
    <cellStyle name="Normal 298 2" xfId="28337" xr:uid="{6E6777C8-6FA9-4B8F-BD4F-4E3A0751B064}"/>
    <cellStyle name="Normal 299" xfId="28338" xr:uid="{EDE8DBA5-94C6-4CD9-A302-5E72AB1C5D68}"/>
    <cellStyle name="Normal 299 2" xfId="28339" xr:uid="{C155950E-8893-4E2C-B082-B5112A7CA47C}"/>
    <cellStyle name="Normal 3" xfId="1132" xr:uid="{00000000-0005-0000-0000-000072040000}"/>
    <cellStyle name="Normál 3" xfId="28340" xr:uid="{8CB7BF44-35E4-4624-AC55-11BB47536FC9}"/>
    <cellStyle name="Normal 3 10" xfId="28341" xr:uid="{CC30026B-1992-4FB6-8EA2-E8541E1C7A04}"/>
    <cellStyle name="Normál 3 10" xfId="28342" xr:uid="{FF0E22FA-D926-4DF7-8A00-C0F77610A66F}"/>
    <cellStyle name="Normal 3 10 10" xfId="28343" xr:uid="{520ABBFE-D992-4C13-A12D-845A34B3CE9C}"/>
    <cellStyle name="Normál 3 10 10" xfId="28344" xr:uid="{63D188CB-A4C8-47EF-B127-5886CCD8DF8A}"/>
    <cellStyle name="Normál 3 10 10 2" xfId="28345" xr:uid="{818578CE-3F56-4426-AF2D-058BABE8D128}"/>
    <cellStyle name="Normal 3 10 11" xfId="28346" xr:uid="{D21522EB-569C-4A89-BFD1-FA65569E1543}"/>
    <cellStyle name="Normál 3 10 11" xfId="28347" xr:uid="{C72704BD-3767-4FFA-8D9B-4126EB34B516}"/>
    <cellStyle name="Normal 3 10 12" xfId="28348" xr:uid="{B33FD8BF-4E8D-44A6-ABA3-03241D6966C6}"/>
    <cellStyle name="Normál 3 10 12" xfId="28349" xr:uid="{A6D17E10-6641-4DD0-8F18-0EF38A2F0C61}"/>
    <cellStyle name="Normal 3 10 13" xfId="28350" xr:uid="{10EAEF45-C6D4-48E4-8E2C-1B142A764CA2}"/>
    <cellStyle name="Normal 3 10 14" xfId="28351" xr:uid="{ADD6EFFC-1AC6-4F68-9117-55332624EE42}"/>
    <cellStyle name="Normal 3 10 15" xfId="28352" xr:uid="{FDA92C07-0F2B-40C0-B184-40B15A3F5D82}"/>
    <cellStyle name="Normal 3 10 16" xfId="28353" xr:uid="{E1C9C0E6-FA60-40FA-8E85-E579AB7FD946}"/>
    <cellStyle name="Normal 3 10 17" xfId="28354" xr:uid="{7803CDA1-D1E4-4549-8325-383AEF888B32}"/>
    <cellStyle name="Normal 3 10 2" xfId="28355" xr:uid="{73A8C1C1-5B42-4F02-BD5A-9922489EB4AE}"/>
    <cellStyle name="Normál 3 10 2" xfId="28356" xr:uid="{8EF27F78-F1BC-41A7-BA70-729F86AD3150}"/>
    <cellStyle name="Normál 3 10 2 10" xfId="28357" xr:uid="{3392A7C7-A869-4519-A7AE-DE095B7031C9}"/>
    <cellStyle name="Normál 3 10 2 10 2" xfId="28358" xr:uid="{7204E797-2925-49EC-A24A-EE78BBFDE832}"/>
    <cellStyle name="Normál 3 10 2 11" xfId="28359" xr:uid="{893C7B30-F698-487F-AFAA-1181FFDF6E94}"/>
    <cellStyle name="Normál 3 10 2 12" xfId="28360" xr:uid="{96D0991E-52FD-4335-929C-E14CD9D1183A}"/>
    <cellStyle name="Normal 3 10 2 2" xfId="28361" xr:uid="{B3884B32-E3BD-41C2-8674-3AF4A731ED7B}"/>
    <cellStyle name="Normál 3 10 2 2" xfId="28362" xr:uid="{B21EE288-B8A7-4128-A70D-B8C908143DA0}"/>
    <cellStyle name="Normal 3 10 2 2 10" xfId="28363" xr:uid="{73D6BD3E-E257-43FB-B965-424018EC7C26}"/>
    <cellStyle name="Normal 3 10 2 2 10 2" xfId="28364" xr:uid="{AA315BDD-BFA5-469B-9A2E-67CE6059CB8E}"/>
    <cellStyle name="Normal 3 10 2 2 11" xfId="28365" xr:uid="{9C57F90D-538A-4643-A44D-6003D62A46D6}"/>
    <cellStyle name="Normal 3 10 2 2 11 2" xfId="28366" xr:uid="{80396EBF-EE79-417B-A935-BEA81B3FA465}"/>
    <cellStyle name="Normal 3 10 2 2 12" xfId="28367" xr:uid="{AC7E6104-F437-498D-9E3E-5C4B7931B7C9}"/>
    <cellStyle name="Normal 3 10 2 2 13" xfId="28368" xr:uid="{6E30A1E5-73F7-429E-823D-F001E210A9C9}"/>
    <cellStyle name="Normal 3 10 2 2 14" xfId="28369" xr:uid="{2C0B4C61-AFA9-4ED2-BFAC-15210EE25E8B}"/>
    <cellStyle name="Normal 3 10 2 2 2" xfId="28370" xr:uid="{C6975163-B883-4008-B454-254A0B9D5548}"/>
    <cellStyle name="Normál 3 10 2 2 2" xfId="28371" xr:uid="{1FF4C5F7-CAFF-4B24-AB42-68EDB191B121}"/>
    <cellStyle name="Normal 3 10 2 2 2 2" xfId="28372" xr:uid="{F2DED25F-352C-4ECC-801B-71D7C025534D}"/>
    <cellStyle name="Normal 3 10 2 2 2 2 2" xfId="28373" xr:uid="{A14A6E51-3569-409B-BF41-2C1637B54260}"/>
    <cellStyle name="Normal 3 10 2 2 2 3" xfId="28374" xr:uid="{A5F0263F-B301-4925-A53E-DF684C8260C5}"/>
    <cellStyle name="Normal 3 10 2 2 2 4" xfId="28375" xr:uid="{530DC229-4516-4858-AE5E-20495139A86D}"/>
    <cellStyle name="Normal 3 10 2 2 2 5" xfId="28376" xr:uid="{918F2CD9-1975-4189-AA9F-902036F8D868}"/>
    <cellStyle name="Normal 3 10 2 2 3" xfId="28377" xr:uid="{6EDF02E6-29C0-4E81-B80E-6CD90464C069}"/>
    <cellStyle name="Normál 3 10 2 2 3" xfId="28378" xr:uid="{5C3FA7DC-997E-4C39-80AF-1AF54D013DC3}"/>
    <cellStyle name="Normal 3 10 2 2 3 2" xfId="28379" xr:uid="{E7DB94A2-A066-49B8-BDA0-CDF6BCF122A5}"/>
    <cellStyle name="Normal 3 10 2 2 3 3" xfId="28380" xr:uid="{107AF938-D7C2-45AB-83E8-AD8066425C8C}"/>
    <cellStyle name="Normal 3 10 2 2 4" xfId="28381" xr:uid="{B17306B7-2901-4FFD-8A6B-9C7A8DC50E79}"/>
    <cellStyle name="Normal 3 10 2 2 4 2" xfId="28382" xr:uid="{4596CAFB-AC04-4112-A7AB-D6CA32EBBA12}"/>
    <cellStyle name="Normal 3 10 2 2 4 3" xfId="28383" xr:uid="{6FBB49BB-FA91-46EA-BE41-C92614D5FB9C}"/>
    <cellStyle name="Normal 3 10 2 2 5" xfId="28384" xr:uid="{A65C047A-AFAF-49E3-AC16-81A60C88B7C3}"/>
    <cellStyle name="Normal 3 10 2 2 5 2" xfId="28385" xr:uid="{52DF621F-4E43-46AA-AF6C-A0B400AD81B7}"/>
    <cellStyle name="Normal 3 10 2 2 6" xfId="28386" xr:uid="{6988C4B5-891B-414B-8278-1252AF479C7A}"/>
    <cellStyle name="Normal 3 10 2 2 6 2" xfId="28387" xr:uid="{7284C1A3-FA27-4A89-BCFF-77BAFC3F39DA}"/>
    <cellStyle name="Normal 3 10 2 2 7" xfId="28388" xr:uid="{708C5AFB-BF7A-47FE-A352-3CE4E6B71376}"/>
    <cellStyle name="Normal 3 10 2 2 7 2" xfId="28389" xr:uid="{60E1AF70-68C2-400F-B9CC-9D50414E8896}"/>
    <cellStyle name="Normal 3 10 2 2 8" xfId="28390" xr:uid="{F58701AE-07C5-4DB0-819B-D1C41B39D8D9}"/>
    <cellStyle name="Normal 3 10 2 2 8 2" xfId="28391" xr:uid="{C17E977F-D0FF-4C4A-A842-5064DB07C6BD}"/>
    <cellStyle name="Normal 3 10 2 2 9" xfId="28392" xr:uid="{0CA78EF2-1155-43C4-BD0F-61181FCB53BD}"/>
    <cellStyle name="Normal 3 10 2 2 9 2" xfId="28393" xr:uid="{E34836AC-5DB3-4946-AE30-798B7020C47C}"/>
    <cellStyle name="Normál 3 10 2 3" xfId="28394" xr:uid="{FE887E37-F069-41B7-9E56-61F9E7BC94A4}"/>
    <cellStyle name="Normál 3 10 2 3 2" xfId="28395" xr:uid="{F14656F4-5495-4088-9E88-0C2184988446}"/>
    <cellStyle name="Normál 3 10 2 4" xfId="28396" xr:uid="{91AB3C1D-F05D-4A32-BE56-90D4D6FC201C}"/>
    <cellStyle name="Normál 3 10 2 4 2" xfId="28397" xr:uid="{A5849307-55F2-498E-904C-F7BC0FD25A88}"/>
    <cellStyle name="Normál 3 10 2 5" xfId="28398" xr:uid="{D8B3938F-40DA-4E68-A78E-910DFD2C7870}"/>
    <cellStyle name="Normál 3 10 2 5 2" xfId="28399" xr:uid="{A19ABD06-2D13-42AF-B817-FFEE5BD65B26}"/>
    <cellStyle name="Normál 3 10 2 6" xfId="28400" xr:uid="{9407BF9A-4EA4-4882-8444-155CBE354B33}"/>
    <cellStyle name="Normál 3 10 2 6 2" xfId="28401" xr:uid="{C42C7F59-F7CD-4455-9711-54BFFB3568AA}"/>
    <cellStyle name="Normál 3 10 2 7" xfId="28402" xr:uid="{A95B8E86-7B78-47A9-8005-14A800B7A059}"/>
    <cellStyle name="Normál 3 10 2 7 2" xfId="28403" xr:uid="{663DE205-760C-4FDB-9810-89B20A18BFB7}"/>
    <cellStyle name="Normál 3 10 2 8" xfId="28404" xr:uid="{9896FEFC-0D88-4F1D-90C7-D9FE7E9F87B2}"/>
    <cellStyle name="Normál 3 10 2 8 2" xfId="28405" xr:uid="{F95B0663-1A88-4EEA-83CC-B44A95C5B33E}"/>
    <cellStyle name="Normál 3 10 2 9" xfId="28406" xr:uid="{91D5E0E2-CC37-4FD1-BADE-42DE040A1269}"/>
    <cellStyle name="Normál 3 10 2 9 2" xfId="28407" xr:uid="{9BED80DE-302A-4038-9EEB-748420A62525}"/>
    <cellStyle name="Normal 3 10 3" xfId="28408" xr:uid="{F4417216-D933-4B9D-8B78-3239D892A9F1}"/>
    <cellStyle name="Normál 3 10 3" xfId="28409" xr:uid="{D7F61455-3368-48E9-A3CA-0102E7476D46}"/>
    <cellStyle name="Normal 3 10 3 10" xfId="28410" xr:uid="{78CBE66B-23D3-4985-9AC7-AAA6EA37DE15}"/>
    <cellStyle name="Normál 3 10 3 10" xfId="28411" xr:uid="{DEBAE7D9-5D62-44AD-8807-B63458741A1B}"/>
    <cellStyle name="Normal 3 10 3 10 2" xfId="28412" xr:uid="{CCA10968-FE15-4B1E-86C9-2B873BC325AC}"/>
    <cellStyle name="Normál 3 10 3 10 2" xfId="28413" xr:uid="{A0E3FC87-BDD3-4805-93CA-38F34E37C081}"/>
    <cellStyle name="Normal 3 10 3 10 3" xfId="28414" xr:uid="{73D87334-3A68-430B-A511-3E2C9F64B1B9}"/>
    <cellStyle name="Normál 3 10 3 10 3" xfId="28415" xr:uid="{9086E66E-4D88-4B48-B084-4D779314DBAB}"/>
    <cellStyle name="Normal 3 10 3 10 4" xfId="28416" xr:uid="{157189EE-78EC-4D5A-B0F3-EB2C621C38E8}"/>
    <cellStyle name="Normal 3 10 3 11" xfId="28417" xr:uid="{8ED30505-A2C5-47B6-8E32-B698E47922F8}"/>
    <cellStyle name="Normál 3 10 3 11" xfId="28418" xr:uid="{A9610B6C-A331-4AD3-9DED-65E649EB6A36}"/>
    <cellStyle name="Normal 3 10 3 11 2" xfId="28419" xr:uid="{2564CFEC-0131-4565-8A8E-89AC2C2E54C5}"/>
    <cellStyle name="Normal 3 10 3 11 3" xfId="28420" xr:uid="{E0662DB8-1CE0-4286-AE5D-DFCBA408B02C}"/>
    <cellStyle name="Normal 3 10 3 11 4" xfId="28421" xr:uid="{F16DB882-5C6C-4632-B0FB-564F1580032D}"/>
    <cellStyle name="Normal 3 10 3 12" xfId="28422" xr:uid="{DDB37AF3-F812-462D-BD12-AADEA59EC3CA}"/>
    <cellStyle name="Normál 3 10 3 12" xfId="28423" xr:uid="{C4D53457-B863-4F8A-971E-7E7BBCF67CC0}"/>
    <cellStyle name="Normal 3 10 3 12 2" xfId="28424" xr:uid="{E4722E07-F8ED-4EA7-9C40-88E2EA8D7CE0}"/>
    <cellStyle name="Normal 3 10 3 12 3" xfId="28425" xr:uid="{459671C2-3DAF-4A6F-8B54-455A57DBFCB8}"/>
    <cellStyle name="Normal 3 10 3 13" xfId="28426" xr:uid="{E72361D6-DA05-4A4F-91E3-FC20A40BBD4C}"/>
    <cellStyle name="Normál 3 10 3 13" xfId="28427" xr:uid="{6CB9A184-3066-4136-B216-9BBFF832EFA5}"/>
    <cellStyle name="Normal 3 10 3 13 2" xfId="28428" xr:uid="{958A5FB7-4958-4648-9338-744AE5A64BE6}"/>
    <cellStyle name="Normal 3 10 3 13 3" xfId="28429" xr:uid="{4D5F178F-D858-4958-BC0B-B353F9186C6F}"/>
    <cellStyle name="Normal 3 10 3 14" xfId="28430" xr:uid="{2C79797C-330A-4AE4-B65E-5B60F0A8CAFD}"/>
    <cellStyle name="Normal 3 10 3 14 2" xfId="28431" xr:uid="{0603E23D-6533-426A-BB55-DC52D6030891}"/>
    <cellStyle name="Normal 3 10 3 15" xfId="28432" xr:uid="{9F73B7B3-51E8-4422-8DAA-9EC155287DAD}"/>
    <cellStyle name="Normal 3 10 3 15 2" xfId="28433" xr:uid="{65A7FB8C-936E-4D59-B062-F6B834CC728D}"/>
    <cellStyle name="Normal 3 10 3 16" xfId="28434" xr:uid="{7AFFCCE3-1F3B-47D6-B109-D4BF62CF5F71}"/>
    <cellStyle name="Normal 3 10 3 2" xfId="28435" xr:uid="{7128553F-EC22-4C3F-8672-304B7C32213E}"/>
    <cellStyle name="Normál 3 10 3 2" xfId="28436" xr:uid="{97FE811B-3C7E-459C-A508-90ECF49B9579}"/>
    <cellStyle name="Normal 3 10 3 2 10" xfId="28437" xr:uid="{647E1EC1-A0F2-48B5-B2AB-F3AD5833F54C}"/>
    <cellStyle name="Normal 3 10 3 2 10 2" xfId="28438" xr:uid="{04CB9DAF-E05F-4291-8F6E-9D2410465AA0}"/>
    <cellStyle name="Normal 3 10 3 2 11" xfId="28439" xr:uid="{3E91EEEB-3DA4-4E32-A5AB-A5B78C1725BB}"/>
    <cellStyle name="Normal 3 10 3 2 12" xfId="28440" xr:uid="{FDDD4181-391C-48ED-8CB2-5C8AD14E5788}"/>
    <cellStyle name="Normal 3 10 3 2 13" xfId="28441" xr:uid="{BDF7F968-2A49-49E7-876D-34E0EE9DFE52}"/>
    <cellStyle name="Normal 3 10 3 2 2" xfId="28442" xr:uid="{58B82B7E-66BE-401A-9575-F3A1B586908E}"/>
    <cellStyle name="Normál 3 10 3 2 2" xfId="28443" xr:uid="{E9DEECF4-3B06-4D76-81CF-168470738FF2}"/>
    <cellStyle name="Normal 3 10 3 2 2 2" xfId="28444" xr:uid="{A12632DE-EFA0-402C-980E-73F8AEB7E1D2}"/>
    <cellStyle name="Normal 3 10 3 2 2 3" xfId="28445" xr:uid="{A1A8FAB1-EB10-4E08-BA6B-279B9057328C}"/>
    <cellStyle name="Normal 3 10 3 2 3" xfId="28446" xr:uid="{E826F271-1B6E-48D9-9C85-8CF63A1D0D40}"/>
    <cellStyle name="Normál 3 10 3 2 3" xfId="28447" xr:uid="{1558D237-EC30-48EA-BDA7-0923D3E3FC7D}"/>
    <cellStyle name="Normal 3 10 3 2 3 2" xfId="28448" xr:uid="{B89E1BB2-FAA5-45E4-A20C-F53AFA5A7E4D}"/>
    <cellStyle name="Normal 3 10 3 2 4" xfId="28449" xr:uid="{4DE3A141-798A-4440-8F52-AE3935A55FFB}"/>
    <cellStyle name="Normal 3 10 3 2 4 2" xfId="28450" xr:uid="{27984056-759A-4250-8132-67576F72161F}"/>
    <cellStyle name="Normal 3 10 3 2 5" xfId="28451" xr:uid="{B3A877A4-C64D-450F-B59C-15705989D318}"/>
    <cellStyle name="Normal 3 10 3 2 5 2" xfId="28452" xr:uid="{FE75C7C8-B899-40B2-994A-D9BB416739BD}"/>
    <cellStyle name="Normal 3 10 3 2 6" xfId="28453" xr:uid="{A2708DBB-067E-439D-AEDD-4FB0A667936F}"/>
    <cellStyle name="Normal 3 10 3 2 6 2" xfId="28454" xr:uid="{33B74157-8450-480D-A118-A16988977E00}"/>
    <cellStyle name="Normal 3 10 3 2 7" xfId="28455" xr:uid="{C137CB3C-D72D-4C7D-9A77-A6243C90DCD3}"/>
    <cellStyle name="Normal 3 10 3 2 7 2" xfId="28456" xr:uid="{566A6CDB-A1DF-44E3-A8FF-85F515E5FCDE}"/>
    <cellStyle name="Normal 3 10 3 2 8" xfId="28457" xr:uid="{023E4D6F-25DE-4959-BE47-39318DEA60CA}"/>
    <cellStyle name="Normal 3 10 3 2 8 2" xfId="28458" xr:uid="{C263D9D7-6F71-49BA-B8ED-044AAFEB99C3}"/>
    <cellStyle name="Normal 3 10 3 2 9" xfId="28459" xr:uid="{02BB60E7-FEBF-4323-B6E6-2050BFF70E71}"/>
    <cellStyle name="Normal 3 10 3 2 9 2" xfId="28460" xr:uid="{1FCE1683-A910-4155-B183-B977FD7DB278}"/>
    <cellStyle name="Normal 3 10 3 3" xfId="28461" xr:uid="{CC54D5F5-DC66-4AFD-B1A6-76B81CE45A65}"/>
    <cellStyle name="Normál 3 10 3 3" xfId="28462" xr:uid="{4B870E19-CF5B-4E99-A803-FA2E0D003D9C}"/>
    <cellStyle name="Normal 3 10 3 3 10" xfId="28463" xr:uid="{12F0EC16-3754-447A-980B-879A96734BBC}"/>
    <cellStyle name="Normal 3 10 3 3 11" xfId="28464" xr:uid="{8A399B8B-D6B9-4595-84D9-104C6150632A}"/>
    <cellStyle name="Normal 3 10 3 3 12" xfId="28465" xr:uid="{128D7696-2C88-4051-9C63-BD2B58A27BE6}"/>
    <cellStyle name="Normal 3 10 3 3 2" xfId="28466" xr:uid="{B02F6286-FEA7-4B4D-83C1-1EF88BE09F32}"/>
    <cellStyle name="Normál 3 10 3 3 2" xfId="28467" xr:uid="{AB997307-7C52-479C-8FA4-E860E9F5E92A}"/>
    <cellStyle name="Normal 3 10 3 3 2 2" xfId="28468" xr:uid="{32335AA4-9DD4-485D-89EA-6E5D3A7E2BD0}"/>
    <cellStyle name="Normal 3 10 3 3 2 3" xfId="28469" xr:uid="{77DD572A-9997-4D1D-B500-57B844886400}"/>
    <cellStyle name="Normal 3 10 3 3 3" xfId="28470" xr:uid="{B4CA48EB-15C3-4D41-91C1-B35B6DE24765}"/>
    <cellStyle name="Normál 3 10 3 3 3" xfId="28471" xr:uid="{B676B4AC-C46C-4D5D-9E41-3965BE40EA74}"/>
    <cellStyle name="Normal 3 10 3 3 3 2" xfId="28472" xr:uid="{16A7AE46-9D2B-4ABB-BA0E-85986031B651}"/>
    <cellStyle name="Normal 3 10 3 3 4" xfId="28473" xr:uid="{2BD6AE5E-2D7A-4682-9990-7E9AB8DF2FA1}"/>
    <cellStyle name="Normal 3 10 3 3 4 2" xfId="28474" xr:uid="{A364BCA6-C51F-4A47-8888-2C79E9C25719}"/>
    <cellStyle name="Normal 3 10 3 3 5" xfId="28475" xr:uid="{43ADDE87-8EAB-475F-937F-0019C4A06DAC}"/>
    <cellStyle name="Normal 3 10 3 3 5 2" xfId="28476" xr:uid="{FAFEF060-5733-4628-B0D0-66F8ADD76B2E}"/>
    <cellStyle name="Normal 3 10 3 3 6" xfId="28477" xr:uid="{3195AB70-EBD5-412F-BDB8-70D5B02EA860}"/>
    <cellStyle name="Normal 3 10 3 3 6 2" xfId="28478" xr:uid="{16704B64-04A5-40F5-A311-F4BC56A367E5}"/>
    <cellStyle name="Normal 3 10 3 3 7" xfId="28479" xr:uid="{25BD20BA-3199-45DD-A302-4FAEF31215B1}"/>
    <cellStyle name="Normal 3 10 3 3 7 2" xfId="28480" xr:uid="{4C7B2007-5D7E-41BC-AC9E-C3EF9250D69E}"/>
    <cellStyle name="Normal 3 10 3 3 8" xfId="28481" xr:uid="{944824D5-B5A9-4164-99CE-B01444175A46}"/>
    <cellStyle name="Normal 3 10 3 3 8 2" xfId="28482" xr:uid="{6FCBF873-58B4-4119-824B-9D1FB8BD2A92}"/>
    <cellStyle name="Normal 3 10 3 3 9" xfId="28483" xr:uid="{7BE5D26C-3C3E-4809-B4A5-20C123D450DA}"/>
    <cellStyle name="Normal 3 10 3 3 9 2" xfId="28484" xr:uid="{0BD1675A-DAAA-4AB9-9BC9-BD75700AB43E}"/>
    <cellStyle name="Normal 3 10 3 4" xfId="28485" xr:uid="{3C5304FE-B5DC-4B6E-BC79-46EEFD298048}"/>
    <cellStyle name="Normál 3 10 3 4" xfId="28486" xr:uid="{861CAB2E-6B77-4088-9BFA-95605903711A}"/>
    <cellStyle name="Normal 3 10 3 4 10" xfId="28487" xr:uid="{C33B567B-9E66-4864-81C3-65D7AE605982}"/>
    <cellStyle name="Normal 3 10 3 4 11" xfId="28488" xr:uid="{F1511171-3FD2-4329-8E5A-E6CC134C4F71}"/>
    <cellStyle name="Normal 3 10 3 4 2" xfId="28489" xr:uid="{91F68983-E3AE-4BB1-BF4C-EAF11044BC5A}"/>
    <cellStyle name="Normál 3 10 3 4 2" xfId="28490" xr:uid="{04B13BD1-DD60-4D93-9820-4561D85144EC}"/>
    <cellStyle name="Normal 3 10 3 4 2 2" xfId="28491" xr:uid="{43FBE095-9718-4A1D-BF6C-7A6526460B9F}"/>
    <cellStyle name="Normal 3 10 3 4 2 3" xfId="28492" xr:uid="{3BC0DA0F-DA8B-429A-BA87-B63854E8969E}"/>
    <cellStyle name="Normal 3 10 3 4 3" xfId="28493" xr:uid="{1013BC43-18B6-4A99-B148-50C88BDCE07A}"/>
    <cellStyle name="Normál 3 10 3 4 3" xfId="28494" xr:uid="{FD598945-56BD-4287-A2D6-B78402623880}"/>
    <cellStyle name="Normal 3 10 3 4 3 2" xfId="28495" xr:uid="{8525AA0E-23B3-40C5-973F-D9C5FA14A8CE}"/>
    <cellStyle name="Normal 3 10 3 4 4" xfId="28496" xr:uid="{5F718E56-B53A-4ACD-8F18-9B01C69C92B6}"/>
    <cellStyle name="Normal 3 10 3 4 4 2" xfId="28497" xr:uid="{4E90DF42-CA79-48FB-BA9A-7B24C5E7AC67}"/>
    <cellStyle name="Normal 3 10 3 4 5" xfId="28498" xr:uid="{656E43FD-F6AE-4D3C-9B12-C5B18A958F79}"/>
    <cellStyle name="Normal 3 10 3 4 5 2" xfId="28499" xr:uid="{18749183-F638-4680-998C-6525A3419C3D}"/>
    <cellStyle name="Normal 3 10 3 4 6" xfId="28500" xr:uid="{DB80587B-50C9-4ECB-AB51-7167D4F6F8D6}"/>
    <cellStyle name="Normal 3 10 3 4 6 2" xfId="28501" xr:uid="{BB0F2A5C-9095-479D-A03F-A45FD047E7BD}"/>
    <cellStyle name="Normal 3 10 3 4 7" xfId="28502" xr:uid="{4C358A2A-5B11-4B3B-859B-F280DA2F37D1}"/>
    <cellStyle name="Normal 3 10 3 4 7 2" xfId="28503" xr:uid="{BE23BAB4-54A0-4B6E-9F1C-A08102410C55}"/>
    <cellStyle name="Normal 3 10 3 4 8" xfId="28504" xr:uid="{4B77C20B-06C3-44BA-88A5-F6A8640DC542}"/>
    <cellStyle name="Normal 3 10 3 4 8 2" xfId="28505" xr:uid="{524BDADF-F74A-4C8C-AFB8-9B5541DB8690}"/>
    <cellStyle name="Normal 3 10 3 4 9" xfId="28506" xr:uid="{C9AFA5B6-0550-42F9-9056-EE6ABED11CC6}"/>
    <cellStyle name="Normal 3 10 3 5" xfId="28507" xr:uid="{AA7AB248-CB38-4ABC-A32F-2D9B0A413CA1}"/>
    <cellStyle name="Normál 3 10 3 5" xfId="28508" xr:uid="{52923F60-FA6D-4E47-864C-3A1D3890B960}"/>
    <cellStyle name="Normal 3 10 3 5 2" xfId="28509" xr:uid="{D8A60FE9-166D-4BD2-8767-0125E33F9C9D}"/>
    <cellStyle name="Normál 3 10 3 5 2" xfId="28510" xr:uid="{EF837CEC-FB53-4F9E-9C2F-C33559E78D02}"/>
    <cellStyle name="Normal 3 10 3 5 3" xfId="28511" xr:uid="{D93FD4C8-DA91-41D3-B95D-3B8D58CC3A29}"/>
    <cellStyle name="Normál 3 10 3 5 3" xfId="28512" xr:uid="{BAA1768B-0B9B-47E4-AE75-2F6EE801E2DD}"/>
    <cellStyle name="Normal 3 10 3 5 4" xfId="28513" xr:uid="{93543C82-7DA6-426A-9EAF-E442CB4ABE51}"/>
    <cellStyle name="Normal 3 10 3 6" xfId="28514" xr:uid="{34A35401-7745-421D-BFDD-8C1E09F3A674}"/>
    <cellStyle name="Normál 3 10 3 6" xfId="28515" xr:uid="{97AD6301-B939-4BF1-AE7B-F939DFD526DC}"/>
    <cellStyle name="Normal 3 10 3 6 2" xfId="28516" xr:uid="{9FD932A6-7162-4E11-8FD9-834EB6A41441}"/>
    <cellStyle name="Normál 3 10 3 6 2" xfId="28517" xr:uid="{635DE843-2701-49B5-ABE0-50F6D1D6C0F0}"/>
    <cellStyle name="Normal 3 10 3 6 3" xfId="28518" xr:uid="{41D82568-3203-4AE1-BDBE-559DBFD4CCF2}"/>
    <cellStyle name="Normál 3 10 3 6 3" xfId="28519" xr:uid="{C5F5EB19-B274-46B5-8E7D-C6048B27BFC0}"/>
    <cellStyle name="Normal 3 10 3 6 4" xfId="28520" xr:uid="{57828DC5-4FE8-4DCD-A838-7BD1299DB2C2}"/>
    <cellStyle name="Normal 3 10 3 7" xfId="28521" xr:uid="{5A6656D9-8A55-4E01-A959-C970F557F969}"/>
    <cellStyle name="Normál 3 10 3 7" xfId="28522" xr:uid="{C7C38DBC-FD41-43B1-8E43-9C7F80B0037F}"/>
    <cellStyle name="Normal 3 10 3 7 2" xfId="28523" xr:uid="{E6AEA864-0EB1-4263-B6FE-AA159EC187AC}"/>
    <cellStyle name="Normál 3 10 3 7 2" xfId="28524" xr:uid="{D65840E5-DBE1-4FB1-BF82-D725905B9B40}"/>
    <cellStyle name="Normal 3 10 3 7 3" xfId="28525" xr:uid="{427B58DD-6C44-470C-B496-4461E2291A57}"/>
    <cellStyle name="Normál 3 10 3 7 3" xfId="28526" xr:uid="{8C4F016F-22FB-4D58-9409-A17A63526873}"/>
    <cellStyle name="Normal 3 10 3 7 4" xfId="28527" xr:uid="{C6E7E2C8-3ADC-484E-AE32-D7D1061C53C2}"/>
    <cellStyle name="Normal 3 10 3 8" xfId="28528" xr:uid="{199C827D-7050-46B8-83E5-407B08FE148C}"/>
    <cellStyle name="Normál 3 10 3 8" xfId="28529" xr:uid="{EF02D51C-0299-4C79-8D1C-E7FFCFA27B6D}"/>
    <cellStyle name="Normal 3 10 3 8 2" xfId="28530" xr:uid="{03F563B6-3495-4F49-B461-94EFAACF6119}"/>
    <cellStyle name="Normál 3 10 3 8 2" xfId="28531" xr:uid="{4811D088-CE33-4A00-9F53-A262C621F2E9}"/>
    <cellStyle name="Normal 3 10 3 8 3" xfId="28532" xr:uid="{88B3A66C-E470-4528-9EF8-C82474D0A805}"/>
    <cellStyle name="Normál 3 10 3 8 3" xfId="28533" xr:uid="{187BB120-17F4-4E75-8F17-18E0D7D05029}"/>
    <cellStyle name="Normal 3 10 3 8 4" xfId="28534" xr:uid="{F95B83BF-4CFB-4D90-9BE9-0C4FF342B232}"/>
    <cellStyle name="Normal 3 10 3 9" xfId="28535" xr:uid="{0C10A04A-0BB6-4C8A-BEC0-C2AD0DBE7E0B}"/>
    <cellStyle name="Normál 3 10 3 9" xfId="28536" xr:uid="{0503ADDA-5503-4D76-B286-46B45FFD616E}"/>
    <cellStyle name="Normal 3 10 3 9 2" xfId="28537" xr:uid="{11119CB6-DB85-4E16-8414-DACA7C63C616}"/>
    <cellStyle name="Normál 3 10 3 9 2" xfId="28538" xr:uid="{AF623385-95C3-47FF-9B2A-FED50BF45CD4}"/>
    <cellStyle name="Normal 3 10 3 9 3" xfId="28539" xr:uid="{DEE4C41D-3BD1-494F-937D-717006B4B00B}"/>
    <cellStyle name="Normál 3 10 3 9 3" xfId="28540" xr:uid="{F8EC0DF5-CF10-4CB2-9265-3CB6ABCB7784}"/>
    <cellStyle name="Normal 3 10 3 9 4" xfId="28541" xr:uid="{CF0E69CA-B077-4675-BB73-B23A6F11CBB9}"/>
    <cellStyle name="Normal 3 10 4" xfId="28542" xr:uid="{0DE6A93C-622E-450B-A9E3-FEA391CFDE65}"/>
    <cellStyle name="Normál 3 10 4" xfId="28543" xr:uid="{D2B9DDE2-34F6-42B2-9C4E-71BAEED74DF3}"/>
    <cellStyle name="Normal 3 10 4 10" xfId="28544" xr:uid="{6E1130D3-07DD-44FE-A35F-B9116D8FE4C0}"/>
    <cellStyle name="Normál 3 10 4 10" xfId="28545" xr:uid="{94C3437F-7C2E-49D1-BC5B-E9E393905EA7}"/>
    <cellStyle name="Normal 3 10 4 10 2" xfId="28546" xr:uid="{F4A0A21F-AAD4-4BC0-A71D-A80AC3761D2E}"/>
    <cellStyle name="Normál 3 10 4 10 2" xfId="28547" xr:uid="{3B469BD1-C07B-4C6E-9AC5-8E6BDA301AF2}"/>
    <cellStyle name="Normal 3 10 4 10 3" xfId="28548" xr:uid="{B4CFAE9B-7A61-43B2-A91F-D0EF53D28C8D}"/>
    <cellStyle name="Normál 3 10 4 10 3" xfId="28549" xr:uid="{1402DDBC-D4E8-4936-B7E8-0698E25D7EB1}"/>
    <cellStyle name="Normal 3 10 4 11" xfId="28550" xr:uid="{354428F2-C41F-45B3-BF4B-4074750BBB8F}"/>
    <cellStyle name="Normál 3 10 4 11" xfId="28551" xr:uid="{FCB41CE4-1163-4EFD-944D-CD2CF0ABD1B1}"/>
    <cellStyle name="Normal 3 10 4 11 2" xfId="28552" xr:uid="{D9518D72-AAF2-4D4F-BEB9-CE19847F0B8C}"/>
    <cellStyle name="Normal 3 10 4 11 3" xfId="28553" xr:uid="{E2A04DD9-1A54-43B7-BB36-6FAB4E463E3B}"/>
    <cellStyle name="Normal 3 10 4 12" xfId="28554" xr:uid="{482DED3E-06D0-4F20-89DF-8A1B2206AB59}"/>
    <cellStyle name="Normál 3 10 4 12" xfId="28555" xr:uid="{F3730886-7245-4877-BB00-84D02D757FBE}"/>
    <cellStyle name="Normal 3 10 4 12 2" xfId="28556" xr:uid="{11A352EC-5CCC-4D87-9A42-B32FCC65C8F4}"/>
    <cellStyle name="Normal 3 10 4 13" xfId="28557" xr:uid="{50BF1534-8A69-4147-A0B6-C6AF51EA7F67}"/>
    <cellStyle name="Normál 3 10 4 13" xfId="28558" xr:uid="{9BE97FA2-AEDD-4F96-A086-D97101635634}"/>
    <cellStyle name="Normal 3 10 4 14" xfId="28559" xr:uid="{3FDBDCB0-C4D3-48A9-8DB7-6BFAC8745409}"/>
    <cellStyle name="Normal 3 10 4 15" xfId="28560" xr:uid="{B263B826-2DE2-4FAC-9693-71FFA2B8446F}"/>
    <cellStyle name="Normal 3 10 4 2" xfId="28561" xr:uid="{5E778DB3-A7A0-4C31-BE69-79E95DBDCA9E}"/>
    <cellStyle name="Normál 3 10 4 2" xfId="28562" xr:uid="{BD28C9CE-7C35-430D-9934-E2F8C8304FAE}"/>
    <cellStyle name="Normal 3 10 4 2 10" xfId="28563" xr:uid="{ED7F52A8-4382-48A1-8BC3-9EC3BA1D0E2F}"/>
    <cellStyle name="Normal 3 10 4 2 10 2" xfId="28564" xr:uid="{840A01C3-DAD8-42C6-AFDE-56AD1B1C4C00}"/>
    <cellStyle name="Normal 3 10 4 2 11" xfId="28565" xr:uid="{34BE31E0-BEBD-4E83-9ACD-5378BE47ADCB}"/>
    <cellStyle name="Normal 3 10 4 2 12" xfId="28566" xr:uid="{6B7D9343-E12E-4300-B2A6-B5BD1C37FAFA}"/>
    <cellStyle name="Normal 3 10 4 2 13" xfId="28567" xr:uid="{07C7A5F4-1BC2-42C7-BC52-6EC687A42211}"/>
    <cellStyle name="Normal 3 10 4 2 2" xfId="28568" xr:uid="{B2ED7DA6-CE90-4E80-976D-AEDDA8FA930B}"/>
    <cellStyle name="Normál 3 10 4 2 2" xfId="28569" xr:uid="{80373B1E-EDDE-40CD-B206-C854B1F22F1B}"/>
    <cellStyle name="Normal 3 10 4 2 2 2" xfId="28570" xr:uid="{960F8F1F-1504-451D-95D0-11E336C4A384}"/>
    <cellStyle name="Normal 3 10 4 2 2 3" xfId="28571" xr:uid="{3F9704ED-611C-4D4A-8E0C-607AAA89363B}"/>
    <cellStyle name="Normal 3 10 4 2 3" xfId="28572" xr:uid="{D647F1BB-9D11-4CF4-9785-AAE62A59A478}"/>
    <cellStyle name="Normál 3 10 4 2 3" xfId="28573" xr:uid="{F2A60E2C-143E-49E7-82E7-9E45BA177AEA}"/>
    <cellStyle name="Normal 3 10 4 2 3 2" xfId="28574" xr:uid="{7837DB22-0E93-40FB-94C5-FBC4DC0EA1EB}"/>
    <cellStyle name="Normal 3 10 4 2 4" xfId="28575" xr:uid="{85BC0959-8811-4FE2-B13E-4A762DC18C21}"/>
    <cellStyle name="Normal 3 10 4 2 4 2" xfId="28576" xr:uid="{956B027F-2C20-4BF0-808A-2126626EA3F9}"/>
    <cellStyle name="Normal 3 10 4 2 5" xfId="28577" xr:uid="{78C06844-8DDA-4FAC-A502-69DB041A5252}"/>
    <cellStyle name="Normal 3 10 4 2 5 2" xfId="28578" xr:uid="{521A8CA4-5B67-4059-821F-394E9358CF58}"/>
    <cellStyle name="Normal 3 10 4 2 6" xfId="28579" xr:uid="{D6189AB3-61CC-4A08-B966-118BE5FF22E1}"/>
    <cellStyle name="Normal 3 10 4 2 6 2" xfId="28580" xr:uid="{FC5CE39B-C379-4518-82D8-80BAA2BB5F77}"/>
    <cellStyle name="Normal 3 10 4 2 7" xfId="28581" xr:uid="{0A415E81-FA15-444F-9354-C453C2604FEB}"/>
    <cellStyle name="Normal 3 10 4 2 7 2" xfId="28582" xr:uid="{B524C009-D14D-46F0-8663-DD940C9CBC09}"/>
    <cellStyle name="Normal 3 10 4 2 8" xfId="28583" xr:uid="{4526701D-DA37-4F20-B29E-F1F550759564}"/>
    <cellStyle name="Normal 3 10 4 2 8 2" xfId="28584" xr:uid="{E5C50BB7-1E2E-4A20-B70A-BBFD0071D392}"/>
    <cellStyle name="Normal 3 10 4 2 9" xfId="28585" xr:uid="{1889F585-24A3-42FD-A420-F0F398F69838}"/>
    <cellStyle name="Normal 3 10 4 2 9 2" xfId="28586" xr:uid="{1A882A1A-7D4C-40C5-ABDF-E53ED09D6CF1}"/>
    <cellStyle name="Normal 3 10 4 3" xfId="28587" xr:uid="{F4A76E6C-9072-4A08-86FF-C57225EB3EA5}"/>
    <cellStyle name="Normál 3 10 4 3" xfId="28588" xr:uid="{3579429E-11A0-4D57-8C89-AC878EA29EF3}"/>
    <cellStyle name="Normal 3 10 4 3 10" xfId="28589" xr:uid="{EF8709F8-5FAC-4172-91F7-49620A5E5465}"/>
    <cellStyle name="Normal 3 10 4 3 11" xfId="28590" xr:uid="{7230B8F7-5B93-4425-AE55-3E75FC048B51}"/>
    <cellStyle name="Normal 3 10 4 3 12" xfId="28591" xr:uid="{BD57724C-6ADD-41B0-80B2-12CA6C7369E5}"/>
    <cellStyle name="Normal 3 10 4 3 2" xfId="28592" xr:uid="{88FBBFF2-570A-4E09-8098-E6F010FFB9B2}"/>
    <cellStyle name="Normál 3 10 4 3 2" xfId="28593" xr:uid="{F83A799C-8338-44AA-8EA9-B5689C0B361F}"/>
    <cellStyle name="Normal 3 10 4 3 2 2" xfId="28594" xr:uid="{219B227E-9DE3-4947-86DD-62540CCD8BB7}"/>
    <cellStyle name="Normal 3 10 4 3 2 3" xfId="28595" xr:uid="{136096AA-11A8-4C64-9E8F-F237837C6334}"/>
    <cellStyle name="Normal 3 10 4 3 3" xfId="28596" xr:uid="{5C0DEF02-C227-4DCA-B1D9-1D9653100D31}"/>
    <cellStyle name="Normál 3 10 4 3 3" xfId="28597" xr:uid="{04F8348E-1EA9-4493-A7E2-9E33B085863F}"/>
    <cellStyle name="Normal 3 10 4 3 3 2" xfId="28598" xr:uid="{14E51067-541C-4471-A69A-40F4B242D5DB}"/>
    <cellStyle name="Normal 3 10 4 3 4" xfId="28599" xr:uid="{4E85E237-13F4-40A1-B83C-93B937AF2A62}"/>
    <cellStyle name="Normal 3 10 4 3 4 2" xfId="28600" xr:uid="{E6EFD66A-0A4D-4D08-9BB8-811BD593DC48}"/>
    <cellStyle name="Normal 3 10 4 3 5" xfId="28601" xr:uid="{2276F337-D12D-4A0A-9D1C-E7116A8E3208}"/>
    <cellStyle name="Normal 3 10 4 3 5 2" xfId="28602" xr:uid="{B070F1FC-093D-4F7C-87EB-D1148CCE94C7}"/>
    <cellStyle name="Normal 3 10 4 3 6" xfId="28603" xr:uid="{7F695E42-BB34-4CB4-AE2C-8670096B129E}"/>
    <cellStyle name="Normal 3 10 4 3 6 2" xfId="28604" xr:uid="{E4E8A8A3-43D1-4135-AE54-78F9961AB89F}"/>
    <cellStyle name="Normal 3 10 4 3 7" xfId="28605" xr:uid="{FE26D489-1B97-4CE1-85DA-AFD25C603AC1}"/>
    <cellStyle name="Normal 3 10 4 3 7 2" xfId="28606" xr:uid="{F2218264-E7E8-46AC-830D-1D9C834758AB}"/>
    <cellStyle name="Normal 3 10 4 3 8" xfId="28607" xr:uid="{808AED3D-8009-4AEF-BE84-A79E9A1A3846}"/>
    <cellStyle name="Normal 3 10 4 3 8 2" xfId="28608" xr:uid="{23399EB5-65FB-4F5F-8303-F7FF71349D5A}"/>
    <cellStyle name="Normal 3 10 4 3 9" xfId="28609" xr:uid="{F337B668-EE63-4E2F-86F8-19911776CA02}"/>
    <cellStyle name="Normal 3 10 4 3 9 2" xfId="28610" xr:uid="{AB2526DB-87E3-4EA2-9B0E-9CC930F6EE3A}"/>
    <cellStyle name="Normal 3 10 4 4" xfId="28611" xr:uid="{E4051420-33AF-492E-81F3-7CD208EB8535}"/>
    <cellStyle name="Normál 3 10 4 4" xfId="28612" xr:uid="{A4FADF20-7F89-4E38-BCFF-7DEEDA983158}"/>
    <cellStyle name="Normal 3 10 4 4 2" xfId="28613" xr:uid="{F732FE04-7B09-429C-9B2F-59173D56BB55}"/>
    <cellStyle name="Normál 3 10 4 4 2" xfId="28614" xr:uid="{60D12B18-53DE-41EF-8BF7-7F9E24B019E8}"/>
    <cellStyle name="Normal 3 10 4 4 3" xfId="28615" xr:uid="{F53817A6-E92B-468F-B0E1-234791D6D632}"/>
    <cellStyle name="Normál 3 10 4 4 3" xfId="28616" xr:uid="{B5942BFA-ECA6-46D2-B994-81CEF2DEF456}"/>
    <cellStyle name="Normal 3 10 4 5" xfId="28617" xr:uid="{A4FDCA03-49DF-42BC-89C5-A53E984A10B6}"/>
    <cellStyle name="Normál 3 10 4 5" xfId="28618" xr:uid="{2D80D4E2-83B8-4A30-B1D8-9F6C565D7520}"/>
    <cellStyle name="Normal 3 10 4 5 2" xfId="28619" xr:uid="{00E1D59E-B1CA-46A1-84BC-7B40AC600827}"/>
    <cellStyle name="Normál 3 10 4 5 2" xfId="28620" xr:uid="{0ECFA4D9-D251-4966-860D-1C8B536F8980}"/>
    <cellStyle name="Normal 3 10 4 5 3" xfId="28621" xr:uid="{510FB407-8E3B-4F73-9A9F-79E76E49A228}"/>
    <cellStyle name="Normál 3 10 4 5 3" xfId="28622" xr:uid="{6BF3AF24-FCF6-471E-A6B8-7B65B05E025E}"/>
    <cellStyle name="Normal 3 10 4 6" xfId="28623" xr:uid="{9E088EF7-FA58-4D09-A45F-32913A72E6C5}"/>
    <cellStyle name="Normál 3 10 4 6" xfId="28624" xr:uid="{0ED27163-AD9E-4C85-8E52-ECCCA353CBE7}"/>
    <cellStyle name="Normal 3 10 4 6 2" xfId="28625" xr:uid="{A31EE2A0-FF5C-4424-8D4F-C459CA1D1027}"/>
    <cellStyle name="Normál 3 10 4 6 2" xfId="28626" xr:uid="{B0257188-7F4C-44D6-B557-67678871374C}"/>
    <cellStyle name="Normal 3 10 4 6 3" xfId="28627" xr:uid="{33E366D4-36A0-4DED-8EB1-F8AEAC28AEAF}"/>
    <cellStyle name="Normál 3 10 4 6 3" xfId="28628" xr:uid="{4B8E3840-63FF-489C-B1B3-6B97EBA4A2FC}"/>
    <cellStyle name="Normal 3 10 4 7" xfId="28629" xr:uid="{05479E29-0408-47B3-80C7-9AA3E77D27FB}"/>
    <cellStyle name="Normál 3 10 4 7" xfId="28630" xr:uid="{88BC52EB-B59D-40B9-97E6-B412EC3B223C}"/>
    <cellStyle name="Normal 3 10 4 7 2" xfId="28631" xr:uid="{BB1D1581-8627-44E0-AC5D-CF879735DF90}"/>
    <cellStyle name="Normál 3 10 4 7 2" xfId="28632" xr:uid="{AFB8F09D-4C18-4EFE-A47C-17783F0686E8}"/>
    <cellStyle name="Normal 3 10 4 7 3" xfId="28633" xr:uid="{40E4278C-2B9C-4265-871B-262CACE42226}"/>
    <cellStyle name="Normál 3 10 4 7 3" xfId="28634" xr:uid="{084B69DB-8421-4547-9B95-BAABFEF05B3D}"/>
    <cellStyle name="Normal 3 10 4 8" xfId="28635" xr:uid="{98232BB3-142E-4DD5-9D60-65CD7D0BB3B7}"/>
    <cellStyle name="Normál 3 10 4 8" xfId="28636" xr:uid="{70CBDDD3-29F5-4FD9-B9E0-26D9F6640AD7}"/>
    <cellStyle name="Normal 3 10 4 8 2" xfId="28637" xr:uid="{1B12B643-C539-4B74-AA94-C9B6BD582353}"/>
    <cellStyle name="Normál 3 10 4 8 2" xfId="28638" xr:uid="{073FDAF7-284A-49E0-A63F-CA725DC3B647}"/>
    <cellStyle name="Normal 3 10 4 8 3" xfId="28639" xr:uid="{21531284-0994-4141-9A7B-39FE71E93694}"/>
    <cellStyle name="Normál 3 10 4 8 3" xfId="28640" xr:uid="{44226611-3CD1-4C5B-8C5B-452DF635868B}"/>
    <cellStyle name="Normal 3 10 4 9" xfId="28641" xr:uid="{DF39C420-E15E-46BE-8BE8-E7E651C3EE77}"/>
    <cellStyle name="Normál 3 10 4 9" xfId="28642" xr:uid="{6E9A43DC-510D-41F5-AD87-1C91D3F05383}"/>
    <cellStyle name="Normal 3 10 4 9 2" xfId="28643" xr:uid="{6A84383D-4A57-444F-B3AE-608D35CCD4C5}"/>
    <cellStyle name="Normál 3 10 4 9 2" xfId="28644" xr:uid="{3F6CF436-3DCD-4E72-89C8-5D12A92E3622}"/>
    <cellStyle name="Normal 3 10 4 9 3" xfId="28645" xr:uid="{597B43AC-425E-4A72-8F8E-1BBEADFF7787}"/>
    <cellStyle name="Normál 3 10 4 9 3" xfId="28646" xr:uid="{1E6DAF92-0BFB-4E16-BF68-7823E38CE8A9}"/>
    <cellStyle name="Normal 3 10 5" xfId="28647" xr:uid="{3E6BD9D9-FE17-4D20-B1EA-71759F4D3E58}"/>
    <cellStyle name="Normál 3 10 5" xfId="28648" xr:uid="{581F7C21-6DD5-4AC7-8684-759E358C714B}"/>
    <cellStyle name="Normal 3 10 5 10" xfId="28649" xr:uid="{E0E6009E-5043-470F-B6E5-F27EC855ADEB}"/>
    <cellStyle name="Normál 3 10 5 10" xfId="28650" xr:uid="{5CB4D94C-08EA-4528-9DC9-E749495D304B}"/>
    <cellStyle name="Normal 3 10 5 10 2" xfId="28651" xr:uid="{8E3BD2BE-6DAB-4E1B-8505-FEDBEA6DEDE7}"/>
    <cellStyle name="Normál 3 10 5 10 2" xfId="28652" xr:uid="{D3F7DE2D-A429-4FD1-9CC1-845CE8AC084B}"/>
    <cellStyle name="Normal 3 10 5 10 3" xfId="28653" xr:uid="{E3AB2FC5-3379-4BFC-8CAA-E7F2BC7ADAF0}"/>
    <cellStyle name="Normál 3 10 5 10 3" xfId="28654" xr:uid="{E2B6819F-C3A9-4AAC-B33A-CE15D498360B}"/>
    <cellStyle name="Normal 3 10 5 11" xfId="28655" xr:uid="{2970439D-6076-45EE-9F41-7954659BE3A4}"/>
    <cellStyle name="Normál 3 10 5 11" xfId="28656" xr:uid="{FAD16EEA-236C-425F-99E5-0C6A5F635E20}"/>
    <cellStyle name="Normal 3 10 5 11 2" xfId="28657" xr:uid="{EA324122-BE30-4E9D-885F-B2F5D0D34D2F}"/>
    <cellStyle name="Normal 3 10 5 11 3" xfId="28658" xr:uid="{418BE598-CCFC-441B-9F7F-8FEC12D0B53B}"/>
    <cellStyle name="Normal 3 10 5 12" xfId="28659" xr:uid="{8D0AD0A5-4B83-4357-BC63-2EDB6F2A09F5}"/>
    <cellStyle name="Normál 3 10 5 12" xfId="28660" xr:uid="{798AB7F4-045F-498E-8D7B-2B2E68E03210}"/>
    <cellStyle name="Normal 3 10 5 13" xfId="28661" xr:uid="{E9BA7978-E89D-4AC2-A4BB-80579ECCE157}"/>
    <cellStyle name="Normál 3 10 5 13" xfId="28662" xr:uid="{5C4BFF7E-2EF0-4CC2-9FBC-E320B6D0C122}"/>
    <cellStyle name="Normal 3 10 5 14" xfId="28663" xr:uid="{17BBDC80-1EF9-4D5F-90A2-544B180E16CF}"/>
    <cellStyle name="Normal 3 10 5 2" xfId="28664" xr:uid="{806ADABF-4451-4ADC-BDEE-612D46171F9A}"/>
    <cellStyle name="Normál 3 10 5 2" xfId="28665" xr:uid="{57DD3622-441E-4C59-9CB5-446BA279F6BD}"/>
    <cellStyle name="Normal 3 10 5 2 10" xfId="28666" xr:uid="{B9506BA7-9999-41E7-B8D1-D7C458C76084}"/>
    <cellStyle name="Normal 3 10 5 2 10 2" xfId="28667" xr:uid="{7D90B78D-1597-444E-B1CD-E7A6B32EE581}"/>
    <cellStyle name="Normal 3 10 5 2 11" xfId="28668" xr:uid="{ED21A054-1143-4453-8922-9A792F5291EB}"/>
    <cellStyle name="Normal 3 10 5 2 12" xfId="28669" xr:uid="{06D28F14-2E19-4B0F-A2B2-D70A55E4BD40}"/>
    <cellStyle name="Normal 3 10 5 2 13" xfId="28670" xr:uid="{91DA8703-4B94-4603-A978-E1BF7433276F}"/>
    <cellStyle name="Normal 3 10 5 2 2" xfId="28671" xr:uid="{62EA1F4D-55C1-4D98-98D3-B170DD525E4E}"/>
    <cellStyle name="Normál 3 10 5 2 2" xfId="28672" xr:uid="{41198FDB-5B5F-481C-B473-7503AADA8C4E}"/>
    <cellStyle name="Normal 3 10 5 2 2 2" xfId="28673" xr:uid="{6246E496-DF94-4D5D-9A95-1ADD85E62357}"/>
    <cellStyle name="Normal 3 10 5 2 2 3" xfId="28674" xr:uid="{1B809CB9-AE17-4B73-B430-2EFC00B16CB5}"/>
    <cellStyle name="Normal 3 10 5 2 3" xfId="28675" xr:uid="{FAC529B2-C92D-4717-91B5-B8A619BDC5FA}"/>
    <cellStyle name="Normál 3 10 5 2 3" xfId="28676" xr:uid="{5DBF293F-3A70-474A-A8F1-C4A1918A689F}"/>
    <cellStyle name="Normal 3 10 5 2 3 2" xfId="28677" xr:uid="{E3032663-1EE7-4490-820B-1A6F4D492C86}"/>
    <cellStyle name="Normal 3 10 5 2 4" xfId="28678" xr:uid="{95469A99-9DAC-49E6-8E47-5FED18D3AFE3}"/>
    <cellStyle name="Normal 3 10 5 2 4 2" xfId="28679" xr:uid="{7144D160-414F-48F9-B172-62795C383049}"/>
    <cellStyle name="Normal 3 10 5 2 5" xfId="28680" xr:uid="{ED719737-7F51-4B05-BF47-4404B3A96AD5}"/>
    <cellStyle name="Normal 3 10 5 2 5 2" xfId="28681" xr:uid="{B42C8610-0589-4B32-8DF4-7F488ABFA76F}"/>
    <cellStyle name="Normal 3 10 5 2 6" xfId="28682" xr:uid="{9A9DC876-FB1E-4F19-98BD-1AF73A14834D}"/>
    <cellStyle name="Normal 3 10 5 2 6 2" xfId="28683" xr:uid="{211E4D12-2A15-4C4D-9290-FB99BA527BDC}"/>
    <cellStyle name="Normal 3 10 5 2 7" xfId="28684" xr:uid="{361D67E6-6DEB-4497-8E4D-50B76A008047}"/>
    <cellStyle name="Normal 3 10 5 2 7 2" xfId="28685" xr:uid="{B1352F19-D5A0-49B3-91E0-FD711F76D08C}"/>
    <cellStyle name="Normal 3 10 5 2 8" xfId="28686" xr:uid="{96CE73BC-F87F-4B98-B359-1B866A001A5B}"/>
    <cellStyle name="Normal 3 10 5 2 8 2" xfId="28687" xr:uid="{4817C9E6-37EF-4CEE-A095-2E9E63B89B57}"/>
    <cellStyle name="Normal 3 10 5 2 9" xfId="28688" xr:uid="{F4BF9867-8DC5-47FC-B60C-DACE9003024E}"/>
    <cellStyle name="Normal 3 10 5 2 9 2" xfId="28689" xr:uid="{65407EF2-6B54-47DA-9669-73487CC61743}"/>
    <cellStyle name="Normal 3 10 5 3" xfId="28690" xr:uid="{6A75254C-D657-4F33-B0A8-B31BC6079079}"/>
    <cellStyle name="Normál 3 10 5 3" xfId="28691" xr:uid="{9D05D3B2-A6D5-4E07-8266-F808E0C12EC4}"/>
    <cellStyle name="Normal 3 10 5 3 2" xfId="28692" xr:uid="{CE4804DE-46F2-4549-9ACF-ECE3D8F0E6E9}"/>
    <cellStyle name="Normál 3 10 5 3 2" xfId="28693" xr:uid="{22E7A8EB-7CAF-42A2-A7F3-2C0412B790DA}"/>
    <cellStyle name="Normal 3 10 5 3 3" xfId="28694" xr:uid="{1DAA8045-E64F-4943-B4FB-50D3BC1A6AAC}"/>
    <cellStyle name="Normál 3 10 5 3 3" xfId="28695" xr:uid="{768512A3-7FAD-459F-9D6E-4F3D05A11EE9}"/>
    <cellStyle name="Normal 3 10 5 4" xfId="28696" xr:uid="{3365F4F5-8D94-454D-A335-A0B9D17362FB}"/>
    <cellStyle name="Normál 3 10 5 4" xfId="28697" xr:uid="{3B3A7F2C-5FA8-4932-8AC3-78157010BC8B}"/>
    <cellStyle name="Normal 3 10 5 4 2" xfId="28698" xr:uid="{3A97C559-5E1F-4B5F-BD1F-781CC9647099}"/>
    <cellStyle name="Normál 3 10 5 4 2" xfId="28699" xr:uid="{0CAAB2A8-AAC5-405E-B176-2EE537729356}"/>
    <cellStyle name="Normal 3 10 5 4 3" xfId="28700" xr:uid="{EB6CB927-F534-46E9-9DBF-5F7B1FE924C2}"/>
    <cellStyle name="Normál 3 10 5 4 3" xfId="28701" xr:uid="{9F076A2E-224E-4C43-87C5-51DA33DE8CDC}"/>
    <cellStyle name="Normal 3 10 5 5" xfId="28702" xr:uid="{65DB39CD-CBE1-43C6-A774-F8025002E31B}"/>
    <cellStyle name="Normál 3 10 5 5" xfId="28703" xr:uid="{7D1F3186-3F80-4E7E-9AA9-D6D7E794F80D}"/>
    <cellStyle name="Normal 3 10 5 5 2" xfId="28704" xr:uid="{2F878BF6-6814-4A96-9521-CAA54031BD94}"/>
    <cellStyle name="Normál 3 10 5 5 2" xfId="28705" xr:uid="{7CF638FB-D468-4EF4-B952-8874A1657754}"/>
    <cellStyle name="Normal 3 10 5 5 3" xfId="28706" xr:uid="{AD7AD260-11D5-4BC8-ACC0-2041F482163B}"/>
    <cellStyle name="Normál 3 10 5 5 3" xfId="28707" xr:uid="{F523ABA8-6C55-4B72-84C3-9063609E88D5}"/>
    <cellStyle name="Normal 3 10 5 6" xfId="28708" xr:uid="{5F0437BB-F384-4EF2-9E54-6CEF60598182}"/>
    <cellStyle name="Normál 3 10 5 6" xfId="28709" xr:uid="{AC085300-F4EA-4050-91F8-4DBF0A2CEDFB}"/>
    <cellStyle name="Normal 3 10 5 6 2" xfId="28710" xr:uid="{D35243E5-F9B6-4A68-ACDC-77D188AAE974}"/>
    <cellStyle name="Normál 3 10 5 6 2" xfId="28711" xr:uid="{E946DF57-62B0-4172-B45C-BB9E527A678A}"/>
    <cellStyle name="Normal 3 10 5 6 3" xfId="28712" xr:uid="{E8C98876-2906-4E65-A3E2-37B909B2C0FB}"/>
    <cellStyle name="Normál 3 10 5 6 3" xfId="28713" xr:uid="{6FB81D81-26EB-49CA-804F-4C973B0BBB09}"/>
    <cellStyle name="Normal 3 10 5 7" xfId="28714" xr:uid="{E0FD3715-81BE-4B43-95D1-459692AC3889}"/>
    <cellStyle name="Normál 3 10 5 7" xfId="28715" xr:uid="{EF3E1051-0D4D-4388-BC07-EF4C5AE08021}"/>
    <cellStyle name="Normal 3 10 5 7 2" xfId="28716" xr:uid="{D7094818-3E8B-426B-BD0C-3223EA7B71EF}"/>
    <cellStyle name="Normál 3 10 5 7 2" xfId="28717" xr:uid="{DB279CBA-0AE6-419F-964C-15DF92868799}"/>
    <cellStyle name="Normal 3 10 5 7 3" xfId="28718" xr:uid="{EE920A17-8934-4786-AE2F-5570EF01379D}"/>
    <cellStyle name="Normál 3 10 5 7 3" xfId="28719" xr:uid="{A95580CF-2A3D-434E-B05B-71FEE6BD90BA}"/>
    <cellStyle name="Normal 3 10 5 8" xfId="28720" xr:uid="{E27E1C7C-FE0A-49D9-924E-1E9FF39B3CAA}"/>
    <cellStyle name="Normál 3 10 5 8" xfId="28721" xr:uid="{56B7214E-8A5A-4CF9-A0F0-8F85CE415F65}"/>
    <cellStyle name="Normal 3 10 5 8 2" xfId="28722" xr:uid="{73E3AF4F-BCEA-4FA0-BB5F-65B4B099411F}"/>
    <cellStyle name="Normál 3 10 5 8 2" xfId="28723" xr:uid="{C8A56060-9E16-415D-B4FF-C1AF6628533E}"/>
    <cellStyle name="Normal 3 10 5 8 3" xfId="28724" xr:uid="{2E80B726-D27E-46DD-9483-E260C31A3EC6}"/>
    <cellStyle name="Normál 3 10 5 8 3" xfId="28725" xr:uid="{0E860866-3159-48F9-B3BC-1E8E4CAD468C}"/>
    <cellStyle name="Normal 3 10 5 9" xfId="28726" xr:uid="{75649ED2-C40B-45C5-A640-12C13C9DFA08}"/>
    <cellStyle name="Normál 3 10 5 9" xfId="28727" xr:uid="{56A9F9BF-E77E-46D1-8957-B0AE96945942}"/>
    <cellStyle name="Normal 3 10 5 9 2" xfId="28728" xr:uid="{3C13158D-A3E1-400A-920D-8C4361E8B28D}"/>
    <cellStyle name="Normál 3 10 5 9 2" xfId="28729" xr:uid="{DA565390-6E05-4B3B-8AC2-0DC72EB6B60A}"/>
    <cellStyle name="Normal 3 10 5 9 3" xfId="28730" xr:uid="{BD34EABF-7DF1-4252-8647-DF386EA84C03}"/>
    <cellStyle name="Normál 3 10 5 9 3" xfId="28731" xr:uid="{D3A8D3B9-C6E7-4174-B1FD-38885C9AE9E1}"/>
    <cellStyle name="Normal 3 10 6" xfId="28732" xr:uid="{00DAD34B-77FF-45FB-803D-D47F96293451}"/>
    <cellStyle name="Normál 3 10 6" xfId="28733" xr:uid="{8371D08D-7B71-4DCB-B7DA-33A8BF89DD54}"/>
    <cellStyle name="Normál 3 10 6 2" xfId="28734" xr:uid="{266E37DE-D6F9-4949-BDA9-B503F1A9F31D}"/>
    <cellStyle name="Normal 3 10 7" xfId="28735" xr:uid="{CAF14970-15EA-46E6-B659-64CBA7303002}"/>
    <cellStyle name="Normál 3 10 7" xfId="28736" xr:uid="{3755A1C3-FFA6-45DA-8EDF-2EFA3FA26555}"/>
    <cellStyle name="Normál 3 10 7 2" xfId="28737" xr:uid="{BB759291-ED2C-4904-99FA-70E7B2189070}"/>
    <cellStyle name="Normal 3 10 8" xfId="28738" xr:uid="{BCED2375-B61F-44D7-AA14-417A4A81C963}"/>
    <cellStyle name="Normál 3 10 8" xfId="28739" xr:uid="{C4DE66CC-5770-46A8-AC67-DE6DDDFF75F6}"/>
    <cellStyle name="Normál 3 10 8 2" xfId="28740" xr:uid="{66D87D83-D6E2-4EC0-8F31-E4D9DBC9E22C}"/>
    <cellStyle name="Normal 3 10 9" xfId="28741" xr:uid="{597EE308-E693-493E-8B4A-CCEC8E49D790}"/>
    <cellStyle name="Normál 3 10 9" xfId="28742" xr:uid="{2FF5143B-F3AA-4664-83B9-D23E113BEC7A}"/>
    <cellStyle name="Normál 3 10 9 2" xfId="28743" xr:uid="{1A43D491-0D0E-4760-81C9-4289C20D2A3D}"/>
    <cellStyle name="Normal 3 11" xfId="28744" xr:uid="{9C598046-2642-4594-AFC4-B03F72082B13}"/>
    <cellStyle name="Normál 3 11" xfId="28745" xr:uid="{8B23C9D8-8FFC-413F-8D53-CF04ADBBCC14}"/>
    <cellStyle name="Normál 3 11 10" xfId="28746" xr:uid="{291CD069-CC17-4987-BB46-4E27E8AFB1EB}"/>
    <cellStyle name="Normál 3 11 10 2" xfId="28747" xr:uid="{24D6B44F-195E-47A3-9582-564BC9BA7F3D}"/>
    <cellStyle name="Normál 3 11 11" xfId="28748" xr:uid="{102995F7-4D11-4D95-8F81-4197028075E3}"/>
    <cellStyle name="Normál 3 11 12" xfId="28749" xr:uid="{450A6BDB-99E3-4F95-852C-3B1F2988CB75}"/>
    <cellStyle name="Normal 3 11 2" xfId="28750" xr:uid="{7CAEE309-2071-483B-99C6-2A5DA6872CD1}"/>
    <cellStyle name="Normál 3 11 2" xfId="28751" xr:uid="{BE7C86DB-2E01-4257-A993-2B2338D07734}"/>
    <cellStyle name="Normal 3 11 2 10" xfId="28752" xr:uid="{84E4AAC2-5817-4DBD-A5B7-91A75A0B5E52}"/>
    <cellStyle name="Normál 3 11 2 10" xfId="28753" xr:uid="{5161704A-88D2-47FC-ABCC-2902823AEC08}"/>
    <cellStyle name="Normal 3 11 2 10 2" xfId="28754" xr:uid="{45B54A62-A7B3-445B-81AF-2D4833E3C219}"/>
    <cellStyle name="Normál 3 11 2 10 2" xfId="28755" xr:uid="{69DEE342-8AB8-4172-A8B2-C838BC22EDDE}"/>
    <cellStyle name="Normal 3 11 2 10 3" xfId="28756" xr:uid="{8A5E38FA-C504-478C-BEE7-0EABFD2059F4}"/>
    <cellStyle name="Normál 3 11 2 10 3" xfId="28757" xr:uid="{6D396084-FA04-4C89-BB7E-79F2D821CF2A}"/>
    <cellStyle name="Normal 3 11 2 10 4" xfId="28758" xr:uid="{380AC050-68E0-4CF0-B583-21F57A71EAC8}"/>
    <cellStyle name="Normal 3 11 2 11" xfId="28759" xr:uid="{66145090-1804-4119-BF89-915DB7290DE8}"/>
    <cellStyle name="Normál 3 11 2 11" xfId="28760" xr:uid="{EDA5D279-6C36-4929-86C7-EE72BBF9D5FC}"/>
    <cellStyle name="Normal 3 11 2 11 2" xfId="28761" xr:uid="{7F57D0FE-8995-45EF-ACCB-DFDAC42EE7EA}"/>
    <cellStyle name="Normal 3 11 2 11 3" xfId="28762" xr:uid="{2B741BC5-3450-4A70-9BFE-0631ABBD400B}"/>
    <cellStyle name="Normal 3 11 2 11 4" xfId="28763" xr:uid="{A9FF5DBA-1805-48EE-98B9-EFEBB13F2871}"/>
    <cellStyle name="Normal 3 11 2 12" xfId="28764" xr:uid="{13ACD452-7425-4E6F-851B-49019DB83FB3}"/>
    <cellStyle name="Normál 3 11 2 12" xfId="28765" xr:uid="{81ACBB7C-C468-4105-BF3F-E0F441BC4E1D}"/>
    <cellStyle name="Normal 3 11 2 12 2" xfId="28766" xr:uid="{DCEF175E-315A-4DF3-A24A-022EE93FC1FB}"/>
    <cellStyle name="Normal 3 11 2 12 3" xfId="28767" xr:uid="{D57972B6-9399-4D95-A34C-07B1E35EA52E}"/>
    <cellStyle name="Normal 3 11 2 13" xfId="28768" xr:uid="{1E954719-47D0-4183-AC88-FFD0245FEED8}"/>
    <cellStyle name="Normál 3 11 2 13" xfId="28769" xr:uid="{C3751BC9-A1E6-4F86-B9F5-3120C18DA65E}"/>
    <cellStyle name="Normal 3 11 2 13 2" xfId="28770" xr:uid="{D29DB092-8C88-47A5-A8DD-0A2649D46D94}"/>
    <cellStyle name="Normal 3 11 2 13 3" xfId="28771" xr:uid="{B968B595-88DE-4046-9E60-7C4E6FEDBA52}"/>
    <cellStyle name="Normal 3 11 2 14" xfId="28772" xr:uid="{3876EBAB-E575-4B48-92F8-36CADFE2FE64}"/>
    <cellStyle name="Normal 3 11 2 14 2" xfId="28773" xr:uid="{2293D628-932B-4FB2-90C8-A5401E91FAA6}"/>
    <cellStyle name="Normal 3 11 2 14 3" xfId="28774" xr:uid="{338915A9-BFF7-408F-914C-9D559AA47384}"/>
    <cellStyle name="Normal 3 11 2 15" xfId="28775" xr:uid="{8F3F13F0-22C9-44B3-A438-02A6E27DA898}"/>
    <cellStyle name="Normal 3 11 2 15 2" xfId="28776" xr:uid="{6BC93523-84AB-4F26-9E17-54CD498E6504}"/>
    <cellStyle name="Normal 3 11 2 16" xfId="28777" xr:uid="{926EE6E3-A221-412B-B0FA-013809AF48D7}"/>
    <cellStyle name="Normal 3 11 2 16 2" xfId="28778" xr:uid="{67364FD4-493B-4372-BFE2-715004A131DD}"/>
    <cellStyle name="Normal 3 11 2 17" xfId="28779" xr:uid="{9F52672D-977A-444F-A9D6-A83D9FCCF26F}"/>
    <cellStyle name="Normal 3 11 2 2" xfId="28780" xr:uid="{6041B161-D86C-4B52-A761-F227E641DEEF}"/>
    <cellStyle name="Normál 3 11 2 2" xfId="28781" xr:uid="{ED64AE60-5546-488B-9614-8ACD4C9A23B7}"/>
    <cellStyle name="Normal 3 11 2 2 10" xfId="28782" xr:uid="{D99C0CE1-0C1C-409B-B8C6-F430D7BE3CFF}"/>
    <cellStyle name="Normal 3 11 2 2 10 2" xfId="28783" xr:uid="{167AAEF7-8229-4643-828A-19583D290D0F}"/>
    <cellStyle name="Normal 3 11 2 2 11" xfId="28784" xr:uid="{5D7F2605-2A85-4C00-84D6-A7345C467B38}"/>
    <cellStyle name="Normal 3 11 2 2 12" xfId="28785" xr:uid="{BCA9F388-2CBD-47F2-AA61-1DB8B4BEE7EE}"/>
    <cellStyle name="Normal 3 11 2 2 13" xfId="28786" xr:uid="{F049271B-405D-4044-B10B-7459683E57CE}"/>
    <cellStyle name="Normal 3 11 2 2 2" xfId="28787" xr:uid="{23B0955D-A69E-48EA-A4F7-1925381185D7}"/>
    <cellStyle name="Normál 3 11 2 2 2" xfId="28788" xr:uid="{FA1CC3C2-C1DD-457F-AFB7-8897F8A8D27E}"/>
    <cellStyle name="Normal 3 11 2 2 2 2" xfId="28789" xr:uid="{5D7BE9B6-8F84-414D-BEB7-15C82A445F09}"/>
    <cellStyle name="Normal 3 11 2 2 2 3" xfId="28790" xr:uid="{0AF0E1EC-6F17-4969-9B34-89DF7CD3F1AF}"/>
    <cellStyle name="Normal 3 11 2 2 3" xfId="28791" xr:uid="{B9F338BE-8359-4973-8C1B-870F565F5447}"/>
    <cellStyle name="Normál 3 11 2 2 3" xfId="28792" xr:uid="{9718C7A5-81E4-4A29-B09D-7DE2B6232F7B}"/>
    <cellStyle name="Normal 3 11 2 2 3 2" xfId="28793" xr:uid="{6DEFCD0B-3143-4C84-A118-BFAA7B619144}"/>
    <cellStyle name="Normal 3 11 2 2 4" xfId="28794" xr:uid="{C752C085-5C13-4E9F-9FC6-8C563457F2AA}"/>
    <cellStyle name="Normal 3 11 2 2 4 2" xfId="28795" xr:uid="{F619C336-08D5-46AD-880C-2B4D84B4FA88}"/>
    <cellStyle name="Normal 3 11 2 2 5" xfId="28796" xr:uid="{A09C0C09-C6D1-4AB4-82D0-9DB5D4F8D78D}"/>
    <cellStyle name="Normal 3 11 2 2 5 2" xfId="28797" xr:uid="{5F44BAD8-BBFD-4F74-9216-54FBB7BEA5CC}"/>
    <cellStyle name="Normal 3 11 2 2 6" xfId="28798" xr:uid="{E61017B9-B102-4979-9C27-21F5F99B3C24}"/>
    <cellStyle name="Normal 3 11 2 2 6 2" xfId="28799" xr:uid="{51643EAE-3261-4987-A511-A10BD4239863}"/>
    <cellStyle name="Normal 3 11 2 2 7" xfId="28800" xr:uid="{9CC12FC6-0C5D-4AF8-B397-D4C01481C959}"/>
    <cellStyle name="Normal 3 11 2 2 7 2" xfId="28801" xr:uid="{3EA0CC85-0D4A-4497-8208-FBEE02FB5A83}"/>
    <cellStyle name="Normal 3 11 2 2 8" xfId="28802" xr:uid="{817AD110-85A1-460A-93AC-57FCB962E689}"/>
    <cellStyle name="Normal 3 11 2 2 8 2" xfId="28803" xr:uid="{8622E061-1A7A-4D2B-8A8A-8E195B687ABB}"/>
    <cellStyle name="Normal 3 11 2 2 9" xfId="28804" xr:uid="{EF08006A-0EF1-4C7E-BD8D-7C8E56312570}"/>
    <cellStyle name="Normal 3 11 2 2 9 2" xfId="28805" xr:uid="{A6627AC0-B82C-4EFB-92FF-0BB97393B468}"/>
    <cellStyle name="Normal 3 11 2 3" xfId="28806" xr:uid="{014894F5-70B8-4776-9EEF-2CA2B963A0C6}"/>
    <cellStyle name="Normál 3 11 2 3" xfId="28807" xr:uid="{D05E7416-AF57-4790-8765-07487A8EA400}"/>
    <cellStyle name="Normal 3 11 2 3 10" xfId="28808" xr:uid="{F3345D31-2F23-4C16-B418-E09E2AF08C78}"/>
    <cellStyle name="Normal 3 11 2 3 11" xfId="28809" xr:uid="{FE4C5955-1F6C-4C84-9E3B-667D7A9D6178}"/>
    <cellStyle name="Normal 3 11 2 3 12" xfId="28810" xr:uid="{E631B70F-CBBA-4CD5-A741-2C9134AA459D}"/>
    <cellStyle name="Normal 3 11 2 3 2" xfId="28811" xr:uid="{3318D3B0-9EAD-466B-8E10-E59068EAF5CF}"/>
    <cellStyle name="Normál 3 11 2 3 2" xfId="28812" xr:uid="{F9F92E06-9CE4-484C-BF27-DC91A4463029}"/>
    <cellStyle name="Normal 3 11 2 3 2 2" xfId="28813" xr:uid="{A7138884-0DD9-4B53-8868-5B48D5267570}"/>
    <cellStyle name="Normal 3 11 2 3 2 3" xfId="28814" xr:uid="{B916BAE7-D90E-4134-9969-D1E976CA2CA1}"/>
    <cellStyle name="Normal 3 11 2 3 3" xfId="28815" xr:uid="{A3FFB8E2-643F-43FC-AA01-1D881B15AE53}"/>
    <cellStyle name="Normál 3 11 2 3 3" xfId="28816" xr:uid="{8BCBE32A-1207-4BCB-915F-D74BB3F45A4A}"/>
    <cellStyle name="Normal 3 11 2 3 3 2" xfId="28817" xr:uid="{FB2C13E1-7887-4A49-A42B-042B38A21459}"/>
    <cellStyle name="Normal 3 11 2 3 4" xfId="28818" xr:uid="{8414FDD0-C1A6-493C-8D9E-70430DFCDDB0}"/>
    <cellStyle name="Normal 3 11 2 3 4 2" xfId="28819" xr:uid="{FADAFDE9-C765-42A3-B7D7-098F45D2C23B}"/>
    <cellStyle name="Normal 3 11 2 3 5" xfId="28820" xr:uid="{A3ABE0F9-4BCF-466F-A821-FD50877A3160}"/>
    <cellStyle name="Normal 3 11 2 3 5 2" xfId="28821" xr:uid="{D8C06BC3-F41D-4F63-A317-8CF43833ECFF}"/>
    <cellStyle name="Normal 3 11 2 3 6" xfId="28822" xr:uid="{52C1E8A2-9372-46CE-9AD6-6DAC78E2B791}"/>
    <cellStyle name="Normal 3 11 2 3 6 2" xfId="28823" xr:uid="{EB0E8424-93D7-4DB5-92F8-9E49BBD740CE}"/>
    <cellStyle name="Normal 3 11 2 3 7" xfId="28824" xr:uid="{7C10042C-810E-483F-BB50-3955FD3A8BE7}"/>
    <cellStyle name="Normal 3 11 2 3 7 2" xfId="28825" xr:uid="{5F950059-86C0-471C-B323-E1D986229334}"/>
    <cellStyle name="Normal 3 11 2 3 8" xfId="28826" xr:uid="{4C2F4B9C-3138-428B-B620-2001B7C8AF20}"/>
    <cellStyle name="Normal 3 11 2 3 8 2" xfId="28827" xr:uid="{5AC3A188-19D4-4625-A399-3C587DD7162C}"/>
    <cellStyle name="Normal 3 11 2 3 9" xfId="28828" xr:uid="{0DD9DFCF-DB16-496E-BECE-845F34721B0C}"/>
    <cellStyle name="Normal 3 11 2 3 9 2" xfId="28829" xr:uid="{C8EB5E1B-DC93-4A64-8CE4-C07F2175D2FD}"/>
    <cellStyle name="Normal 3 11 2 4" xfId="28830" xr:uid="{EF334753-20EB-47B7-83E3-C6EBE7FE4593}"/>
    <cellStyle name="Normál 3 11 2 4" xfId="28831" xr:uid="{C51DD16F-4909-4A13-BAD7-8BE3E569A15A}"/>
    <cellStyle name="Normal 3 11 2 4 10" xfId="28832" xr:uid="{92FB473C-8411-4204-98F1-622DE621EC14}"/>
    <cellStyle name="Normal 3 11 2 4 11" xfId="28833" xr:uid="{887D6702-3E71-4BDD-973C-8F36AE41BEEA}"/>
    <cellStyle name="Normal 3 11 2 4 2" xfId="28834" xr:uid="{9FE2E94D-8930-4704-B275-191079B90A4E}"/>
    <cellStyle name="Normál 3 11 2 4 2" xfId="28835" xr:uid="{796B7F0F-789F-488D-90EE-5CBE5D41D679}"/>
    <cellStyle name="Normal 3 11 2 4 2 2" xfId="28836" xr:uid="{29ECBC8F-F7EF-4260-BCF3-A852F2D242B1}"/>
    <cellStyle name="Normal 3 11 2 4 2 3" xfId="28837" xr:uid="{C2EC375E-4DB0-4971-BCFE-824AEA402F83}"/>
    <cellStyle name="Normal 3 11 2 4 3" xfId="28838" xr:uid="{7902434C-DD87-4B79-A757-9BFAF66CE760}"/>
    <cellStyle name="Normál 3 11 2 4 3" xfId="28839" xr:uid="{7239DC43-6D86-4237-A8C7-65977B643316}"/>
    <cellStyle name="Normal 3 11 2 4 3 2" xfId="28840" xr:uid="{F17D34BD-2F9D-4627-AF27-224BBE00DAD2}"/>
    <cellStyle name="Normal 3 11 2 4 4" xfId="28841" xr:uid="{CA55BF3D-594A-499F-A3E6-CF68A0178288}"/>
    <cellStyle name="Normal 3 11 2 4 4 2" xfId="28842" xr:uid="{319C378C-29D1-442C-8D0D-F9C3F43DB2B3}"/>
    <cellStyle name="Normal 3 11 2 4 5" xfId="28843" xr:uid="{39B957C5-D898-43E3-B1F8-FF12794F2ACF}"/>
    <cellStyle name="Normal 3 11 2 4 5 2" xfId="28844" xr:uid="{A0C3579C-7D8B-4854-81E8-6C626A537313}"/>
    <cellStyle name="Normal 3 11 2 4 6" xfId="28845" xr:uid="{44CD35BE-033D-4993-AF4E-8C18170C4C25}"/>
    <cellStyle name="Normal 3 11 2 4 6 2" xfId="28846" xr:uid="{DC8C22BE-1050-421A-A3BB-212686802AE6}"/>
    <cellStyle name="Normal 3 11 2 4 7" xfId="28847" xr:uid="{7923B097-CC61-4A72-838F-30D781275AC6}"/>
    <cellStyle name="Normal 3 11 2 4 7 2" xfId="28848" xr:uid="{E3255017-0DF1-41DE-8DB2-8BC05B17C95E}"/>
    <cellStyle name="Normal 3 11 2 4 8" xfId="28849" xr:uid="{9D99551A-6827-4F54-BD0F-16782456FD0A}"/>
    <cellStyle name="Normal 3 11 2 4 8 2" xfId="28850" xr:uid="{DF51A234-4D79-4FA5-A46A-E95F551EBAAC}"/>
    <cellStyle name="Normal 3 11 2 4 9" xfId="28851" xr:uid="{C7EBCA46-E51E-4A96-8087-F29158697218}"/>
    <cellStyle name="Normal 3 11 2 5" xfId="28852" xr:uid="{F2D02947-B23F-4E97-88E4-52FF4CBB49B4}"/>
    <cellStyle name="Normál 3 11 2 5" xfId="28853" xr:uid="{3AE84DBC-6631-41B9-9683-87A1E35AE0C7}"/>
    <cellStyle name="Normal 3 11 2 5 10" xfId="28854" xr:uid="{2E52577E-89B1-4AD3-8BB2-D577CDFAC88D}"/>
    <cellStyle name="Normal 3 11 2 5 2" xfId="28855" xr:uid="{CA52E268-AF12-47CA-85EB-7BF80151CA53}"/>
    <cellStyle name="Normál 3 11 2 5 2" xfId="28856" xr:uid="{FD840E7C-3C71-466E-8FEA-E2EB9AC76D41}"/>
    <cellStyle name="Normal 3 11 2 5 2 2" xfId="28857" xr:uid="{B63035F3-8BEF-4A43-96E3-9429929761A2}"/>
    <cellStyle name="Normal 3 11 2 5 2 3" xfId="28858" xr:uid="{0EE77155-9617-422B-80C5-AF3BAD68B9E4}"/>
    <cellStyle name="Normal 3 11 2 5 3" xfId="28859" xr:uid="{3390A7D7-E54C-4F75-A117-53E12E503495}"/>
    <cellStyle name="Normál 3 11 2 5 3" xfId="28860" xr:uid="{6AC861D2-6C95-4E65-BC48-188CAE90B29C}"/>
    <cellStyle name="Normal 3 11 2 5 3 2" xfId="28861" xr:uid="{6AB5FD9F-F666-424C-83DA-C0BC100164A2}"/>
    <cellStyle name="Normal 3 11 2 5 4" xfId="28862" xr:uid="{0CB27326-5550-43F0-9A25-6D866E009FBF}"/>
    <cellStyle name="Normal 3 11 2 5 4 2" xfId="28863" xr:uid="{F4A8D130-DA8F-472C-8069-39A16AE2CE76}"/>
    <cellStyle name="Normal 3 11 2 5 5" xfId="28864" xr:uid="{7BD27658-D5CE-478E-8F22-9B31AF4E34D5}"/>
    <cellStyle name="Normal 3 11 2 5 5 2" xfId="28865" xr:uid="{23D975CA-ECB3-401E-9934-4B642924B9DB}"/>
    <cellStyle name="Normal 3 11 2 5 6" xfId="28866" xr:uid="{5A1168AE-99B5-40E5-8BD0-B6B6EA22EAB5}"/>
    <cellStyle name="Normal 3 11 2 5 6 2" xfId="28867" xr:uid="{FDAB1A1A-C021-4FB0-88D4-EFCCF70B76EF}"/>
    <cellStyle name="Normal 3 11 2 5 7" xfId="28868" xr:uid="{54C1FC10-47E6-4A50-AB02-BAC995ED4F95}"/>
    <cellStyle name="Normal 3 11 2 5 7 2" xfId="28869" xr:uid="{1207DDFB-702A-4A30-9155-97165A940E22}"/>
    <cellStyle name="Normal 3 11 2 5 8" xfId="28870" xr:uid="{79416338-F564-464F-8A7D-1D12769979B5}"/>
    <cellStyle name="Normal 3 11 2 5 9" xfId="28871" xr:uid="{D57BE781-3C88-45B4-BBE7-C8319E274D6D}"/>
    <cellStyle name="Normal 3 11 2 6" xfId="28872" xr:uid="{261F7D6A-3366-44B3-B363-6E93C915E881}"/>
    <cellStyle name="Normál 3 11 2 6" xfId="28873" xr:uid="{73A43A67-62A7-4BBE-A248-73A2A00CB0DE}"/>
    <cellStyle name="Normal 3 11 2 6 2" xfId="28874" xr:uid="{BC9CD94F-5D32-4F72-8EBF-8F6FFA052F90}"/>
    <cellStyle name="Normál 3 11 2 6 2" xfId="28875" xr:uid="{88B05395-7F6F-4F85-B281-A36E844BD78A}"/>
    <cellStyle name="Normal 3 11 2 6 3" xfId="28876" xr:uid="{855B3640-0E23-4BF4-BBE5-9266F5A6BFA1}"/>
    <cellStyle name="Normál 3 11 2 6 3" xfId="28877" xr:uid="{F35E7FCF-BC18-4759-94FD-107096DF554B}"/>
    <cellStyle name="Normal 3 11 2 6 4" xfId="28878" xr:uid="{0E6FE82B-8B6D-4743-9E44-28568D64C590}"/>
    <cellStyle name="Normal 3 11 2 7" xfId="28879" xr:uid="{65A0DB31-C5A7-423E-BF4C-649D84005EF6}"/>
    <cellStyle name="Normál 3 11 2 7" xfId="28880" xr:uid="{3D7DBBEA-62EE-4568-87FF-37C66A56382D}"/>
    <cellStyle name="Normal 3 11 2 7 2" xfId="28881" xr:uid="{1C15C6AF-EC85-48B2-9E83-0C4B4A52B93C}"/>
    <cellStyle name="Normál 3 11 2 7 2" xfId="28882" xr:uid="{58E32F2C-9A2F-4A20-8FAC-778E91727EC5}"/>
    <cellStyle name="Normal 3 11 2 7 3" xfId="28883" xr:uid="{25F92F59-8BA0-4CAA-9A25-37C42753D0EE}"/>
    <cellStyle name="Normál 3 11 2 7 3" xfId="28884" xr:uid="{6AB164C4-914E-4C8D-ADA8-B5033F3AFFEB}"/>
    <cellStyle name="Normal 3 11 2 7 4" xfId="28885" xr:uid="{2896600E-8574-46D7-BE0E-9239B0376B4F}"/>
    <cellStyle name="Normal 3 11 2 8" xfId="28886" xr:uid="{E21CD7D2-034B-49A2-BAC9-9450F35229CD}"/>
    <cellStyle name="Normál 3 11 2 8" xfId="28887" xr:uid="{45C62348-1542-47FF-89F1-58655AAAE16D}"/>
    <cellStyle name="Normal 3 11 2 8 2" xfId="28888" xr:uid="{408BD387-0840-476D-A239-DCB85770C3B8}"/>
    <cellStyle name="Normál 3 11 2 8 2" xfId="28889" xr:uid="{4DB3C8AE-7F7D-457F-BBA0-F33186471B6E}"/>
    <cellStyle name="Normal 3 11 2 8 3" xfId="28890" xr:uid="{B91F90F0-E33C-4047-8B6B-24F306E28B4B}"/>
    <cellStyle name="Normál 3 11 2 8 3" xfId="28891" xr:uid="{8F16F97D-5A10-43D2-80C5-28AC9D9FB89F}"/>
    <cellStyle name="Normal 3 11 2 8 4" xfId="28892" xr:uid="{B68F352C-379F-41E3-8D43-3D54BE39FDBA}"/>
    <cellStyle name="Normal 3 11 2 9" xfId="28893" xr:uid="{AEC4AF6A-7426-445D-BAF4-1FB5BAD30114}"/>
    <cellStyle name="Normál 3 11 2 9" xfId="28894" xr:uid="{782F5ACD-6126-43E4-B301-EDB0F5026F7C}"/>
    <cellStyle name="Normal 3 11 2 9 2" xfId="28895" xr:uid="{21FCB28B-71F1-4B07-A584-A9DCCC180335}"/>
    <cellStyle name="Normál 3 11 2 9 2" xfId="28896" xr:uid="{430C31B5-F4FB-4038-98F8-2C7AF0221892}"/>
    <cellStyle name="Normal 3 11 2 9 3" xfId="28897" xr:uid="{F393E6D3-F33D-42E9-98B9-B4C6AA67C235}"/>
    <cellStyle name="Normál 3 11 2 9 3" xfId="28898" xr:uid="{ED7B8994-8A01-4E45-8B1B-4B32E25E4ADA}"/>
    <cellStyle name="Normal 3 11 2 9 4" xfId="28899" xr:uid="{08ED76E0-B089-458C-A58B-C27903D843CF}"/>
    <cellStyle name="Normal 3 11 3" xfId="28900" xr:uid="{DAA752E1-C01F-4168-8E60-84EA865BC73B}"/>
    <cellStyle name="Normál 3 11 3" xfId="28901" xr:uid="{CE9A3E09-7799-455D-88C8-9B8EE95BE1F8}"/>
    <cellStyle name="Normal 3 11 3 10" xfId="28902" xr:uid="{4C64A9B2-8E05-466F-B781-A2CEB3A76E77}"/>
    <cellStyle name="Normál 3 11 3 10" xfId="28903" xr:uid="{129463B8-9F28-4CA1-A258-BBF12F52A4F3}"/>
    <cellStyle name="Normal 3 11 3 10 2" xfId="28904" xr:uid="{D7887D14-1D85-49A1-A8A0-54903A9A9C50}"/>
    <cellStyle name="Normál 3 11 3 10 2" xfId="28905" xr:uid="{7BD21FF6-9045-4253-940B-F394634720F6}"/>
    <cellStyle name="Normal 3 11 3 10 3" xfId="28906" xr:uid="{65D3A88A-89CD-44EE-B527-F9922325A249}"/>
    <cellStyle name="Normál 3 11 3 10 3" xfId="28907" xr:uid="{CF5C0122-6E76-4B1D-BD6D-2F2AE8DA1442}"/>
    <cellStyle name="Normal 3 11 3 11" xfId="28908" xr:uid="{D557560F-105A-4434-B807-66B0ADA1B35F}"/>
    <cellStyle name="Normál 3 11 3 11" xfId="28909" xr:uid="{41CB11AA-2FD2-4DC8-BCB5-270A0F2B3EF6}"/>
    <cellStyle name="Normal 3 11 3 11 2" xfId="28910" xr:uid="{7AA3A035-59D4-4A3C-8BC8-5E15CE936061}"/>
    <cellStyle name="Normal 3 11 3 11 3" xfId="28911" xr:uid="{82E398BA-3AEE-4569-8D87-43BE994D67FC}"/>
    <cellStyle name="Normal 3 11 3 12" xfId="28912" xr:uid="{85547631-FC16-4911-8804-27842FACA84B}"/>
    <cellStyle name="Normál 3 11 3 12" xfId="28913" xr:uid="{D16B2356-8399-4039-BCE3-53BFFC6CE57F}"/>
    <cellStyle name="Normal 3 11 3 12 2" xfId="28914" xr:uid="{BDCE23EF-AF1C-4EF4-9F64-E40F82FD08EB}"/>
    <cellStyle name="Normal 3 11 3 13" xfId="28915" xr:uid="{165B0D87-C56E-4267-A8F8-0258C04849B9}"/>
    <cellStyle name="Normál 3 11 3 13" xfId="28916" xr:uid="{5B618527-48F9-466A-A52A-B5BCF1513689}"/>
    <cellStyle name="Normal 3 11 3 13 2" xfId="28917" xr:uid="{8E188445-39FA-46F2-86B0-3D07F5B09F4B}"/>
    <cellStyle name="Normal 3 11 3 14" xfId="28918" xr:uid="{6828FCC9-477F-4CB5-93A7-4216DE67C5CE}"/>
    <cellStyle name="Normal 3 11 3 15" xfId="28919" xr:uid="{F6E132A3-BBD5-448F-8D2F-F3597CA4A38A}"/>
    <cellStyle name="Normal 3 11 3 16" xfId="28920" xr:uid="{D1941B7C-80D3-4647-8A6B-B64C1183C815}"/>
    <cellStyle name="Normal 3 11 3 2" xfId="28921" xr:uid="{02E26BCF-934A-4900-92CD-D10AFFBD518E}"/>
    <cellStyle name="Normál 3 11 3 2" xfId="28922" xr:uid="{D2CEA16D-75A7-43DD-A444-AD6792ADBC36}"/>
    <cellStyle name="Normal 3 11 3 2 10" xfId="28923" xr:uid="{2180DD50-5112-442A-BBB7-7A65E80057A5}"/>
    <cellStyle name="Normal 3 11 3 2 10 2" xfId="28924" xr:uid="{988FE17C-FB94-4BA0-BCF5-3D9C9DBAA7AA}"/>
    <cellStyle name="Normal 3 11 3 2 11" xfId="28925" xr:uid="{4DADA50A-CDBF-4CAA-875A-B3A7DB5CBA03}"/>
    <cellStyle name="Normal 3 11 3 2 12" xfId="28926" xr:uid="{62EB0EEA-CBFD-4F75-B1B9-B30E8D8B422B}"/>
    <cellStyle name="Normal 3 11 3 2 13" xfId="28927" xr:uid="{EA9E1E64-EC69-42B8-8848-0770707E95A2}"/>
    <cellStyle name="Normal 3 11 3 2 2" xfId="28928" xr:uid="{AA0C4616-63E0-426B-8357-EA0128230D63}"/>
    <cellStyle name="Normál 3 11 3 2 2" xfId="28929" xr:uid="{6C71BBCF-DC8A-4B49-98BE-775D064ACC49}"/>
    <cellStyle name="Normal 3 11 3 2 2 2" xfId="28930" xr:uid="{7096D170-6394-49DB-81D5-6A8BC279BDFC}"/>
    <cellStyle name="Normal 3 11 3 2 2 3" xfId="28931" xr:uid="{F63430BD-A137-42FD-A6E4-E5FA57FB5FE1}"/>
    <cellStyle name="Normal 3 11 3 2 3" xfId="28932" xr:uid="{D307DF37-2CDB-492C-BF5A-7A54351FFD0D}"/>
    <cellStyle name="Normál 3 11 3 2 3" xfId="28933" xr:uid="{661628F3-B505-435D-9414-32EBA0BC16A5}"/>
    <cellStyle name="Normal 3 11 3 2 3 2" xfId="28934" xr:uid="{D323EE04-B42B-4D75-924B-CBAB66EC5FB0}"/>
    <cellStyle name="Normal 3 11 3 2 4" xfId="28935" xr:uid="{A6362B4B-97CD-4547-B23E-A5673AFB4BAE}"/>
    <cellStyle name="Normal 3 11 3 2 4 2" xfId="28936" xr:uid="{DC5DEF82-688F-43E3-89AB-9330EB8BD615}"/>
    <cellStyle name="Normal 3 11 3 2 5" xfId="28937" xr:uid="{819E0A76-DC07-47D3-84BC-84D9C6FC6CF2}"/>
    <cellStyle name="Normal 3 11 3 2 5 2" xfId="28938" xr:uid="{B7E0DADD-41DA-4584-8377-03A9553C7E4C}"/>
    <cellStyle name="Normal 3 11 3 2 6" xfId="28939" xr:uid="{49A247AE-11E0-4918-9265-96C6A1F123BD}"/>
    <cellStyle name="Normal 3 11 3 2 6 2" xfId="28940" xr:uid="{4EDBBEF2-7C46-416C-A6D4-5C27099C404C}"/>
    <cellStyle name="Normal 3 11 3 2 7" xfId="28941" xr:uid="{548A18F5-A0A7-4A17-9373-E507F70E3165}"/>
    <cellStyle name="Normal 3 11 3 2 7 2" xfId="28942" xr:uid="{5DFEB20D-9A06-4E48-8219-FB90337D72A3}"/>
    <cellStyle name="Normal 3 11 3 2 8" xfId="28943" xr:uid="{055111D2-6E82-4B34-8B07-546732FD2F85}"/>
    <cellStyle name="Normal 3 11 3 2 8 2" xfId="28944" xr:uid="{0DBE3A5E-593C-4084-8DFA-8F2E013AAC91}"/>
    <cellStyle name="Normal 3 11 3 2 9" xfId="28945" xr:uid="{A1AC7EB4-8EA4-4B90-B1C9-CC1ED5E38446}"/>
    <cellStyle name="Normal 3 11 3 2 9 2" xfId="28946" xr:uid="{E33443C0-FFCF-4B2F-B054-81F55470594E}"/>
    <cellStyle name="Normal 3 11 3 3" xfId="28947" xr:uid="{66A127BF-6BBE-49AF-88BE-C5DB893B69DC}"/>
    <cellStyle name="Normál 3 11 3 3" xfId="28948" xr:uid="{013840C7-55A1-4AC4-830B-41F0A2AB02EB}"/>
    <cellStyle name="Normal 3 11 3 3 10" xfId="28949" xr:uid="{38D3D7B4-1249-4A29-A768-74161922C542}"/>
    <cellStyle name="Normal 3 11 3 3 11" xfId="28950" xr:uid="{5FCAF179-CAAE-477A-8096-719E9AB90692}"/>
    <cellStyle name="Normal 3 11 3 3 12" xfId="28951" xr:uid="{C5D657EB-F7C7-473B-9B16-3F572441A7B7}"/>
    <cellStyle name="Normal 3 11 3 3 2" xfId="28952" xr:uid="{BA71FE58-3486-4170-B538-7899ED0975D3}"/>
    <cellStyle name="Normál 3 11 3 3 2" xfId="28953" xr:uid="{2D0DBACD-4D93-4137-86A3-DE90868BA625}"/>
    <cellStyle name="Normal 3 11 3 3 2 2" xfId="28954" xr:uid="{60B1C412-E3A9-454F-9E99-0A9E6837E870}"/>
    <cellStyle name="Normal 3 11 3 3 2 3" xfId="28955" xr:uid="{A33485B3-4F78-4906-8512-B269EB2FC848}"/>
    <cellStyle name="Normal 3 11 3 3 3" xfId="28956" xr:uid="{29933B2C-5530-455E-9BED-AE576A399B82}"/>
    <cellStyle name="Normál 3 11 3 3 3" xfId="28957" xr:uid="{417292F9-ACEB-424C-ADA9-84E431A85154}"/>
    <cellStyle name="Normal 3 11 3 3 3 2" xfId="28958" xr:uid="{D77DFF1F-7437-42C4-BE07-8176695C4B52}"/>
    <cellStyle name="Normal 3 11 3 3 4" xfId="28959" xr:uid="{D09ABD6F-F885-4BED-9CEA-7EDDFC29A9B2}"/>
    <cellStyle name="Normal 3 11 3 3 4 2" xfId="28960" xr:uid="{FF19CBF0-67D9-40C2-8275-E0F2DCBC820D}"/>
    <cellStyle name="Normal 3 11 3 3 5" xfId="28961" xr:uid="{645D6A57-B099-45D1-95AB-0C1FC0901338}"/>
    <cellStyle name="Normal 3 11 3 3 5 2" xfId="28962" xr:uid="{321F5F97-F25D-4539-BA29-410DC4ADD94F}"/>
    <cellStyle name="Normal 3 11 3 3 6" xfId="28963" xr:uid="{301EBECF-F0FA-4FF1-8E71-C8F344A507D5}"/>
    <cellStyle name="Normal 3 11 3 3 6 2" xfId="28964" xr:uid="{7B4E17E3-3FAB-4DE6-902E-19E26B00CFB0}"/>
    <cellStyle name="Normal 3 11 3 3 7" xfId="28965" xr:uid="{2BADBB10-0657-45E6-86E7-D01ACD2E397B}"/>
    <cellStyle name="Normal 3 11 3 3 7 2" xfId="28966" xr:uid="{B9ECF159-C319-46A3-A903-A5ED95A2E3B6}"/>
    <cellStyle name="Normal 3 11 3 3 8" xfId="28967" xr:uid="{220CEC33-6D48-4DCF-A9A2-BFFE769E3A1C}"/>
    <cellStyle name="Normal 3 11 3 3 8 2" xfId="28968" xr:uid="{EFE8D470-6CB5-428D-8409-DDB64AA3A6D1}"/>
    <cellStyle name="Normal 3 11 3 3 9" xfId="28969" xr:uid="{23BEE0E9-76A4-40A1-B80B-FC9440B6369C}"/>
    <cellStyle name="Normal 3 11 3 3 9 2" xfId="28970" xr:uid="{DDA64281-ABCD-4621-B47C-DA7C04679A5B}"/>
    <cellStyle name="Normal 3 11 3 4" xfId="28971" xr:uid="{C5C8679F-F99E-4A16-9CFE-635E0D39A0F4}"/>
    <cellStyle name="Normál 3 11 3 4" xfId="28972" xr:uid="{5AD59578-53B6-4AF5-987D-6CA8CF66AE82}"/>
    <cellStyle name="Normal 3 11 3 4 10" xfId="28973" xr:uid="{2C15672C-B230-4888-A436-FA42D02F944D}"/>
    <cellStyle name="Normal 3 11 3 4 11" xfId="28974" xr:uid="{57071B9A-1A52-42A7-84D9-D45044D5641F}"/>
    <cellStyle name="Normal 3 11 3 4 2" xfId="28975" xr:uid="{F1E5B1C5-5E04-4805-8ACF-C09A57256257}"/>
    <cellStyle name="Normál 3 11 3 4 2" xfId="28976" xr:uid="{7C9E2014-A956-4F5E-9AF8-8158E3FB9A18}"/>
    <cellStyle name="Normal 3 11 3 4 2 2" xfId="28977" xr:uid="{9CFA0163-D796-4C45-A1FE-6637E4470AAA}"/>
    <cellStyle name="Normal 3 11 3 4 2 3" xfId="28978" xr:uid="{3A9EC191-3950-46F8-98FF-00A0CA814127}"/>
    <cellStyle name="Normal 3 11 3 4 3" xfId="28979" xr:uid="{D8B4C43C-4CAE-469F-99D4-0AD2170DD438}"/>
    <cellStyle name="Normál 3 11 3 4 3" xfId="28980" xr:uid="{BB06ECAD-811F-4F50-BDB1-79C2E9C16A15}"/>
    <cellStyle name="Normal 3 11 3 4 3 2" xfId="28981" xr:uid="{C4CF3441-EF57-4CAC-B253-6EFF3EB47BB2}"/>
    <cellStyle name="Normal 3 11 3 4 4" xfId="28982" xr:uid="{06A9617F-B1FE-4762-95B1-029AAA16C920}"/>
    <cellStyle name="Normal 3 11 3 4 4 2" xfId="28983" xr:uid="{3847192C-A0F9-4F18-91E4-61623D635B17}"/>
    <cellStyle name="Normal 3 11 3 4 5" xfId="28984" xr:uid="{030C0C86-385C-4EF2-922B-DF3E5C8CD57D}"/>
    <cellStyle name="Normal 3 11 3 4 5 2" xfId="28985" xr:uid="{42A1B25B-818D-4B37-92F3-2FE554EB4928}"/>
    <cellStyle name="Normal 3 11 3 4 6" xfId="28986" xr:uid="{48DFB980-D675-4B8D-9640-07A4B1CE04DF}"/>
    <cellStyle name="Normal 3 11 3 4 6 2" xfId="28987" xr:uid="{6AC752DB-9F13-4984-A313-229EBB8B3DDA}"/>
    <cellStyle name="Normal 3 11 3 4 7" xfId="28988" xr:uid="{B0326983-FD37-4E13-9090-88E1BFC42336}"/>
    <cellStyle name="Normal 3 11 3 4 7 2" xfId="28989" xr:uid="{2C6C8F94-D083-4683-9049-86C20308D0D5}"/>
    <cellStyle name="Normal 3 11 3 4 8" xfId="28990" xr:uid="{84A5A2EC-8A74-4C74-83F7-BE0E5F4FE0AB}"/>
    <cellStyle name="Normal 3 11 3 4 8 2" xfId="28991" xr:uid="{A14BE936-FF94-43BD-B55B-FA9F8CFF71FE}"/>
    <cellStyle name="Normal 3 11 3 4 9" xfId="28992" xr:uid="{5244A8C4-94E8-42F6-859F-DF2B0ED7900D}"/>
    <cellStyle name="Normal 3 11 3 5" xfId="28993" xr:uid="{8187B185-1E1F-48A0-B929-6B135362678A}"/>
    <cellStyle name="Normál 3 11 3 5" xfId="28994" xr:uid="{EE031D44-3235-4A7C-8B3F-7C854215F7FC}"/>
    <cellStyle name="Normal 3 11 3 5 2" xfId="28995" xr:uid="{BCCD2792-A4C7-45DF-8313-097CF7E17C48}"/>
    <cellStyle name="Normál 3 11 3 5 2" xfId="28996" xr:uid="{E3DE15B4-C781-42F1-AE9C-94E0C815741F}"/>
    <cellStyle name="Normal 3 11 3 5 3" xfId="28997" xr:uid="{99608D17-F7B4-42D0-AF19-CC71D2BEA71D}"/>
    <cellStyle name="Normál 3 11 3 5 3" xfId="28998" xr:uid="{D8EAD0C3-8C8C-4F59-ABEC-FD4FA37A24C3}"/>
    <cellStyle name="Normal 3 11 3 6" xfId="28999" xr:uid="{80F221CC-4997-464C-815B-D4FE0B02C717}"/>
    <cellStyle name="Normál 3 11 3 6" xfId="29000" xr:uid="{2C512AEA-380D-4E6F-869F-925300004033}"/>
    <cellStyle name="Normal 3 11 3 6 2" xfId="29001" xr:uid="{1FBDBC67-12E9-434F-8290-2CC0B5C75CAA}"/>
    <cellStyle name="Normál 3 11 3 6 2" xfId="29002" xr:uid="{B34394D5-F6E2-43BC-906E-54B8D46B9C70}"/>
    <cellStyle name="Normal 3 11 3 6 3" xfId="29003" xr:uid="{89202D0A-BFFA-4B89-B396-98AA9D5C0DC5}"/>
    <cellStyle name="Normál 3 11 3 6 3" xfId="29004" xr:uid="{F8796FE5-0AD7-4733-BC16-0D9E669A0FE0}"/>
    <cellStyle name="Normal 3 11 3 7" xfId="29005" xr:uid="{C7578775-CE1C-41E4-A840-020C574494F1}"/>
    <cellStyle name="Normál 3 11 3 7" xfId="29006" xr:uid="{87CB3345-06B5-46DC-93A3-3F77AEDF5A02}"/>
    <cellStyle name="Normal 3 11 3 7 2" xfId="29007" xr:uid="{F37AF676-3213-48AE-A4DE-E795ACE6899A}"/>
    <cellStyle name="Normál 3 11 3 7 2" xfId="29008" xr:uid="{B4C0F0AD-2F2E-4B05-8EEC-5661208E1192}"/>
    <cellStyle name="Normal 3 11 3 7 3" xfId="29009" xr:uid="{7AA6BBC2-9570-401B-8832-1ECFD29BA63B}"/>
    <cellStyle name="Normál 3 11 3 7 3" xfId="29010" xr:uid="{F0486336-FEEB-4DD9-A616-D7A4ED00C67B}"/>
    <cellStyle name="Normal 3 11 3 8" xfId="29011" xr:uid="{9CFAC8B6-4D29-4910-9AAC-7C0733DF7C0D}"/>
    <cellStyle name="Normál 3 11 3 8" xfId="29012" xr:uid="{F76C08B2-3F12-435E-A747-CDC2C21AB000}"/>
    <cellStyle name="Normal 3 11 3 8 2" xfId="29013" xr:uid="{8605D0E0-22CA-4F77-9922-0DE697E88484}"/>
    <cellStyle name="Normál 3 11 3 8 2" xfId="29014" xr:uid="{1F433EEA-DB17-4623-976C-D63D1BB93E0E}"/>
    <cellStyle name="Normal 3 11 3 8 3" xfId="29015" xr:uid="{B6E907AD-7469-4BDA-AE2B-287AE0661AA0}"/>
    <cellStyle name="Normál 3 11 3 8 3" xfId="29016" xr:uid="{7CF335E7-A853-4DC4-B261-E36AF7DC29CC}"/>
    <cellStyle name="Normal 3 11 3 9" xfId="29017" xr:uid="{A21B99CF-F285-4CAD-8EF2-104B87A0A5B8}"/>
    <cellStyle name="Normál 3 11 3 9" xfId="29018" xr:uid="{9B1237C3-CBFB-4531-9E97-B4263B051F9B}"/>
    <cellStyle name="Normal 3 11 3 9 2" xfId="29019" xr:uid="{3F2EC66F-470B-4138-80B6-8ADD807ED337}"/>
    <cellStyle name="Normál 3 11 3 9 2" xfId="29020" xr:uid="{20926BFF-DB52-4EA5-8875-346B10DF1F7A}"/>
    <cellStyle name="Normal 3 11 3 9 3" xfId="29021" xr:uid="{2AEC8A7A-288F-4023-AD69-FF857788B0BD}"/>
    <cellStyle name="Normál 3 11 3 9 3" xfId="29022" xr:uid="{1FF4A99A-6C6D-4EAA-90AD-8EC261A32CF2}"/>
    <cellStyle name="Normál 3 11 4" xfId="29023" xr:uid="{5622D50E-FC84-4FEE-A9C3-9F8E35FF072F}"/>
    <cellStyle name="Normál 3 11 4 2" xfId="29024" xr:uid="{6BC0A623-1F69-49E0-9995-8B12A2A62FDA}"/>
    <cellStyle name="Normál 3 11 4 2 2" xfId="29025" xr:uid="{36F32EBF-621B-42A3-BE37-7F5E76666BF3}"/>
    <cellStyle name="Normál 3 11 4 3" xfId="29026" xr:uid="{E8BD864F-9B16-4E17-9919-64E18A636CE8}"/>
    <cellStyle name="Normál 3 11 4 4" xfId="29027" xr:uid="{9AACBB20-077E-4899-A41A-5B193E757A9F}"/>
    <cellStyle name="Normál 3 11 5" xfId="29028" xr:uid="{5C6E2EC3-F9C1-491B-B4C9-1D4A59D739B8}"/>
    <cellStyle name="Normál 3 11 5 2" xfId="29029" xr:uid="{0A39CBE7-3CF2-4BDA-B823-5641B1EE6AAC}"/>
    <cellStyle name="Normál 3 11 5 2 2" xfId="29030" xr:uid="{49417761-F3A0-4542-B00A-F69E283D95F6}"/>
    <cellStyle name="Normál 3 11 5 3" xfId="29031" xr:uid="{065ECE89-83C1-4062-93B2-AEEAFB1CBF9F}"/>
    <cellStyle name="Normál 3 11 5 4" xfId="29032" xr:uid="{0624CB1E-E3CC-4B84-8526-8758E8018EE4}"/>
    <cellStyle name="Normál 3 11 6" xfId="29033" xr:uid="{E263EA5A-8686-46F5-87A6-C30305D1D6E0}"/>
    <cellStyle name="Normál 3 11 6 2" xfId="29034" xr:uid="{984F8518-3B15-45F4-BD15-93B7956B9C26}"/>
    <cellStyle name="Normál 3 11 7" xfId="29035" xr:uid="{75D7F753-E54D-467D-A0F9-A16A0B71901C}"/>
    <cellStyle name="Normál 3 11 7 2" xfId="29036" xr:uid="{FA486839-DF94-4272-9FC1-FDFF0641B627}"/>
    <cellStyle name="Normál 3 11 8" xfId="29037" xr:uid="{251BC373-E52C-4C8D-8509-33B68F59025C}"/>
    <cellStyle name="Normál 3 11 8 2" xfId="29038" xr:uid="{7C511B61-4CBD-473B-9B8F-AF4EECCD8746}"/>
    <cellStyle name="Normál 3 11 9" xfId="29039" xr:uid="{7442037B-FC29-4914-8A3C-6C67158599FC}"/>
    <cellStyle name="Normál 3 11 9 2" xfId="29040" xr:uid="{2F705D3D-06A4-40DC-A6B0-90DAFBBCCC23}"/>
    <cellStyle name="Normal 3 12" xfId="29041" xr:uid="{22FBEB77-9A25-46B7-BD2E-C4CD97A7705B}"/>
    <cellStyle name="Normál 3 12" xfId="29042" xr:uid="{CFDE6D54-7464-43C3-B696-CD39EFAC9D4A}"/>
    <cellStyle name="Normál 3 12 10" xfId="29043" xr:uid="{3F5ED3E5-4716-473B-B186-B747DA255756}"/>
    <cellStyle name="Normál 3 12 10 2" xfId="29044" xr:uid="{30239C6F-668B-4504-9B9A-9FAB219269CC}"/>
    <cellStyle name="Normál 3 12 11" xfId="29045" xr:uid="{C196F342-B384-4CC5-8A97-3C42F72564F7}"/>
    <cellStyle name="Normál 3 12 12" xfId="29046" xr:uid="{52D3199E-8DE9-4E17-B499-8D2B37B650FB}"/>
    <cellStyle name="Normal 3 12 2" xfId="29047" xr:uid="{93052340-E7A8-40CB-883E-4B7FD5E657D8}"/>
    <cellStyle name="Normál 3 12 2" xfId="29048" xr:uid="{AD3A4C12-B5AC-41F1-AC4B-62B4E3960A31}"/>
    <cellStyle name="Normal 3 12 2 10" xfId="29049" xr:uid="{D88451C6-85FA-4BE4-AB43-420358BFBC5B}"/>
    <cellStyle name="Normál 3 12 2 10" xfId="29050" xr:uid="{86A18FA5-24B0-4269-8FA4-3FA035DE65FF}"/>
    <cellStyle name="Normal 3 12 2 10 2" xfId="29051" xr:uid="{762FB39C-E153-4E6D-939D-26F7457D25A5}"/>
    <cellStyle name="Normál 3 12 2 10 2" xfId="29052" xr:uid="{33462972-BF76-4FB3-A433-EC10E649B6BE}"/>
    <cellStyle name="Normal 3 12 2 10 3" xfId="29053" xr:uid="{3132FF67-A8CA-4B21-820B-CE13DA2B8C73}"/>
    <cellStyle name="Normál 3 12 2 10 3" xfId="29054" xr:uid="{757270B3-45BA-42E3-B5B2-00443317B61E}"/>
    <cellStyle name="Normal 3 12 2 11" xfId="29055" xr:uid="{31CD377A-CCD8-4D48-879A-419182D2F309}"/>
    <cellStyle name="Normál 3 12 2 11" xfId="29056" xr:uid="{502E3B11-1B4A-4F08-8A7E-94F0DF691306}"/>
    <cellStyle name="Normal 3 12 2 11 2" xfId="29057" xr:uid="{071A1F2A-8ADD-4EC3-8E7C-19AD19FBC349}"/>
    <cellStyle name="Normal 3 12 2 11 3" xfId="29058" xr:uid="{004C5561-5B9D-4BE5-8F7D-2818CFC6C729}"/>
    <cellStyle name="Normal 3 12 2 12" xfId="29059" xr:uid="{5EAD3050-B06F-44F0-B9B1-F7B73413C78D}"/>
    <cellStyle name="Normál 3 12 2 12" xfId="29060" xr:uid="{F5A2D9E8-1286-451E-B7E0-946B7CFA2D7C}"/>
    <cellStyle name="Normal 3 12 2 12 2" xfId="29061" xr:uid="{F04CD9E6-9D7F-4048-9EF7-6AD7E1AC277B}"/>
    <cellStyle name="Normal 3 12 2 13" xfId="29062" xr:uid="{63723A26-3CA3-4E1D-AB45-A1965DB81F4E}"/>
    <cellStyle name="Normál 3 12 2 13" xfId="29063" xr:uid="{FB87F980-E520-4E30-B631-9C43127FD012}"/>
    <cellStyle name="Normal 3 12 2 13 2" xfId="29064" xr:uid="{792CB1F6-3677-4EBC-BD48-49E0124EAF7D}"/>
    <cellStyle name="Normal 3 12 2 14" xfId="29065" xr:uid="{CC76AB5E-7B1E-4CD2-872F-7F4E378AFDD6}"/>
    <cellStyle name="Normal 3 12 2 14 2" xfId="29066" xr:uid="{C7BC26D0-3311-4829-8B2E-85428593E74E}"/>
    <cellStyle name="Normal 3 12 2 15" xfId="29067" xr:uid="{47F23BB1-6E8A-4544-8897-9C819469875D}"/>
    <cellStyle name="Normal 3 12 2 16" xfId="29068" xr:uid="{9A9C3E94-3077-4C13-80F3-40C8D25BA7FB}"/>
    <cellStyle name="Normal 3 12 2 17" xfId="29069" xr:uid="{E27FE6ED-FD17-4E2D-9799-6DCE1DDCBF34}"/>
    <cellStyle name="Normal 3 12 2 18" xfId="29070" xr:uid="{1CA2DBD0-3615-4A31-A19D-91F84BBE07D2}"/>
    <cellStyle name="Normal 3 12 2 2" xfId="29071" xr:uid="{DBEBCA3B-2EDB-481F-8A7F-31BAD0FEC666}"/>
    <cellStyle name="Normál 3 12 2 2" xfId="29072" xr:uid="{17B266A0-2EE8-4E7B-89CD-729532A63F7A}"/>
    <cellStyle name="Normal 3 12 2 2 10" xfId="29073" xr:uid="{529C8A4D-6674-4661-AA46-F123DCA93AD8}"/>
    <cellStyle name="Normal 3 12 2 2 10 2" xfId="29074" xr:uid="{B0FD2196-F518-46F4-8DEF-A0429C17B72C}"/>
    <cellStyle name="Normal 3 12 2 2 11" xfId="29075" xr:uid="{C8B7A600-83A2-4F24-9620-1256DDA8F188}"/>
    <cellStyle name="Normal 3 12 2 2 12" xfId="29076" xr:uid="{D9839C82-7D48-430F-AF1F-0ECF078A8327}"/>
    <cellStyle name="Normal 3 12 2 2 13" xfId="29077" xr:uid="{25B7E84A-3C60-4975-AD28-5F9CD029C69E}"/>
    <cellStyle name="Normal 3 12 2 2 2" xfId="29078" xr:uid="{31B997A4-4AEA-4141-B290-A1A7D7EDE614}"/>
    <cellStyle name="Normál 3 12 2 2 2" xfId="29079" xr:uid="{9670DC85-AF9B-44FF-BCCC-8187B3FFD05B}"/>
    <cellStyle name="Normal 3 12 2 2 2 2" xfId="29080" xr:uid="{DF019EC6-A498-4DC2-B225-8F85E3FD8EFA}"/>
    <cellStyle name="Normal 3 12 2 2 2 3" xfId="29081" xr:uid="{A338D75F-5A16-411B-BAB6-7AA7F07D7C87}"/>
    <cellStyle name="Normal 3 12 2 2 3" xfId="29082" xr:uid="{D93D801F-1674-4104-9C8E-D1DB5D09CF49}"/>
    <cellStyle name="Normál 3 12 2 2 3" xfId="29083" xr:uid="{981688E0-B076-4A42-9F03-3504ED642375}"/>
    <cellStyle name="Normal 3 12 2 2 3 2" xfId="29084" xr:uid="{C4B7E78E-1904-4053-BBAE-AC501E3132E6}"/>
    <cellStyle name="Normal 3 12 2 2 4" xfId="29085" xr:uid="{7CC28929-8B4E-4D47-9166-3DFF6EBB7FDC}"/>
    <cellStyle name="Normal 3 12 2 2 4 2" xfId="29086" xr:uid="{9CAA3235-4779-423E-BC1A-9E9922FD7892}"/>
    <cellStyle name="Normal 3 12 2 2 5" xfId="29087" xr:uid="{B2DE349F-B540-4A6D-A264-86D7DF499BC2}"/>
    <cellStyle name="Normal 3 12 2 2 5 2" xfId="29088" xr:uid="{F6773350-3C84-45A4-B0CC-8ADA2E5C0545}"/>
    <cellStyle name="Normal 3 12 2 2 6" xfId="29089" xr:uid="{B1415FF3-A5E4-4535-B3EB-BD7DD2240080}"/>
    <cellStyle name="Normal 3 12 2 2 6 2" xfId="29090" xr:uid="{550C8B76-F2CF-4DD5-AE64-66DAF221AD44}"/>
    <cellStyle name="Normal 3 12 2 2 7" xfId="29091" xr:uid="{E21B4B7B-CF71-4F33-B522-6D49D4753BFE}"/>
    <cellStyle name="Normal 3 12 2 2 7 2" xfId="29092" xr:uid="{18FEDE70-80C8-4670-BD5F-B422224FF8B7}"/>
    <cellStyle name="Normal 3 12 2 2 8" xfId="29093" xr:uid="{24B51656-0299-480B-A9CA-8365D7005F28}"/>
    <cellStyle name="Normal 3 12 2 2 8 2" xfId="29094" xr:uid="{E829AD04-9CBC-4353-BCEB-8BE7B702D622}"/>
    <cellStyle name="Normal 3 12 2 2 9" xfId="29095" xr:uid="{5F000DA3-4DDC-4A5F-B67F-D0B4D4FEE26A}"/>
    <cellStyle name="Normal 3 12 2 2 9 2" xfId="29096" xr:uid="{7F0407E0-ABF1-4925-811F-E8D70BF922CD}"/>
    <cellStyle name="Normal 3 12 2 3" xfId="29097" xr:uid="{E272BD0C-D9D7-4903-8358-E71DF0DC5BBE}"/>
    <cellStyle name="Normál 3 12 2 3" xfId="29098" xr:uid="{5499D91E-1536-4D7D-B46F-8FD0E589FD1F}"/>
    <cellStyle name="Normal 3 12 2 3 10" xfId="29099" xr:uid="{D807BDCF-FFC6-406E-9372-4F8E4F412C18}"/>
    <cellStyle name="Normal 3 12 2 3 11" xfId="29100" xr:uid="{D305EE21-3A5D-4899-9DB8-9C2FEE7D824F}"/>
    <cellStyle name="Normal 3 12 2 3 12" xfId="29101" xr:uid="{5B4E2375-6F05-41FE-9D85-AE38985E79A1}"/>
    <cellStyle name="Normal 3 12 2 3 2" xfId="29102" xr:uid="{9744BE67-E06C-4B4C-A7E9-F4FFC0448024}"/>
    <cellStyle name="Normál 3 12 2 3 2" xfId="29103" xr:uid="{0BB5B0D1-9457-406D-92B6-4BB7DA777D52}"/>
    <cellStyle name="Normal 3 12 2 3 2 2" xfId="29104" xr:uid="{1830D7AD-0D2F-4CD3-9523-005497017F80}"/>
    <cellStyle name="Normal 3 12 2 3 2 3" xfId="29105" xr:uid="{09A6D3C4-776B-4DCA-8CCB-FCA7568C7FBF}"/>
    <cellStyle name="Normal 3 12 2 3 3" xfId="29106" xr:uid="{72327F91-D989-44E1-ACC4-1377545D3A8E}"/>
    <cellStyle name="Normál 3 12 2 3 3" xfId="29107" xr:uid="{9036473F-9C27-42A4-919B-5AC920EAE0FE}"/>
    <cellStyle name="Normal 3 12 2 3 3 2" xfId="29108" xr:uid="{FC9997DA-2AD8-444B-B54B-14BB8897E6AC}"/>
    <cellStyle name="Normal 3 12 2 3 4" xfId="29109" xr:uid="{7786D9F4-1BFD-404D-B25A-80CF8AA2115D}"/>
    <cellStyle name="Normal 3 12 2 3 4 2" xfId="29110" xr:uid="{4671A46E-2070-4A3D-BF57-20103BC460FD}"/>
    <cellStyle name="Normal 3 12 2 3 5" xfId="29111" xr:uid="{6CC799CD-D73E-41FD-8A29-BC8BAC480E1E}"/>
    <cellStyle name="Normal 3 12 2 3 5 2" xfId="29112" xr:uid="{CF6A2F99-5D7F-4177-AACD-297A5C95C457}"/>
    <cellStyle name="Normal 3 12 2 3 6" xfId="29113" xr:uid="{37DC21BC-CA1B-4CEF-A9D2-478A5EC87F80}"/>
    <cellStyle name="Normal 3 12 2 3 6 2" xfId="29114" xr:uid="{F560E343-BDAE-481B-B44D-0946BE1EFC96}"/>
    <cellStyle name="Normal 3 12 2 3 7" xfId="29115" xr:uid="{DF84294C-0BBB-4A80-A783-D12B992287FB}"/>
    <cellStyle name="Normal 3 12 2 3 7 2" xfId="29116" xr:uid="{FFB80F47-F5B8-42B2-989E-5DD8CF6DF08E}"/>
    <cellStyle name="Normal 3 12 2 3 8" xfId="29117" xr:uid="{D4B38CD4-B8D5-4F93-9664-8E5FD818F393}"/>
    <cellStyle name="Normal 3 12 2 3 8 2" xfId="29118" xr:uid="{E13DF160-25AB-40E7-9BA4-83D555FDD015}"/>
    <cellStyle name="Normal 3 12 2 3 9" xfId="29119" xr:uid="{F60D98B6-EBDE-42D9-86CB-36BE0B633818}"/>
    <cellStyle name="Normal 3 12 2 3 9 2" xfId="29120" xr:uid="{EEEE5F67-D352-4685-B2CA-AE2B8E696A86}"/>
    <cellStyle name="Normal 3 12 2 4" xfId="29121" xr:uid="{A2A1129C-015C-46B0-85AB-46650C4B48B4}"/>
    <cellStyle name="Normál 3 12 2 4" xfId="29122" xr:uid="{0E142921-8195-4BA0-AF4B-6F57CC64FF13}"/>
    <cellStyle name="Normal 3 12 2 4 10" xfId="29123" xr:uid="{083D2C82-0389-49F1-8381-07A589DAFB8B}"/>
    <cellStyle name="Normal 3 12 2 4 11" xfId="29124" xr:uid="{33D21D7B-0F3A-4479-8DE8-45DF37AA69BA}"/>
    <cellStyle name="Normal 3 12 2 4 2" xfId="29125" xr:uid="{EEC6D89B-95FA-418F-9D01-019CBFCFB1FC}"/>
    <cellStyle name="Normál 3 12 2 4 2" xfId="29126" xr:uid="{0E8DAA05-AA23-411B-A40B-4576C0F72A5F}"/>
    <cellStyle name="Normal 3 12 2 4 2 2" xfId="29127" xr:uid="{FD180F35-1023-4FC3-A342-095582120632}"/>
    <cellStyle name="Normal 3 12 2 4 2 3" xfId="29128" xr:uid="{C3A21F2E-7621-4D98-AE61-3EB3D90049F5}"/>
    <cellStyle name="Normal 3 12 2 4 3" xfId="29129" xr:uid="{FC1E2C6D-9781-49EF-836C-528F19E224BE}"/>
    <cellStyle name="Normál 3 12 2 4 3" xfId="29130" xr:uid="{A565F92C-5B45-4AED-8019-39D17711106C}"/>
    <cellStyle name="Normal 3 12 2 4 3 2" xfId="29131" xr:uid="{590BB92D-D64C-46CB-8DAB-35686D12DC12}"/>
    <cellStyle name="Normal 3 12 2 4 4" xfId="29132" xr:uid="{1F2B990B-0FBC-49DB-9AC5-CCA42CF5EED6}"/>
    <cellStyle name="Normal 3 12 2 4 4 2" xfId="29133" xr:uid="{430A490F-5F64-4484-8DA8-58F5E382D3E1}"/>
    <cellStyle name="Normal 3 12 2 4 5" xfId="29134" xr:uid="{6958DF48-8DD5-4CF3-9D6B-02DE43B2E2A2}"/>
    <cellStyle name="Normal 3 12 2 4 5 2" xfId="29135" xr:uid="{1975AE3F-394A-4FE1-A0AB-3B0743027624}"/>
    <cellStyle name="Normal 3 12 2 4 6" xfId="29136" xr:uid="{C904A3A6-ABF3-44F1-9112-408C32E598C4}"/>
    <cellStyle name="Normal 3 12 2 4 6 2" xfId="29137" xr:uid="{3EFE9AAA-DEDE-4910-8A00-39E75FF491B0}"/>
    <cellStyle name="Normal 3 12 2 4 7" xfId="29138" xr:uid="{7AA8E954-B005-4D29-BAF4-01F785E49877}"/>
    <cellStyle name="Normal 3 12 2 4 7 2" xfId="29139" xr:uid="{13864C88-FF45-4DFE-B412-3BE787E9720D}"/>
    <cellStyle name="Normal 3 12 2 4 8" xfId="29140" xr:uid="{A6A9D232-783D-44CA-A024-24DA380BDFBF}"/>
    <cellStyle name="Normal 3 12 2 4 8 2" xfId="29141" xr:uid="{15858552-A7C9-4C6A-AF17-F18EA6CF9330}"/>
    <cellStyle name="Normal 3 12 2 4 9" xfId="29142" xr:uid="{96446A76-B6D2-41D9-84BA-BB550FF6740E}"/>
    <cellStyle name="Normal 3 12 2 5" xfId="29143" xr:uid="{637859A5-2E39-47AD-A751-D30F6CA649E2}"/>
    <cellStyle name="Normál 3 12 2 5" xfId="29144" xr:uid="{722325F0-6C58-4B89-9D7C-551FEABA79AA}"/>
    <cellStyle name="Normal 3 12 2 5 10" xfId="29145" xr:uid="{A0E0B976-7C63-42D2-B143-74F03DADAF1F}"/>
    <cellStyle name="Normal 3 12 2 5 2" xfId="29146" xr:uid="{75029FAE-2AA1-48B8-B4E0-C3876D843ECC}"/>
    <cellStyle name="Normál 3 12 2 5 2" xfId="29147" xr:uid="{1AB6D67C-2BA3-45C0-BD56-5343C30963CB}"/>
    <cellStyle name="Normal 3 12 2 5 2 2" xfId="29148" xr:uid="{BC3F97A4-5E4C-42B2-B69E-A2644830BE78}"/>
    <cellStyle name="Normal 3 12 2 5 2 3" xfId="29149" xr:uid="{4B574DD8-596B-4B7B-8C37-78AB96C07E50}"/>
    <cellStyle name="Normal 3 12 2 5 3" xfId="29150" xr:uid="{9B2D2EE2-4E12-4629-8F08-2615AC8726CF}"/>
    <cellStyle name="Normál 3 12 2 5 3" xfId="29151" xr:uid="{C4682789-1376-4BD7-B373-DC4646F429DB}"/>
    <cellStyle name="Normal 3 12 2 5 3 2" xfId="29152" xr:uid="{B861DD13-A400-41FE-A405-BA072317C7EE}"/>
    <cellStyle name="Normal 3 12 2 5 4" xfId="29153" xr:uid="{FAB85175-6174-4B7D-A638-16687DA18800}"/>
    <cellStyle name="Normal 3 12 2 5 4 2" xfId="29154" xr:uid="{070761DB-B0EF-4A4B-8155-B50E95D83758}"/>
    <cellStyle name="Normal 3 12 2 5 5" xfId="29155" xr:uid="{DB7389ED-6693-4346-A519-E0AAC0BD60C1}"/>
    <cellStyle name="Normal 3 12 2 5 5 2" xfId="29156" xr:uid="{BD18BF69-6D13-43E2-B47F-8EAD4B6B9EAC}"/>
    <cellStyle name="Normal 3 12 2 5 6" xfId="29157" xr:uid="{7724CE1B-E2F2-4DE7-B092-D863042CFC5B}"/>
    <cellStyle name="Normal 3 12 2 5 6 2" xfId="29158" xr:uid="{4424D078-8986-4646-B2D1-63E2EDD8F658}"/>
    <cellStyle name="Normal 3 12 2 5 7" xfId="29159" xr:uid="{E140780E-9784-4E12-8F2A-46B3F4C7E5A5}"/>
    <cellStyle name="Normal 3 12 2 5 7 2" xfId="29160" xr:uid="{C083A2D5-2731-4E10-A576-AF436A0D36DE}"/>
    <cellStyle name="Normal 3 12 2 5 8" xfId="29161" xr:uid="{A231239B-CEDD-4A12-89E5-57A67FD41A90}"/>
    <cellStyle name="Normal 3 12 2 5 9" xfId="29162" xr:uid="{66000C90-88D2-4065-994D-2E9003219FB6}"/>
    <cellStyle name="Normal 3 12 2 6" xfId="29163" xr:uid="{BC471649-87B0-4EBB-B0A2-CF54DF9A18CA}"/>
    <cellStyle name="Normál 3 12 2 6" xfId="29164" xr:uid="{A737A262-F8BE-4342-B12C-FB134C796001}"/>
    <cellStyle name="Normal 3 12 2 6 2" xfId="29165" xr:uid="{ADD77B64-4F50-45ED-ACD0-E44C08117AE7}"/>
    <cellStyle name="Normál 3 12 2 6 2" xfId="29166" xr:uid="{F1D0F6C2-2DBC-420E-9A4D-D61968E5A1CD}"/>
    <cellStyle name="Normal 3 12 2 6 3" xfId="29167" xr:uid="{9AE181B6-8A43-44EA-AD0A-5F32207FEE9B}"/>
    <cellStyle name="Normál 3 12 2 6 3" xfId="29168" xr:uid="{E9F73875-401A-4A70-AAF1-A1DA307F4BB3}"/>
    <cellStyle name="Normal 3 12 2 7" xfId="29169" xr:uid="{471C6262-BBAF-4E8E-AC19-75D42BD37C78}"/>
    <cellStyle name="Normál 3 12 2 7" xfId="29170" xr:uid="{1D193B46-D252-4C3A-9BF3-3139668BF003}"/>
    <cellStyle name="Normal 3 12 2 7 2" xfId="29171" xr:uid="{0C4EC033-2960-4278-80BC-FA46EDAE801F}"/>
    <cellStyle name="Normál 3 12 2 7 2" xfId="29172" xr:uid="{E35D88D0-3B19-4DA2-A0F6-BEA1FD8A5DAB}"/>
    <cellStyle name="Normal 3 12 2 7 3" xfId="29173" xr:uid="{528461AB-057D-4BDB-9C28-D3FEEB687D60}"/>
    <cellStyle name="Normál 3 12 2 7 3" xfId="29174" xr:uid="{CD538B04-0359-4120-9EC7-392A64EA9EA7}"/>
    <cellStyle name="Normal 3 12 2 8" xfId="29175" xr:uid="{044B853F-F973-4FC4-A42C-4751398624A8}"/>
    <cellStyle name="Normál 3 12 2 8" xfId="29176" xr:uid="{E4ADF846-3590-4AEB-9892-6CF245E13B4D}"/>
    <cellStyle name="Normal 3 12 2 8 2" xfId="29177" xr:uid="{DB3EBEFF-1FF3-43D0-86E8-F9B1C57D8F01}"/>
    <cellStyle name="Normál 3 12 2 8 2" xfId="29178" xr:uid="{7FFECBD5-014F-41E5-9B3F-C0FFE82935E4}"/>
    <cellStyle name="Normal 3 12 2 8 3" xfId="29179" xr:uid="{31F560EB-CAE7-4E62-B291-0E1F87B21CBF}"/>
    <cellStyle name="Normál 3 12 2 8 3" xfId="29180" xr:uid="{9D956154-DB8E-47EF-9FA4-415BEBB72054}"/>
    <cellStyle name="Normal 3 12 2 9" xfId="29181" xr:uid="{51AAA219-1A92-4F8A-B207-AE54130F4B8A}"/>
    <cellStyle name="Normál 3 12 2 9" xfId="29182" xr:uid="{4330DB09-975F-4A2B-821D-39436098B8D2}"/>
    <cellStyle name="Normal 3 12 2 9 2" xfId="29183" xr:uid="{D946A2FB-11AC-40C2-8BEA-B2EFBF3E5FA9}"/>
    <cellStyle name="Normál 3 12 2 9 2" xfId="29184" xr:uid="{231EAE0D-1D62-4B39-80E1-ECFA2FA2B107}"/>
    <cellStyle name="Normal 3 12 2 9 3" xfId="29185" xr:uid="{75CAB9A0-D997-4CD8-A511-D5306A1C05F6}"/>
    <cellStyle name="Normál 3 12 2 9 3" xfId="29186" xr:uid="{9B4CD2C8-2F03-4C7A-BEC2-DF15B5B74AB9}"/>
    <cellStyle name="Normál 3 12 3" xfId="29187" xr:uid="{6E15AA27-4C11-4D27-AED0-F8744611943C}"/>
    <cellStyle name="Normál 3 12 3 2" xfId="29188" xr:uid="{243C9223-5EA6-4E14-B469-827A84736986}"/>
    <cellStyle name="Normál 3 12 3 2 2" xfId="29189" xr:uid="{19C44E37-EFEE-44C1-AF2C-2284B17B0B20}"/>
    <cellStyle name="Normál 3 12 3 3" xfId="29190" xr:uid="{756DE2C0-05E2-484C-BD25-111E91B5342E}"/>
    <cellStyle name="Normál 3 12 3 4" xfId="29191" xr:uid="{19EFD5A0-E21B-4DD7-B18B-404BFC4C63A8}"/>
    <cellStyle name="Normál 3 12 4" xfId="29192" xr:uid="{4187C42D-A1E2-4B4A-B80D-568A69C584C7}"/>
    <cellStyle name="Normál 3 12 4 2" xfId="29193" xr:uid="{C86206A0-EEE8-4857-B486-6A10056936C8}"/>
    <cellStyle name="Normál 3 12 4 2 2" xfId="29194" xr:uid="{6E027CBE-8113-4278-82C3-5BD1C36BBCB4}"/>
    <cellStyle name="Normál 3 12 4 3" xfId="29195" xr:uid="{D04AC8FE-31DF-4ABE-AA4E-DAE730C907FF}"/>
    <cellStyle name="Normál 3 12 4 4" xfId="29196" xr:uid="{E79EF684-E36D-4CEC-A3C4-91685449B18A}"/>
    <cellStyle name="Normál 3 12 5" xfId="29197" xr:uid="{18CF2956-B267-449B-9CA3-61DEA3E46E8F}"/>
    <cellStyle name="Normál 3 12 5 2" xfId="29198" xr:uid="{9CEC89E1-2A3D-4031-AFC3-CC1DCB4B0E5F}"/>
    <cellStyle name="Normál 3 12 5 2 2" xfId="29199" xr:uid="{576DB217-F670-43FD-B876-698B30EADED4}"/>
    <cellStyle name="Normál 3 12 5 3" xfId="29200" xr:uid="{C1554AF1-7751-4595-9806-735844A3961A}"/>
    <cellStyle name="Normál 3 12 5 4" xfId="29201" xr:uid="{C314F444-3720-4617-9DB0-92815F860AE7}"/>
    <cellStyle name="Normál 3 12 6" xfId="29202" xr:uid="{336A934D-8544-4573-8CDE-21CF0953AE34}"/>
    <cellStyle name="Normál 3 12 6 2" xfId="29203" xr:uid="{51C161AF-456B-41FF-BB96-5815AD300A30}"/>
    <cellStyle name="Normál 3 12 7" xfId="29204" xr:uid="{A14E9CF5-98D6-4757-B08F-58668CE53554}"/>
    <cellStyle name="Normál 3 12 7 2" xfId="29205" xr:uid="{1C28EC34-2421-461C-A5D5-A1DAEEDD37CA}"/>
    <cellStyle name="Normál 3 12 8" xfId="29206" xr:uid="{B65B4877-F010-4ABA-846F-5C9DD3D78476}"/>
    <cellStyle name="Normál 3 12 8 2" xfId="29207" xr:uid="{EF9578FF-C6A3-41B7-B4CC-8C69D138446D}"/>
    <cellStyle name="Normál 3 12 9" xfId="29208" xr:uid="{B436A372-62BC-42EE-AE4F-12073EB0AAD7}"/>
    <cellStyle name="Normál 3 12 9 2" xfId="29209" xr:uid="{FD5A7A99-6B04-4F48-9B6B-5F07BF25085F}"/>
    <cellStyle name="Normal 3 13" xfId="29210" xr:uid="{48B4479E-B2AE-47BD-815F-F776D7D55A33}"/>
    <cellStyle name="Normal 3 13 2" xfId="29211" xr:uid="{A4AF5EA2-1BC6-4DB3-8BD9-D50B201F878F}"/>
    <cellStyle name="Normal 3 13 2 2" xfId="29212" xr:uid="{179EB0CD-DED8-42B5-A2EA-C34D40C7B8A7}"/>
    <cellStyle name="Normal 3 13 2 2 2" xfId="29213" xr:uid="{F78EEA90-84C0-4E1A-BCF9-CF6DF8711D5F}"/>
    <cellStyle name="Normal 3 13 2 2 2 2" xfId="29214" xr:uid="{2959FED3-3F99-466D-96EA-1D0B8790072E}"/>
    <cellStyle name="Normal 3 13 2 2 3" xfId="29215" xr:uid="{E443E7F4-0634-4DF4-ACDF-0DE40C5C19F2}"/>
    <cellStyle name="Normal 3 13 2 2 4" xfId="29216" xr:uid="{467A3D2E-1952-4D97-BBD3-9101803DADD5}"/>
    <cellStyle name="Normal 3 13 2 3" xfId="29217" xr:uid="{9B7FF5AC-BFE2-4941-A15F-7DFB5B477AE6}"/>
    <cellStyle name="Normal 3 13 2 3 2" xfId="29218" xr:uid="{12A0BAFD-42C3-47EE-9698-789C4E8E667C}"/>
    <cellStyle name="Normal 3 13 2 4" xfId="29219" xr:uid="{A53D7C2F-817A-4D53-8435-5CBA8D27AEDC}"/>
    <cellStyle name="Normal 3 13 2 5" xfId="29220" xr:uid="{98783753-0575-4323-BAFE-D15FBFE296E4}"/>
    <cellStyle name="Normal 3 13 2 6" xfId="29221" xr:uid="{EAB08614-74A8-41A2-892A-2819E8761D3F}"/>
    <cellStyle name="Normal 3 14" xfId="29222" xr:uid="{5BB38D8A-8657-44FC-BF16-28380D57042C}"/>
    <cellStyle name="Normal 3 14 2" xfId="29223" xr:uid="{1BCD2EEB-7895-4021-A11F-6281D54CFEDF}"/>
    <cellStyle name="Normal 3 14 2 2" xfId="29224" xr:uid="{F03E3A00-102A-4219-8B77-4797465581A3}"/>
    <cellStyle name="Normal 3 14 2 2 2" xfId="29225" xr:uid="{17137CBD-D8C5-45A6-87D7-2E0E8DE083D6}"/>
    <cellStyle name="Normal 3 14 2 2 2 2" xfId="29226" xr:uid="{BC1D059F-58EF-4BB2-9D13-7EF709F2C238}"/>
    <cellStyle name="Normal 3 14 2 2 3" xfId="29227" xr:uid="{0922804F-BE1B-405B-A213-EDC374148647}"/>
    <cellStyle name="Normal 3 14 2 2 4" xfId="29228" xr:uid="{25E3502B-8978-43CF-BF92-1A4B69FFC357}"/>
    <cellStyle name="Normal 3 14 2 3" xfId="29229" xr:uid="{5734C6F8-D2E0-48FD-B6C8-17AF2B38AF71}"/>
    <cellStyle name="Normal 3 14 2 3 2" xfId="29230" xr:uid="{FF71A640-56B3-445A-A307-969A48AD679B}"/>
    <cellStyle name="Normal 3 14 2 4" xfId="29231" xr:uid="{3EF7FD85-4BB3-4816-B142-4EBC35328744}"/>
    <cellStyle name="Normal 3 14 2 5" xfId="29232" xr:uid="{2DF2BD18-A2B7-4F17-8F5A-40F9FF7C9E02}"/>
    <cellStyle name="Normal 3 14 2 6" xfId="29233" xr:uid="{56D214B3-DD40-48A4-9DFA-DA2497FCCAA0}"/>
    <cellStyle name="Normal 3 15" xfId="29234" xr:uid="{F7A86131-5F20-43BE-9528-33A679D31236}"/>
    <cellStyle name="Normal 3 15 2" xfId="29235" xr:uid="{32DE21CD-0F5D-4930-B99E-D97F57E7BC41}"/>
    <cellStyle name="Normal 3 15 2 2" xfId="29236" xr:uid="{DA93CDD8-4E62-4748-A8CA-8290355357DD}"/>
    <cellStyle name="Normal 3 15 2 2 2" xfId="29237" xr:uid="{A4428EB7-5D74-4684-BC0E-FBC7B0AF2D20}"/>
    <cellStyle name="Normal 3 15 2 2 2 2" xfId="29238" xr:uid="{A3303F6B-98A1-4098-A568-318C0E0C13DD}"/>
    <cellStyle name="Normal 3 15 2 2 3" xfId="29239" xr:uid="{CF223369-8B7F-4585-8268-9CD76574BA03}"/>
    <cellStyle name="Normal 3 15 2 2 4" xfId="29240" xr:uid="{7F0F15C4-675F-4764-AD89-F43393F456BC}"/>
    <cellStyle name="Normal 3 15 2 3" xfId="29241" xr:uid="{FD431F28-D0C6-43AC-9448-B3503C088603}"/>
    <cellStyle name="Normal 3 15 2 3 2" xfId="29242" xr:uid="{84E07164-EBF2-4258-BAF6-181C924D8596}"/>
    <cellStyle name="Normal 3 15 2 4" xfId="29243" xr:uid="{74099F36-CA70-41E3-A6CD-816AF401A2F9}"/>
    <cellStyle name="Normal 3 15 2 5" xfId="29244" xr:uid="{D95720F9-E870-4A53-BE38-4A9E936CB240}"/>
    <cellStyle name="Normal 3 15 2 6" xfId="29245" xr:uid="{9D5A2879-3B87-49A5-BB7D-343A9628DD84}"/>
    <cellStyle name="Normal 3 16" xfId="29246" xr:uid="{CB2F5259-F4E5-41EF-92F5-5C7FBDB864A9}"/>
    <cellStyle name="Normal 3 16 2" xfId="29247" xr:uid="{1C9B677B-03C1-4BE9-B541-3FFB1E0D26BE}"/>
    <cellStyle name="Normal 3 16 2 2" xfId="29248" xr:uid="{5EA57151-326E-4B5B-8D62-48706E33F245}"/>
    <cellStyle name="Normal 3 16 2 2 2" xfId="29249" xr:uid="{DD7184B3-EA4A-4711-9F56-92BF25AE12C2}"/>
    <cellStyle name="Normal 3 16 2 2 2 2" xfId="29250" xr:uid="{A442C85A-6F16-4E64-AFD3-C9F5EEE9C1C4}"/>
    <cellStyle name="Normal 3 16 2 2 3" xfId="29251" xr:uid="{1462BF44-A4FF-4B24-8920-FC49176CFDAE}"/>
    <cellStyle name="Normal 3 16 2 2 4" xfId="29252" xr:uid="{9E181DD8-F411-4FCE-946D-3DCE63541DA7}"/>
    <cellStyle name="Normal 3 16 2 3" xfId="29253" xr:uid="{611F6ECA-895F-488A-9A83-5D36D5307921}"/>
    <cellStyle name="Normal 3 16 2 3 2" xfId="29254" xr:uid="{1BCACC36-49DB-4042-9CD4-6782155A70FE}"/>
    <cellStyle name="Normal 3 16 2 4" xfId="29255" xr:uid="{53528D7B-6694-4DD9-84BE-091CA4B4E5B4}"/>
    <cellStyle name="Normal 3 16 2 5" xfId="29256" xr:uid="{E5107B1B-E6B4-476C-A01E-C5CE25035284}"/>
    <cellStyle name="Normal 3 16 2 6" xfId="29257" xr:uid="{12703B7E-5849-4BB5-BFFB-314A81EEF360}"/>
    <cellStyle name="Normal 3 17" xfId="29258" xr:uid="{CCE3BDA6-7DA1-4893-9E2D-1DBED4CD8E39}"/>
    <cellStyle name="Normal 3 17 2" xfId="29259" xr:uid="{679F74C6-A4BC-451C-A901-BEE12DF13516}"/>
    <cellStyle name="Normal 3 17 2 2" xfId="29260" xr:uid="{4D48976F-F849-4FF8-BDDD-41C044EDE15A}"/>
    <cellStyle name="Normal 3 17 2 2 2" xfId="29261" xr:uid="{7BDE4BFD-B770-406D-9CE9-99632DDD234E}"/>
    <cellStyle name="Normal 3 17 2 2 2 2" xfId="29262" xr:uid="{7249E0C9-9819-48AD-A7FB-CA09C682EE6A}"/>
    <cellStyle name="Normal 3 17 2 2 3" xfId="29263" xr:uid="{CBEAC5DC-1ECE-4CA7-98FD-22E310EC22AD}"/>
    <cellStyle name="Normal 3 17 2 2 4" xfId="29264" xr:uid="{B6581AA0-2FA4-4E76-9929-4E7A9D8F1064}"/>
    <cellStyle name="Normal 3 17 2 3" xfId="29265" xr:uid="{50347F16-8107-43B3-896B-4109B8041EC4}"/>
    <cellStyle name="Normal 3 17 2 3 2" xfId="29266" xr:uid="{137C3768-237D-4C4B-9A33-F414852C8A0E}"/>
    <cellStyle name="Normal 3 17 2 4" xfId="29267" xr:uid="{3855FF28-C9D5-4321-9699-2FABDD80B9F6}"/>
    <cellStyle name="Normal 3 17 2 5" xfId="29268" xr:uid="{7B3DDA19-DA92-4B87-B073-400B43A66A2B}"/>
    <cellStyle name="Normal 3 17 2 6" xfId="29269" xr:uid="{132F7E57-AD3F-4C98-94E0-52375B1515BA}"/>
    <cellStyle name="Normal 3 18" xfId="29270" xr:uid="{759E5319-2F55-48FF-BAFF-AFD6F4EA9EAC}"/>
    <cellStyle name="Normal 3 18 2" xfId="29271" xr:uid="{F975B7C8-E4A3-4086-A6C9-1602C615C783}"/>
    <cellStyle name="Normal 3 18 2 2" xfId="29272" xr:uid="{B123CCC7-7290-4808-9103-EC2FD8C0AAE4}"/>
    <cellStyle name="Normal 3 18 2 2 2" xfId="29273" xr:uid="{6EE75562-52A2-42AE-B4D5-2255584839FC}"/>
    <cellStyle name="Normal 3 18 2 2 2 2" xfId="29274" xr:uid="{7C702413-55E3-4A20-B3A6-25F37653DBCC}"/>
    <cellStyle name="Normal 3 18 2 2 3" xfId="29275" xr:uid="{D10BFF7F-4118-4B32-B3A1-2536B20706C7}"/>
    <cellStyle name="Normal 3 18 2 2 4" xfId="29276" xr:uid="{91431417-F248-48E3-8F1D-F445403A8644}"/>
    <cellStyle name="Normal 3 18 2 3" xfId="29277" xr:uid="{55FD5A71-7A57-4C85-93FC-9B0206A138C6}"/>
    <cellStyle name="Normal 3 18 2 3 2" xfId="29278" xr:uid="{5C57959F-C911-4C3C-AF9F-22880E95AC66}"/>
    <cellStyle name="Normal 3 18 2 4" xfId="29279" xr:uid="{E73CCC00-6AE3-4D32-B672-D32A2E4FEF88}"/>
    <cellStyle name="Normal 3 18 2 5" xfId="29280" xr:uid="{FC04504F-E134-452C-AB52-79EBFCE28678}"/>
    <cellStyle name="Normal 3 18 2 6" xfId="29281" xr:uid="{82FDA60C-2C47-4D79-ACFC-7B23EC910184}"/>
    <cellStyle name="Normal 3 19" xfId="29282" xr:uid="{EE4964B2-0DE1-4E4D-83C5-DB0800C08C69}"/>
    <cellStyle name="Normal 3 19 2" xfId="29283" xr:uid="{51865A74-8F85-4865-B52A-B9C0BB3F2941}"/>
    <cellStyle name="Normal 3 19 2 2" xfId="29284" xr:uid="{84056024-E9F7-4C42-BDFE-8C9B48FFF4FC}"/>
    <cellStyle name="Normal 3 19 2 2 2" xfId="29285" xr:uid="{7D83CF20-13AC-4533-882C-943B74DB38FE}"/>
    <cellStyle name="Normal 3 19 2 3" xfId="29286" xr:uid="{CBA77D0B-9812-4A20-B8B8-8C99F96D3B50}"/>
    <cellStyle name="Normal 3 19 2 4" xfId="29287" xr:uid="{914102D2-AF77-4966-9A69-727618DCCD0C}"/>
    <cellStyle name="Normal 3 19 2 5" xfId="29288" xr:uid="{BE87A779-B3D9-4C2E-923F-0D91C30EA3A3}"/>
    <cellStyle name="Normal 3 19 3" xfId="29289" xr:uid="{98C8F4F5-D3AE-4A18-9E9B-57F9EDBF24D9}"/>
    <cellStyle name="Normal 3 19 3 2" xfId="29290" xr:uid="{DC2CDE22-2EBC-4AF2-800D-F082A1309430}"/>
    <cellStyle name="Normal 3 19 3 2 2" xfId="29291" xr:uid="{DB976C92-43C9-4C12-A0B2-378FC1605D0F}"/>
    <cellStyle name="Normal 3 19 3 3" xfId="29292" xr:uid="{B3ACCE8D-47F2-43F8-83D8-DFCE8E3DFB58}"/>
    <cellStyle name="Normal 3 19 3 4" xfId="29293" xr:uid="{37AF0E8E-E4D6-4131-8947-6CD95F36A9F6}"/>
    <cellStyle name="Normal 3 19 3 5" xfId="29294" xr:uid="{91729787-C6D0-454B-B1FF-218ADE7FB3D9}"/>
    <cellStyle name="Normal 3 19 4" xfId="29295" xr:uid="{5C3A3AF8-ADB1-4A72-94B4-F18A135285D8}"/>
    <cellStyle name="Normal 3 19 4 2" xfId="29296" xr:uid="{45936C65-2C4C-4DCF-BF42-A69BE9359349}"/>
    <cellStyle name="Normal 3 19 4 3" xfId="29297" xr:uid="{2415B4DA-A1FA-48AE-9630-A7D55A12052E}"/>
    <cellStyle name="Normal 3 19 5" xfId="29298" xr:uid="{8A8342C2-A472-4555-AA84-7D37D2EF6F9B}"/>
    <cellStyle name="Normal 3 19 6" xfId="29299" xr:uid="{FBC66796-AF70-4293-9934-E0862D27E348}"/>
    <cellStyle name="Normal 3 19 7" xfId="29300" xr:uid="{D64F5BF3-4425-4274-8CFD-C90AFDCA60DE}"/>
    <cellStyle name="Normal 3 2" xfId="1133" xr:uid="{00000000-0005-0000-0000-000073040000}"/>
    <cellStyle name="Normál 3 2" xfId="29301" xr:uid="{696AF108-E855-4B4B-9546-7D68AB8D1405}"/>
    <cellStyle name="Normal 3 2 10" xfId="29302" xr:uid="{B77AF4E1-1195-41F9-A8D3-28066D0A4331}"/>
    <cellStyle name="Normál 3 2 10" xfId="29303" xr:uid="{3EE8F840-32B0-485B-BC9E-EB8E3E57444D}"/>
    <cellStyle name="Normal 3 2 10 2" xfId="29304" xr:uid="{67BE04CA-261F-4DE1-AB3A-08EA8C0C9C7D}"/>
    <cellStyle name="Normál 3 2 10 2" xfId="29305" xr:uid="{E21D7402-F28F-4F4F-A448-B7F6EECD721A}"/>
    <cellStyle name="Normal 3 2 10 2 2" xfId="29306" xr:uid="{C76D0F85-604A-44C4-B985-2569D5BB2CEA}"/>
    <cellStyle name="Normal 3 2 10 2 2 2" xfId="29307" xr:uid="{269F22A6-6EFC-4BF7-9D53-1B2E746E8619}"/>
    <cellStyle name="Normal 3 2 10 2 2 2 2" xfId="29308" xr:uid="{B751896B-965D-4BCF-9FB5-7446788F5F2B}"/>
    <cellStyle name="Normal 3 2 10 2 2 3" xfId="29309" xr:uid="{BCD8B1A6-9292-4919-9E78-00E2B578FEA4}"/>
    <cellStyle name="Normal 3 2 10 2 2 4" xfId="29310" xr:uid="{85992EBB-B093-4F10-9B6B-E8FB44FB6F90}"/>
    <cellStyle name="Normal 3 2 10 2 3" xfId="29311" xr:uid="{ED27A9A5-4613-4AD3-BF0E-E98D60586699}"/>
    <cellStyle name="Normal 3 2 10 2 3 2" xfId="29312" xr:uid="{83E17FF1-2517-42EF-9D3D-EAC1BC5E6C28}"/>
    <cellStyle name="Normal 3 2 10 2 4" xfId="29313" xr:uid="{8EB293E6-C150-4964-BACD-797193E77905}"/>
    <cellStyle name="Normal 3 2 10 2 5" xfId="29314" xr:uid="{92A32FBE-9C7C-4CAF-A0C2-ECD8E5C20C75}"/>
    <cellStyle name="Normal 3 2 10 2 6" xfId="29315" xr:uid="{4983A23B-9099-4952-95BC-53B050B81C06}"/>
    <cellStyle name="Normal 3 2 10 2 7" xfId="29316" xr:uid="{2058A2EC-23BD-4634-94DA-BB7A77BAC75E}"/>
    <cellStyle name="Normál 3 2 10 3" xfId="29317" xr:uid="{ED1A0C82-42FD-4EE6-99E9-6D489A9A919A}"/>
    <cellStyle name="Normal 3 2 11" xfId="29318" xr:uid="{3FAE6150-634F-41A1-B848-ABEC17361609}"/>
    <cellStyle name="Normál 3 2 11" xfId="29319" xr:uid="{0E3BC0FA-14F1-471F-8272-E77024C4B90D}"/>
    <cellStyle name="Normal 3 2 11 2" xfId="29320" xr:uid="{4F78D7F7-9A02-498F-930F-B3B3457A0A4E}"/>
    <cellStyle name="Normál 3 2 11 2" xfId="29321" xr:uid="{C90564AC-830F-47A4-8D00-6879989D4179}"/>
    <cellStyle name="Normal 3 2 11 2 2" xfId="29322" xr:uid="{DA131E72-FC09-473A-9824-F36D88C45188}"/>
    <cellStyle name="Normal 3 2 11 2 2 2" xfId="29323" xr:uid="{9968B27C-619C-482F-A5AE-F5D9E45D0E5E}"/>
    <cellStyle name="Normal 3 2 11 2 2 2 2" xfId="29324" xr:uid="{AE51EF01-3C2B-4D3B-8545-93BB9FA700EC}"/>
    <cellStyle name="Normal 3 2 11 2 2 3" xfId="29325" xr:uid="{38D5CD62-888C-4E64-80CE-0F49F832CC4E}"/>
    <cellStyle name="Normal 3 2 11 2 2 4" xfId="29326" xr:uid="{F4C11851-65BC-4D60-9361-8A949E52E11E}"/>
    <cellStyle name="Normal 3 2 11 2 3" xfId="29327" xr:uid="{7CB1FA9E-98FD-4E37-8A3C-CFF4D469887C}"/>
    <cellStyle name="Normal 3 2 11 2 3 2" xfId="29328" xr:uid="{E4B3E726-BFA0-466E-8B11-392A947C24AF}"/>
    <cellStyle name="Normal 3 2 11 2 4" xfId="29329" xr:uid="{83DFDE8F-6C83-44CC-B0E1-FC3B40DEF8C3}"/>
    <cellStyle name="Normal 3 2 11 2 5" xfId="29330" xr:uid="{B5EB3C2E-D66F-43F1-BC79-5E81A65F0B14}"/>
    <cellStyle name="Normal 3 2 11 2 6" xfId="29331" xr:uid="{937576BB-2040-451F-BC32-9E1FE2519FEF}"/>
    <cellStyle name="Normal 3 2 11 2 7" xfId="29332" xr:uid="{88D2D5EA-0951-4658-9F92-0EED539AB594}"/>
    <cellStyle name="Normál 3 2 11 3" xfId="29333" xr:uid="{9BD6E056-96B4-48FC-A533-D29587F6B9DC}"/>
    <cellStyle name="Normal 3 2 12" xfId="29334" xr:uid="{A8D0190E-8818-4700-B66F-228EED779CA0}"/>
    <cellStyle name="Normál 3 2 12" xfId="29335" xr:uid="{5432C221-BA14-448B-AF45-B340C7498F29}"/>
    <cellStyle name="Normal 3 2 12 2" xfId="29336" xr:uid="{CD739D54-7912-405F-A2D4-297D2FF9A9DF}"/>
    <cellStyle name="Normál 3 2 12 2" xfId="29337" xr:uid="{CEBDB75B-7502-448D-B8A0-0EB4484FB085}"/>
    <cellStyle name="Normal 3 2 12 2 2" xfId="29338" xr:uid="{E67C4228-1075-4819-A562-B4F3D7749A16}"/>
    <cellStyle name="Normal 3 2 12 2 2 2" xfId="29339" xr:uid="{7E7A08AE-FF77-445A-9F74-4C7776FD81D5}"/>
    <cellStyle name="Normal 3 2 12 2 2 2 2" xfId="29340" xr:uid="{247C9316-B48F-4DA9-8A18-6225885FD83A}"/>
    <cellStyle name="Normal 3 2 12 2 2 3" xfId="29341" xr:uid="{1BA1C20B-B66E-48FD-8E55-99A666078A9D}"/>
    <cellStyle name="Normal 3 2 12 2 2 4" xfId="29342" xr:uid="{68363954-8B02-4267-AC86-BD3E4441F0B9}"/>
    <cellStyle name="Normal 3 2 12 2 3" xfId="29343" xr:uid="{87C62695-25FA-40C5-9669-036C6EC2DAEB}"/>
    <cellStyle name="Normal 3 2 12 2 3 2" xfId="29344" xr:uid="{6FE304DD-5B81-48A9-815D-1B015540F8D7}"/>
    <cellStyle name="Normal 3 2 12 2 4" xfId="29345" xr:uid="{C475241C-6B16-414B-9859-036206411A73}"/>
    <cellStyle name="Normal 3 2 12 2 5" xfId="29346" xr:uid="{A26FBD4C-2FFB-4D92-AF51-DA780EDA3AF0}"/>
    <cellStyle name="Normal 3 2 12 2 6" xfId="29347" xr:uid="{85963C5E-AC60-4A91-99FF-02764F5E74F9}"/>
    <cellStyle name="Normal 3 2 12 2 7" xfId="29348" xr:uid="{C0E8EE50-64FD-4F84-8871-B4312135FB65}"/>
    <cellStyle name="Normál 3 2 12 3" xfId="29349" xr:uid="{AEDD2C9C-0E70-486B-AD7A-0F4CEACA2C0B}"/>
    <cellStyle name="Normal 3 2 13" xfId="29350" xr:uid="{75469F74-FA92-4279-B02C-A20F76907710}"/>
    <cellStyle name="Normál 3 2 13" xfId="29351" xr:uid="{1E58B3B1-136B-413F-AF5B-43F41FF48628}"/>
    <cellStyle name="Normal 3 2 13 2" xfId="29352" xr:uid="{FAB5FE6A-64B3-4755-9EB9-1DEF47DB31F2}"/>
    <cellStyle name="Normál 3 2 13 2" xfId="29353" xr:uid="{F525606D-90DC-416A-A090-C7364231C0E0}"/>
    <cellStyle name="Normal 3 2 13 2 2" xfId="29354" xr:uid="{F0C45FAD-0BA3-4A4B-8DEC-0228417FBDEB}"/>
    <cellStyle name="Normal 3 2 13 2 2 2" xfId="29355" xr:uid="{5ED46E68-4C02-400E-8643-C270CC2FDC06}"/>
    <cellStyle name="Normal 3 2 13 2 2 2 2" xfId="29356" xr:uid="{F8A09902-6565-4F7E-BCE7-2844F07FDFA1}"/>
    <cellStyle name="Normal 3 2 13 2 2 3" xfId="29357" xr:uid="{95828C28-6812-4596-9B25-BDD811F51770}"/>
    <cellStyle name="Normal 3 2 13 2 2 4" xfId="29358" xr:uid="{82D26C18-6FAB-473C-8805-97767F4DB24B}"/>
    <cellStyle name="Normal 3 2 13 2 3" xfId="29359" xr:uid="{7002BD92-54CD-4659-B4C6-948E12909151}"/>
    <cellStyle name="Normal 3 2 13 2 3 2" xfId="29360" xr:uid="{C28A1031-7DFD-41D9-8FB7-312C1F857B87}"/>
    <cellStyle name="Normal 3 2 13 2 4" xfId="29361" xr:uid="{149F0072-0053-48FA-8595-638D0B34A1BF}"/>
    <cellStyle name="Normal 3 2 13 2 5" xfId="29362" xr:uid="{A5322369-B552-4452-9BE9-4A50193E9EC6}"/>
    <cellStyle name="Normal 3 2 13 2 6" xfId="29363" xr:uid="{9F415B04-352D-4761-BE12-C14117E87905}"/>
    <cellStyle name="Normal 3 2 13 2 7" xfId="29364" xr:uid="{1E724B25-3C1E-4786-939B-77FCC2FA45BD}"/>
    <cellStyle name="Normál 3 2 13 3" xfId="29365" xr:uid="{F3F70421-3931-4808-8C11-6114B1CE40D8}"/>
    <cellStyle name="Normal 3 2 14" xfId="29366" xr:uid="{5F7A4762-E033-4A0E-A646-9BA2FAF9103A}"/>
    <cellStyle name="Normál 3 2 14" xfId="29367" xr:uid="{28909CCE-5383-4977-B393-770860366581}"/>
    <cellStyle name="Normal 3 2 14 2" xfId="29368" xr:uid="{74ACE73C-5705-455E-8FED-5486CF384774}"/>
    <cellStyle name="Normál 3 2 14 2" xfId="29369" xr:uid="{9D024C73-5433-478A-AB05-AA5F97C844AF}"/>
    <cellStyle name="Normal 3 2 14 2 2" xfId="29370" xr:uid="{9E108030-D755-472B-A87D-39B8EE3988AE}"/>
    <cellStyle name="Normal 3 2 14 2 2 2" xfId="29371" xr:uid="{D2C710E6-B222-4BFD-9EA4-BB50F7DEC2F6}"/>
    <cellStyle name="Normal 3 2 14 2 2 2 2" xfId="29372" xr:uid="{D7D39235-04FE-47F1-AAA7-DB7FBFEAB05E}"/>
    <cellStyle name="Normal 3 2 14 2 2 3" xfId="29373" xr:uid="{7029E458-851C-4BC4-863B-6C78F2CD3B2B}"/>
    <cellStyle name="Normal 3 2 14 2 2 4" xfId="29374" xr:uid="{38139D53-0B09-413E-93AB-1B607F5F3718}"/>
    <cellStyle name="Normal 3 2 14 2 3" xfId="29375" xr:uid="{C24D17C8-C4A7-46F5-9C3C-244F958D6E6E}"/>
    <cellStyle name="Normal 3 2 14 2 3 2" xfId="29376" xr:uid="{E0E2431D-3BFF-4078-B12E-5EC37797ACE9}"/>
    <cellStyle name="Normal 3 2 14 2 4" xfId="29377" xr:uid="{EE2FB2E8-A203-4B88-993D-F7227344CF8B}"/>
    <cellStyle name="Normal 3 2 14 2 5" xfId="29378" xr:uid="{9EF04408-22E8-4F27-8E47-486F9CEC9F6D}"/>
    <cellStyle name="Normal 3 2 14 2 6" xfId="29379" xr:uid="{EFB5A5C8-CAC6-4E46-B829-13DC330810D6}"/>
    <cellStyle name="Normal 3 2 14 2 7" xfId="29380" xr:uid="{281D462F-6DF1-4464-8B48-6B2EC7D2B0F8}"/>
    <cellStyle name="Normál 3 2 14 3" xfId="29381" xr:uid="{C7300E13-075B-467A-96D2-7C5FFD0FE420}"/>
    <cellStyle name="Normal 3 2 15" xfId="29382" xr:uid="{1B766596-2BF5-4128-8104-A5D1C1D10B03}"/>
    <cellStyle name="Normál 3 2 15" xfId="29383" xr:uid="{908DF920-2CF9-4764-82AE-2796087177F9}"/>
    <cellStyle name="Normal 3 2 15 2" xfId="29384" xr:uid="{83C58F6B-82A2-4389-A8BB-B3F6020D538F}"/>
    <cellStyle name="Normal 3 2 15 2 2" xfId="29385" xr:uid="{F2FA9BC2-2A10-4031-B50E-4460990A8A0A}"/>
    <cellStyle name="Normal 3 2 15 2 2 2" xfId="29386" xr:uid="{33DAB9CC-8026-4008-9FA9-3CC4B64E9A02}"/>
    <cellStyle name="Normal 3 2 15 2 3" xfId="29387" xr:uid="{91996A00-9CA5-4061-A45B-0DD2E31F9703}"/>
    <cellStyle name="Normal 3 2 15 2 4" xfId="29388" xr:uid="{C8256B57-BCD1-4F57-9669-C5961FDB3F52}"/>
    <cellStyle name="Normal 3 2 15 3" xfId="29389" xr:uid="{018C8E5A-40EE-4AB0-B067-53C7480D3DE8}"/>
    <cellStyle name="Normal 3 2 15 3 2" xfId="29390" xr:uid="{AF97FE2B-9577-4C2C-8D45-443A9BC9974F}"/>
    <cellStyle name="Normal 3 2 15 4" xfId="29391" xr:uid="{95D9A835-68D2-4081-BC13-57B1BE4480A9}"/>
    <cellStyle name="Normal 3 2 15 5" xfId="29392" xr:uid="{B5B29301-8B2A-4E47-8944-F5FC52E5EBC5}"/>
    <cellStyle name="Normal 3 2 15 6" xfId="29393" xr:uid="{3F086059-B99A-49E3-8CF6-6A12053B910A}"/>
    <cellStyle name="Normal 3 2 15 7" xfId="29394" xr:uid="{E5C63479-8B69-49B6-B700-244EE8637BF2}"/>
    <cellStyle name="Normal 3 2 16" xfId="29395" xr:uid="{99842ECB-87FF-4C19-9611-0A643D9E820A}"/>
    <cellStyle name="Normál 3 2 16" xfId="29396" xr:uid="{DB9EDFDD-484B-4FBE-AF05-3D679D38E052}"/>
    <cellStyle name="Normal 3 2 16 2" xfId="29397" xr:uid="{BA0F0FCB-9D37-4312-99C7-3E93107BB2F4}"/>
    <cellStyle name="Normal 3 2 16 2 2" xfId="29398" xr:uid="{2474C8E2-E9F8-4A23-BBDD-4FF6DE3C8F43}"/>
    <cellStyle name="Normal 3 2 16 2 2 2" xfId="29399" xr:uid="{526549AA-9CE0-47C1-BEC6-2403EC5637F9}"/>
    <cellStyle name="Normal 3 2 16 2 3" xfId="29400" xr:uid="{EFBC2FD6-3E7C-4374-9984-1ACD5B927E6B}"/>
    <cellStyle name="Normal 3 2 16 2 4" xfId="29401" xr:uid="{3173BCC7-C90B-44F2-AE54-06C4ECE0185E}"/>
    <cellStyle name="Normal 3 2 16 3" xfId="29402" xr:uid="{70CDAB25-EBCA-47C8-B691-8F06355384B1}"/>
    <cellStyle name="Normal 3 2 16 3 2" xfId="29403" xr:uid="{4898489F-3D4F-4C63-9A29-84CD0D2893C3}"/>
    <cellStyle name="Normal 3 2 16 4" xfId="29404" xr:uid="{5E53ACF2-6295-4471-B70D-DD1B86C85D0D}"/>
    <cellStyle name="Normal 3 2 16 5" xfId="29405" xr:uid="{15C6792C-18B6-453B-A73C-6F695C02D554}"/>
    <cellStyle name="Normal 3 2 17" xfId="29406" xr:uid="{36B956CC-205A-493E-879C-BBF6280599C3}"/>
    <cellStyle name="Normál 3 2 17" xfId="29407" xr:uid="{192252AD-0320-4E20-86BE-EC91EAB729B8}"/>
    <cellStyle name="Normal 3 2 17 2" xfId="29408" xr:uid="{A9C52F85-CC2D-42E7-A1FA-713DCB2A07E9}"/>
    <cellStyle name="Normal 3 2 17 2 2" xfId="29409" xr:uid="{7F6F50EF-EBA5-4DA6-9F7A-7E1BD52A8668}"/>
    <cellStyle name="Normal 3 2 17 2 2 2" xfId="29410" xr:uid="{3033E53C-7CF5-44A5-A036-B2C2B713C510}"/>
    <cellStyle name="Normal 3 2 17 2 3" xfId="29411" xr:uid="{9C46AB99-0D6C-4F5D-88C8-34D230851239}"/>
    <cellStyle name="Normal 3 2 17 2 4" xfId="29412" xr:uid="{9A7DEA04-FDD3-4ADF-929D-18B0D066ACC1}"/>
    <cellStyle name="Normal 3 2 17 3" xfId="29413" xr:uid="{C3AAABDB-63FA-4A7F-B31A-5F8A49AA206B}"/>
    <cellStyle name="Normal 3 2 17 3 2" xfId="29414" xr:uid="{A68A5A0F-99B6-471B-86CA-83698B7EF475}"/>
    <cellStyle name="Normal 3 2 17 4" xfId="29415" xr:uid="{1E5B0A43-01F7-42AC-A017-3FB711A7FC21}"/>
    <cellStyle name="Normal 3 2 17 5" xfId="29416" xr:uid="{0987D738-EA5A-447C-915B-A0EC958F1657}"/>
    <cellStyle name="Normal 3 2 18" xfId="29417" xr:uid="{97495067-5C5C-4B58-BD28-369509254922}"/>
    <cellStyle name="Normal 3 2 18 2" xfId="29418" xr:uid="{1687D572-8B43-4B84-85C4-68AB76F42A34}"/>
    <cellStyle name="Normal 3 2 18 2 2" xfId="29419" xr:uid="{BCD27D09-C5A8-4F71-BEA7-E0146CC0C9E3}"/>
    <cellStyle name="Normal 3 2 18 2 2 2" xfId="29420" xr:uid="{2DF24BAD-C078-4FED-B18A-A0BF38A30F41}"/>
    <cellStyle name="Normal 3 2 18 2 3" xfId="29421" xr:uid="{D737635A-EEB1-42AD-BDBA-4E9B465CAA39}"/>
    <cellStyle name="Normal 3 2 18 2 4" xfId="29422" xr:uid="{FEC23D49-CB7F-41DD-8FCB-2AD92091F532}"/>
    <cellStyle name="Normal 3 2 18 3" xfId="29423" xr:uid="{E381A702-DAC1-4A5C-846E-A209F07C07B0}"/>
    <cellStyle name="Normal 3 2 18 3 2" xfId="29424" xr:uid="{930CA211-2E71-4F4A-A48A-66B9FAF62850}"/>
    <cellStyle name="Normal 3 2 18 4" xfId="29425" xr:uid="{8FE7077B-9DD3-4C47-A85C-68A4CE55AE98}"/>
    <cellStyle name="Normal 3 2 18 5" xfId="29426" xr:uid="{24D8F110-E79B-4E38-82D8-1B811BD484B2}"/>
    <cellStyle name="Normal 3 2 19" xfId="29427" xr:uid="{CD0A4AE2-BE84-4A66-A8D7-976995387051}"/>
    <cellStyle name="Normal 3 2 19 2" xfId="29428" xr:uid="{E133DA84-2D9C-4F1B-B5D8-3501D13FF199}"/>
    <cellStyle name="Normal 3 2 19 2 2" xfId="29429" xr:uid="{D42A9A12-DE2C-49EC-A5B0-B2B77B18CD96}"/>
    <cellStyle name="Normal 3 2 19 2 2 2" xfId="29430" xr:uid="{DF0FDD2C-21EE-4775-8356-24DB951C82F7}"/>
    <cellStyle name="Normal 3 2 19 2 3" xfId="29431" xr:uid="{6BAD47E0-1C7E-4600-B818-DFFC2A530CFA}"/>
    <cellStyle name="Normal 3 2 19 2 4" xfId="29432" xr:uid="{DB088D61-2517-45B8-8EA0-A6E562C5FF73}"/>
    <cellStyle name="Normal 3 2 19 3" xfId="29433" xr:uid="{2C780273-E109-46EE-A055-9CC080CFECDE}"/>
    <cellStyle name="Normal 3 2 19 3 2" xfId="29434" xr:uid="{28CF600B-013B-4AD9-B54B-DB21FE4071F6}"/>
    <cellStyle name="Normal 3 2 19 4" xfId="29435" xr:uid="{C82B12AC-9EC8-4650-BC84-DFDB501BDAD2}"/>
    <cellStyle name="Normal 3 2 19 5" xfId="29436" xr:uid="{E0163CB0-7469-4A4E-91D3-C74C79776133}"/>
    <cellStyle name="Normal 3 2 2" xfId="1134" xr:uid="{00000000-0005-0000-0000-000074040000}"/>
    <cellStyle name="Normál 3 2 2" xfId="29437" xr:uid="{6215D0A4-14F1-426D-9EA7-94A479E6A255}"/>
    <cellStyle name="Normal 3 2 2 10" xfId="29438" xr:uid="{F4CAE11C-B362-4D75-946F-9D05F26CA9DB}"/>
    <cellStyle name="Normál 3 2 2 10" xfId="29439" xr:uid="{7862E712-95CA-470A-945B-11323C1BFEF0}"/>
    <cellStyle name="Normál 3 2 2 10 2" xfId="29440" xr:uid="{95AE66E5-6C6A-41B1-BF96-88CB5186874E}"/>
    <cellStyle name="Normal 3 2 2 11" xfId="29441" xr:uid="{7EAFBF03-B96F-4E77-AB84-7D71B3584EC9}"/>
    <cellStyle name="Normál 3 2 2 11" xfId="29442" xr:uid="{5DFCF1ED-BA05-4F5A-8BE0-E39392FED2F9}"/>
    <cellStyle name="Normal 3 2 2 12" xfId="29443" xr:uid="{6854D168-5E77-47DA-BAA6-446AB9E68A42}"/>
    <cellStyle name="Normál 3 2 2 12" xfId="29444" xr:uid="{E466AFCA-2A9F-4C29-A860-3314C55ED5D4}"/>
    <cellStyle name="Normal 3 2 2 13" xfId="29445" xr:uid="{AFC85E79-C068-4B4E-8BE0-7058F9B69636}"/>
    <cellStyle name="Normal 3 2 2 14" xfId="29446" xr:uid="{849B8E23-62AB-4736-B0D1-61A319C4C6C1}"/>
    <cellStyle name="Normal 3 2 2 15" xfId="29447" xr:uid="{90188523-95B9-4690-AC73-2BBD210F60A0}"/>
    <cellStyle name="Normal 3 2 2 16" xfId="29448" xr:uid="{BCFA05E8-C638-4E1E-A113-FA661D54ADCA}"/>
    <cellStyle name="Normal 3 2 2 17" xfId="29449" xr:uid="{8F32D5A8-542F-47E5-89FD-B45650A5D1DF}"/>
    <cellStyle name="Normal 3 2 2 18" xfId="29450" xr:uid="{BA69D775-06EC-402E-8A38-FBA82D48E0D3}"/>
    <cellStyle name="Normal 3 2 2 19" xfId="29451" xr:uid="{1B6DB4A4-D586-4803-8378-1259F6CF5397}"/>
    <cellStyle name="Normal 3 2 2 2" xfId="1135" xr:uid="{00000000-0005-0000-0000-000075040000}"/>
    <cellStyle name="Normál 3 2 2 2" xfId="29452" xr:uid="{7067968B-E16F-448E-8277-1396A846CC03}"/>
    <cellStyle name="Normal 3 2 2 2 2" xfId="29453" xr:uid="{19A947E8-87A7-4A9A-9B09-896AD3A0096D}"/>
    <cellStyle name="Normál 3 2 2 2 2" xfId="29454" xr:uid="{C54F40B8-E1B0-47AE-B25C-28CD6BD3FDF9}"/>
    <cellStyle name="Normal 3 2 2 2 2 2" xfId="29455" xr:uid="{6937BAE0-8482-4F93-8BAA-FA26CABCF3AB}"/>
    <cellStyle name="Normal 3 2 2 2 2 2 2" xfId="29456" xr:uid="{272CB328-97B5-4C76-8E6E-D969827E2B07}"/>
    <cellStyle name="Normal 3 2 2 2 2 2 2 2" xfId="29457" xr:uid="{227B46C1-F797-42F7-83A4-3045AF57A8F5}"/>
    <cellStyle name="Normal 3 2 2 2 2 2 2 2 2" xfId="29458" xr:uid="{16326A8B-264A-45AF-9A1B-E0DB4914FF51}"/>
    <cellStyle name="Normal 3 2 2 2 2 2 2 3" xfId="29459" xr:uid="{038042CA-F1C7-4D56-ABAB-45D4F7AE3029}"/>
    <cellStyle name="Normal 3 2 2 2 2 2 2 4" xfId="29460" xr:uid="{3E98E6B4-D34F-4EAC-9511-ADF050E9A6E5}"/>
    <cellStyle name="Normal 3 2 2 2 2 2 3" xfId="29461" xr:uid="{854651DE-8A3E-49C7-80D3-2ADE7F79E2AF}"/>
    <cellStyle name="Normal 3 2 2 2 2 2 3 2" xfId="29462" xr:uid="{F9564DE9-B0D2-488F-9648-5616912E78B1}"/>
    <cellStyle name="Normal 3 2 2 2 2 2 4" xfId="29463" xr:uid="{A133C1D4-1791-431D-80AA-04B309C89D46}"/>
    <cellStyle name="Normal 3 2 2 2 2 2 5" xfId="29464" xr:uid="{F9F479CD-D3C1-4564-95A7-E9CCC71A7DC1}"/>
    <cellStyle name="Normal 3 2 2 2 2 2 6" xfId="29465" xr:uid="{8BA3E52D-15B4-47CA-AEB0-E89B10AFFCD8}"/>
    <cellStyle name="Normal 3 2 2 2 3" xfId="29466" xr:uid="{B05CE500-3993-4E36-ABB6-CCF87809F8B0}"/>
    <cellStyle name="Normál 3 2 2 2 3" xfId="29467" xr:uid="{169A3956-41DF-47F5-8DA9-8006B97FDD66}"/>
    <cellStyle name="Normal 3 2 2 2 3 2" xfId="29468" xr:uid="{A28DF8D5-58C2-49C5-8BC7-367A5848A128}"/>
    <cellStyle name="Normal 3 2 2 2 3 2 2" xfId="29469" xr:uid="{8E33F078-0C98-4EFE-A3BE-1DFE155B2E48}"/>
    <cellStyle name="Normal 3 2 2 2 3 2 2 2" xfId="29470" xr:uid="{2E4AC360-6F5E-47BB-BC01-42A61A2C0230}"/>
    <cellStyle name="Normal 3 2 2 2 3 2 3" xfId="29471" xr:uid="{AE3A4B6C-177C-49AB-ACD3-F1DAF28FF530}"/>
    <cellStyle name="Normal 3 2 2 2 3 2 4" xfId="29472" xr:uid="{B833D7A6-63D4-4B1A-ACF3-D23F99E73F1F}"/>
    <cellStyle name="Normal 3 2 2 2 3 3" xfId="29473" xr:uid="{1E142035-F9D9-466D-8A05-CBFBDCBD43F5}"/>
    <cellStyle name="Normal 3 2 2 2 3 3 2" xfId="29474" xr:uid="{ECDE8FF1-F100-47D1-83D7-3E786959A3CD}"/>
    <cellStyle name="Normal 3 2 2 2 3 4" xfId="29475" xr:uid="{9D505840-8DD8-430E-A2F7-593ADF9ADE07}"/>
    <cellStyle name="Normal 3 2 2 2 3 5" xfId="29476" xr:uid="{CCF4B189-B7D7-4673-83FD-C9D6FC5E417F}"/>
    <cellStyle name="Normal 3 2 2 2 3 6" xfId="29477" xr:uid="{1999345F-2813-4A85-8AA0-B541FA681756}"/>
    <cellStyle name="Normal 3 2 2 2 4" xfId="4153" xr:uid="{E66AC7F2-0475-41F5-9FF6-3CFFCB98727A}"/>
    <cellStyle name="Normal 3 2 2 20" xfId="29478" xr:uid="{53931DEB-06E0-4A53-BDC5-A19DFFE3ABE8}"/>
    <cellStyle name="Normal 3 2 2 21" xfId="29479" xr:uid="{39B50D56-37E4-49C0-B18E-ED1F24699520}"/>
    <cellStyle name="Normal 3 2 2 22" xfId="29480" xr:uid="{113C230A-9921-47C1-AE23-60449707DDE0}"/>
    <cellStyle name="Normal 3 2 2 23" xfId="29481" xr:uid="{EEFF444B-46E1-4AEB-8672-E2A895692922}"/>
    <cellStyle name="Normal 3 2 2 24" xfId="29482" xr:uid="{697C0B87-93FA-4960-B34B-F35C2F24ED75}"/>
    <cellStyle name="Normal 3 2 2 25" xfId="29483" xr:uid="{3B49162B-8AFE-44AD-85BC-01BA72AF8B4F}"/>
    <cellStyle name="Normal 3 2 2 26" xfId="29484" xr:uid="{12B48A8D-BA12-4665-BD90-8A22D6311191}"/>
    <cellStyle name="Normal 3 2 2 27" xfId="29485" xr:uid="{1B9C629E-BC79-4605-88F6-249A75A47615}"/>
    <cellStyle name="Normal 3 2 2 28" xfId="29486" xr:uid="{58E6DEC3-510D-4BD2-8533-0491F5C5C33C}"/>
    <cellStyle name="Normal 3 2 2 29" xfId="29487" xr:uid="{1C4638BF-8F3F-4564-9AF8-89663BCAAEFF}"/>
    <cellStyle name="Normal 3 2 2 3" xfId="29488" xr:uid="{83029B0A-BBC5-4283-8152-5AAB633DF896}"/>
    <cellStyle name="Normál 3 2 2 3" xfId="29489" xr:uid="{ACDA69A8-305A-46C3-A5EE-1C675F312D24}"/>
    <cellStyle name="Normal 3 2 2 3 2" xfId="29490" xr:uid="{A7DA65B1-E959-4B7F-97C9-9DC41C974265}"/>
    <cellStyle name="Normál 3 2 2 3 2" xfId="29491" xr:uid="{32C5595F-F7D3-40D4-9698-BD783090DE09}"/>
    <cellStyle name="Normal 3 2 2 3 2 2" xfId="29492" xr:uid="{EE006A55-2E47-42E6-AFE3-2054869AA587}"/>
    <cellStyle name="Normal 3 2 2 3 2 2 2" xfId="29493" xr:uid="{6906A2C7-BDCF-4CB1-B3D4-1C27094D1B3B}"/>
    <cellStyle name="Normal 3 2 2 3 2 2 2 2" xfId="29494" xr:uid="{D4665D37-4C37-42BE-B0A8-017375A17FCE}"/>
    <cellStyle name="Normal 3 2 2 3 2 2 3" xfId="29495" xr:uid="{B521A0DA-182B-40DA-BBCF-4E60C1393B24}"/>
    <cellStyle name="Normal 3 2 2 3 2 2 4" xfId="29496" xr:uid="{DF2C43F8-B5AD-4A80-8738-F226BCF5F365}"/>
    <cellStyle name="Normal 3 2 2 3 2 3" xfId="29497" xr:uid="{0B635C9A-BBB4-4E7E-885F-D6F5B00E943B}"/>
    <cellStyle name="Normal 3 2 2 3 2 3 2" xfId="29498" xr:uid="{A5C6ACEF-E77F-47B9-8102-093ED24328F9}"/>
    <cellStyle name="Normal 3 2 2 3 2 4" xfId="29499" xr:uid="{E536440E-CEA8-4FBB-9E70-E2DD2800D4CE}"/>
    <cellStyle name="Normal 3 2 2 3 2 5" xfId="29500" xr:uid="{B707119D-8D7A-4902-8922-569B76D2A271}"/>
    <cellStyle name="Normal 3 2 2 3 2 6" xfId="29501" xr:uid="{3F366ED4-FAC7-4341-A4F7-0F180C789E69}"/>
    <cellStyle name="Normal 3 2 2 3 2 7" xfId="29502" xr:uid="{B905B4AA-F5F5-4590-ACFC-244EBFC2A578}"/>
    <cellStyle name="Normál 3 2 2 3 3" xfId="29503" xr:uid="{39D1E716-6CF8-45F5-AF7D-0B1EAD0E566F}"/>
    <cellStyle name="Normal 3 2 2 30" xfId="29504" xr:uid="{C8E97CD3-421C-4689-B90B-26EDC638B602}"/>
    <cellStyle name="Normal 3 2 2 31" xfId="29505" xr:uid="{329F9DD2-39C6-4C21-AF5E-DD4814986F7C}"/>
    <cellStyle name="Normal 3 2 2 32" xfId="29506" xr:uid="{01150D0D-1224-448C-95E1-11AA330BCC4D}"/>
    <cellStyle name="Normal 3 2 2 33" xfId="29507" xr:uid="{3F0705DE-B801-4C08-9BDB-6795B95F5395}"/>
    <cellStyle name="Normal 3 2 2 34" xfId="4059" xr:uid="{BCFB7200-F650-4653-A227-19F355D08A1A}"/>
    <cellStyle name="Normal 3 2 2 35" xfId="3197" xr:uid="{0D651584-9DDA-4BEF-BF1E-22BB0043131C}"/>
    <cellStyle name="Normal 3 2 2 4" xfId="29508" xr:uid="{79CDE013-6995-46F9-87DE-1B867A0750A1}"/>
    <cellStyle name="Normál 3 2 2 4" xfId="29509" xr:uid="{0C523262-F253-4D2B-A25C-DE8FDBD8E494}"/>
    <cellStyle name="Normal 3 2 2 4 10" xfId="29510" xr:uid="{4759B93D-D730-4AEC-8B3A-BDF62A369479}"/>
    <cellStyle name="Normal 3 2 2 4 11" xfId="29511" xr:uid="{749C71F5-7490-4D51-AE65-EF06BE3C9722}"/>
    <cellStyle name="Normal 3 2 2 4 12" xfId="29512" xr:uid="{A65B720C-A800-4631-A24D-92B85011F7D5}"/>
    <cellStyle name="Normal 3 2 2 4 2" xfId="29513" xr:uid="{3E5920F1-B81F-4781-ACB0-88E9D1EC7895}"/>
    <cellStyle name="Normál 3 2 2 4 2" xfId="29514" xr:uid="{3D150541-489C-489A-A133-AFE20EEBC29B}"/>
    <cellStyle name="Normal 3 2 2 4 2 2" xfId="29515" xr:uid="{6671780E-52C2-4FCD-9692-8A3A71ACF376}"/>
    <cellStyle name="Normal 3 2 2 4 2 2 2" xfId="29516" xr:uid="{5CE88C96-63E3-4ED1-9AAB-CB1FDAC0342A}"/>
    <cellStyle name="Normal 3 2 2 4 2 3" xfId="29517" xr:uid="{9B1C9C11-8F8E-4504-8D1C-BD8F5B5B0106}"/>
    <cellStyle name="Normal 3 2 2 4 2 4" xfId="29518" xr:uid="{7EF4EF45-4266-455E-A242-E734D653EAA3}"/>
    <cellStyle name="Normal 3 2 2 4 2 5" xfId="29519" xr:uid="{7AAFC262-D3A8-4B5C-BA45-998016AE3A7F}"/>
    <cellStyle name="Normal 3 2 2 4 3" xfId="29520" xr:uid="{F4238D07-1EA1-4AB5-9830-F4EE78F1D6A6}"/>
    <cellStyle name="Normál 3 2 2 4 3" xfId="29521" xr:uid="{233967C5-0748-462D-9F79-A88281B8CC90}"/>
    <cellStyle name="Normal 3 2 2 4 3 2" xfId="29522" xr:uid="{A1D96C05-0964-4989-8732-6A6D46C623CE}"/>
    <cellStyle name="Normal 3 2 2 4 3 3" xfId="29523" xr:uid="{A29382D8-5324-4326-8DC5-BE40F5FB6CC1}"/>
    <cellStyle name="Normal 3 2 2 4 4" xfId="29524" xr:uid="{940E371A-9C92-42EA-8A83-C7B7B102D9B6}"/>
    <cellStyle name="Normal 3 2 2 4 4 2" xfId="29525" xr:uid="{1D9FF2E7-5B82-479C-8C5B-349DF02E5482}"/>
    <cellStyle name="Normal 3 2 2 4 4 3" xfId="29526" xr:uid="{EE95E540-4D93-4FC1-AF59-AD4644CEAF72}"/>
    <cellStyle name="Normal 3 2 2 4 5" xfId="29527" xr:uid="{E316C4E8-7AE2-4BD6-99B6-53944A044C17}"/>
    <cellStyle name="Normal 3 2 2 4 5 2" xfId="29528" xr:uid="{373782C6-6C13-4868-A805-67AF94686314}"/>
    <cellStyle name="Normal 3 2 2 4 6" xfId="29529" xr:uid="{70085F3D-2C85-483F-90AB-9E79A241C6B2}"/>
    <cellStyle name="Normal 3 2 2 4 6 2" xfId="29530" xr:uid="{EFE35C15-1132-4E2B-A661-AE38DDEFE730}"/>
    <cellStyle name="Normal 3 2 2 4 7" xfId="29531" xr:uid="{754DE937-B098-4C02-915F-392FDC9228B7}"/>
    <cellStyle name="Normal 3 2 2 4 7 2" xfId="29532" xr:uid="{CA072CF0-56E5-48FE-AAAF-DA263929C67C}"/>
    <cellStyle name="Normal 3 2 2 4 8" xfId="29533" xr:uid="{B5876D81-6884-4FA2-A1FF-6AFDA903C925}"/>
    <cellStyle name="Normal 3 2 2 4 8 2" xfId="29534" xr:uid="{DBCB4708-4366-4CA4-A74E-8E8BB9B8AAF2}"/>
    <cellStyle name="Normal 3 2 2 4 9" xfId="29535" xr:uid="{779FD8DC-1226-4958-8AEB-79D2A8D16BF4}"/>
    <cellStyle name="Normal 3 2 2 4 9 2" xfId="29536" xr:uid="{CDBCACB9-F4E0-4CA6-8B23-206CBE520461}"/>
    <cellStyle name="Normal 3 2 2 5" xfId="29537" xr:uid="{3B98F7D6-E1F0-4072-A6CD-905CEBB181E2}"/>
    <cellStyle name="Normál 3 2 2 5" xfId="29538" xr:uid="{55892699-0D90-4C0A-A058-C824CED4A7FC}"/>
    <cellStyle name="Normal 3 2 2 5 2" xfId="29539" xr:uid="{CA7948C5-46C9-4110-B9BB-4A78B71BEBC5}"/>
    <cellStyle name="Normál 3 2 2 5 2" xfId="29540" xr:uid="{663693D3-A357-411E-B769-F8E837442409}"/>
    <cellStyle name="Normal 3 2 2 6" xfId="29541" xr:uid="{F54DDBE1-1393-4FFF-8601-02FEF5665782}"/>
    <cellStyle name="Normál 3 2 2 6" xfId="29542" xr:uid="{64D6F588-BF01-418F-9C24-ACB33CAD10D5}"/>
    <cellStyle name="Normal 3 2 2 6 2" xfId="29543" xr:uid="{AB127588-B6BF-4FBE-941F-C700FCEFFF1D}"/>
    <cellStyle name="Normál 3 2 2 6 2" xfId="29544" xr:uid="{C25E91F7-2B3C-4513-BD87-ABEDE1651B97}"/>
    <cellStyle name="Normal 3 2 2 7" xfId="29545" xr:uid="{1F7EDD57-B4DD-4311-8C77-926F6781CB37}"/>
    <cellStyle name="Normál 3 2 2 7" xfId="29546" xr:uid="{396BDFC1-A1D1-4385-A33D-D2C18342D90A}"/>
    <cellStyle name="Normal 3 2 2 7 2" xfId="29547" xr:uid="{688AC0B6-BAB8-4DD2-8311-A0E1A72CE46A}"/>
    <cellStyle name="Normál 3 2 2 7 2" xfId="29548" xr:uid="{B89AB47C-2C11-4DBA-B4AC-675F895F39A6}"/>
    <cellStyle name="Normal 3 2 2 8" xfId="29549" xr:uid="{5E04373B-F032-4412-A8B8-5D597C7CABE7}"/>
    <cellStyle name="Normál 3 2 2 8" xfId="29550" xr:uid="{6547595A-0087-448B-B1A5-A0ABC26FBED2}"/>
    <cellStyle name="Normal 3 2 2 8 2" xfId="29551" xr:uid="{1F4D5E2F-E1FF-4959-B300-7FD8B3423892}"/>
    <cellStyle name="Normál 3 2 2 8 2" xfId="29552" xr:uid="{21DEC507-F940-40CD-A342-9C5CC882D1F1}"/>
    <cellStyle name="Normal 3 2 2 9" xfId="29553" xr:uid="{DA3868C3-E34F-4003-98D7-E10E01706F59}"/>
    <cellStyle name="Normál 3 2 2 9" xfId="29554" xr:uid="{7BB68BF2-A219-44E4-A6E7-420DFC4826B7}"/>
    <cellStyle name="Normál 3 2 2 9 2" xfId="29555" xr:uid="{B650684E-AC4C-4947-8896-1D85D8ADE1F6}"/>
    <cellStyle name="Normal 3 2 20" xfId="29556" xr:uid="{0ED899A2-AC57-47FD-972D-0450AC28E5B5}"/>
    <cellStyle name="Normal 3 2 20 2" xfId="29557" xr:uid="{FA9ED131-2C9B-4034-98ED-C4802647AC39}"/>
    <cellStyle name="Normal 3 2 20 2 2" xfId="29558" xr:uid="{6F1F3AC8-BD0A-4C4A-A3FE-3DC36D59EF51}"/>
    <cellStyle name="Normal 3 2 20 2 2 2" xfId="29559" xr:uid="{096EC347-33DB-4056-AB05-8596E256B156}"/>
    <cellStyle name="Normal 3 2 20 2 3" xfId="29560" xr:uid="{479A0CC1-79B5-472E-BB39-CFA37869194A}"/>
    <cellStyle name="Normal 3 2 20 2 4" xfId="29561" xr:uid="{3EAF4B93-7A63-4430-B7B9-F2617A8943E3}"/>
    <cellStyle name="Normal 3 2 20 3" xfId="29562" xr:uid="{B79BC7C4-2BB8-4F2A-9A44-2487D1BBCEE0}"/>
    <cellStyle name="Normal 3 2 20 3 2" xfId="29563" xr:uid="{533D2FDE-06E7-4045-B8E7-6F3350366762}"/>
    <cellStyle name="Normal 3 2 20 4" xfId="29564" xr:uid="{81B41A3B-5F0A-4885-B0D8-BD21C2E5C3C8}"/>
    <cellStyle name="Normal 3 2 20 5" xfId="29565" xr:uid="{72880370-7FD7-413F-ADC6-D837ACE36E7A}"/>
    <cellStyle name="Normal 3 2 21" xfId="29566" xr:uid="{92681216-7C05-40DE-9C2C-B1F80D40A88A}"/>
    <cellStyle name="Normal 3 2 21 2" xfId="29567" xr:uid="{A95839EA-DD94-420A-A56F-1E14B1B227B7}"/>
    <cellStyle name="Normal 3 2 21 2 2" xfId="29568" xr:uid="{B396742B-0848-444C-8829-B749307796CD}"/>
    <cellStyle name="Normal 3 2 21 2 2 2" xfId="29569" xr:uid="{535B1158-BB56-467F-8114-C379BB9E3623}"/>
    <cellStyle name="Normal 3 2 21 2 3" xfId="29570" xr:uid="{44AD9050-F434-41C5-BB25-246411317A75}"/>
    <cellStyle name="Normal 3 2 21 2 4" xfId="29571" xr:uid="{D73D26D9-4FC8-454C-9933-81D68F7C9A1C}"/>
    <cellStyle name="Normal 3 2 21 3" xfId="29572" xr:uid="{F1D35979-2098-4E9B-84AE-3F7CAC94EF22}"/>
    <cellStyle name="Normal 3 2 21 3 2" xfId="29573" xr:uid="{DC82D716-96B3-4F04-87EB-461CA13804F0}"/>
    <cellStyle name="Normal 3 2 21 4" xfId="29574" xr:uid="{40A56BA6-C531-41E1-80C4-9A06EDE12256}"/>
    <cellStyle name="Normal 3 2 21 5" xfId="29575" xr:uid="{7E5B4CBF-296B-4AD5-8FB0-4F85648E3DDE}"/>
    <cellStyle name="Normal 3 2 22" xfId="29576" xr:uid="{49B8712B-E832-44DD-9CE0-0B2B559962D1}"/>
    <cellStyle name="Normal 3 2 22 2" xfId="29577" xr:uid="{8E8E8B46-E4CE-4C6F-8C8B-E182F9FA33AA}"/>
    <cellStyle name="Normal 3 2 22 2 2" xfId="29578" xr:uid="{1E485CEB-9EE2-4F31-A334-41F89131CE28}"/>
    <cellStyle name="Normal 3 2 22 2 2 2" xfId="29579" xr:uid="{83E7328E-E86F-482D-BD63-BEEB1EACA077}"/>
    <cellStyle name="Normal 3 2 22 2 3" xfId="29580" xr:uid="{A64328C3-B182-4BF3-BC61-535D03EB2E51}"/>
    <cellStyle name="Normal 3 2 22 2 4" xfId="29581" xr:uid="{45C3B8F5-EEFC-4BCC-A714-734C7EF9F6AD}"/>
    <cellStyle name="Normal 3 2 22 3" xfId="29582" xr:uid="{989DD200-0078-424C-A66E-5826345EDAF2}"/>
    <cellStyle name="Normal 3 2 22 3 2" xfId="29583" xr:uid="{686695E1-1036-4AC5-A3B2-F02944B6E385}"/>
    <cellStyle name="Normal 3 2 22 4" xfId="29584" xr:uid="{D0631AD8-FBA6-4238-8FB4-9C09FD5F1225}"/>
    <cellStyle name="Normal 3 2 22 5" xfId="29585" xr:uid="{7AB3FFCC-B416-4DE4-9F9C-792CC3EFA620}"/>
    <cellStyle name="Normal 3 2 23" xfId="29586" xr:uid="{6C6DC52E-8997-47A6-BF8A-5E0BA9E99C77}"/>
    <cellStyle name="Normal 3 2 23 2" xfId="29587" xr:uid="{FB0CC7E3-6DEF-4A4C-A4D4-6790DDC62FBF}"/>
    <cellStyle name="Normal 3 2 23 2 2" xfId="29588" xr:uid="{E58C8AB5-CB90-4BFA-A615-B9360537AF7E}"/>
    <cellStyle name="Normal 3 2 23 2 2 2" xfId="29589" xr:uid="{A9E14685-7F86-4CEB-8CC2-8945F3588929}"/>
    <cellStyle name="Normal 3 2 23 2 3" xfId="29590" xr:uid="{1B65D28E-A18F-4C3E-B3E8-39EC4E783D47}"/>
    <cellStyle name="Normal 3 2 23 2 4" xfId="29591" xr:uid="{B316A58C-68E3-45CE-96A5-DA850A16B248}"/>
    <cellStyle name="Normal 3 2 23 3" xfId="29592" xr:uid="{2CE56B66-391B-4685-8983-531142618BEC}"/>
    <cellStyle name="Normal 3 2 23 3 2" xfId="29593" xr:uid="{A33880D4-5744-418C-98C2-C0F9E15B0F2D}"/>
    <cellStyle name="Normal 3 2 23 4" xfId="29594" xr:uid="{54CF55EE-51BE-4794-BD69-508AA694E8BA}"/>
    <cellStyle name="Normal 3 2 23 5" xfId="29595" xr:uid="{B2469DD9-CEF6-4A1A-B43E-8ADFC83B4D14}"/>
    <cellStyle name="Normal 3 2 24" xfId="29596" xr:uid="{DC2BB45F-508D-4A55-8B8E-9DF170774873}"/>
    <cellStyle name="Normal 3 2 24 2" xfId="29597" xr:uid="{0B91A7E0-BF51-4D69-943F-37E0B77BA670}"/>
    <cellStyle name="Normal 3 2 24 2 2" xfId="29598" xr:uid="{F45CFEEC-8B87-43AC-A409-2FB9DC703270}"/>
    <cellStyle name="Normal 3 2 24 2 2 2" xfId="29599" xr:uid="{5453EA58-1ECD-4CA3-9A51-EDA50C7E1F4B}"/>
    <cellStyle name="Normal 3 2 24 2 3" xfId="29600" xr:uid="{D43C738B-4763-4ABE-B691-8F3CFBA8992F}"/>
    <cellStyle name="Normal 3 2 24 2 4" xfId="29601" xr:uid="{AFFA0D1E-A916-46EF-86B8-7B7EBE7BFCC0}"/>
    <cellStyle name="Normal 3 2 24 3" xfId="29602" xr:uid="{052F7DED-E9A3-48CA-A1CF-5BD3165302BE}"/>
    <cellStyle name="Normal 3 2 24 3 2" xfId="29603" xr:uid="{74DC7CA9-8402-4694-9C32-50AF2376C7DB}"/>
    <cellStyle name="Normal 3 2 24 4" xfId="29604" xr:uid="{60308811-DBDE-4C9E-ADA1-FC311CF14137}"/>
    <cellStyle name="Normal 3 2 24 5" xfId="29605" xr:uid="{D9B0DD67-D669-45DB-9154-168FC4CBA41A}"/>
    <cellStyle name="Normal 3 2 25" xfId="29606" xr:uid="{A6CCF53C-7E8E-4C85-A44F-5EBA9AE63FE0}"/>
    <cellStyle name="Normal 3 2 25 2" xfId="29607" xr:uid="{813A2105-0939-478E-B5F2-C6A145B86E0F}"/>
    <cellStyle name="Normal 3 2 25 2 2" xfId="29608" xr:uid="{F3AA3246-7ED5-4EDD-8064-C7BDBEBE816B}"/>
    <cellStyle name="Normal 3 2 25 2 2 2" xfId="29609" xr:uid="{230479CC-8645-4C69-BD1A-1B6A99F43B9B}"/>
    <cellStyle name="Normal 3 2 25 2 3" xfId="29610" xr:uid="{86E7DD51-0323-4150-9025-32CB1D75A9A8}"/>
    <cellStyle name="Normal 3 2 25 2 4" xfId="29611" xr:uid="{46D5F030-AA2D-457C-961A-5F02B6AB2F8A}"/>
    <cellStyle name="Normal 3 2 25 3" xfId="29612" xr:uid="{60956693-8FA4-4933-A106-7B104CE5192E}"/>
    <cellStyle name="Normal 3 2 25 3 2" xfId="29613" xr:uid="{9F477DE3-7321-4414-8587-D88234B9A0DB}"/>
    <cellStyle name="Normal 3 2 25 4" xfId="29614" xr:uid="{73B6B4D4-04A0-4BAD-8BE0-CFA3F0500020}"/>
    <cellStyle name="Normal 3 2 25 5" xfId="29615" xr:uid="{D7E3752A-1268-4DAE-BF4A-8ED6712F4DA5}"/>
    <cellStyle name="Normal 3 2 26" xfId="29616" xr:uid="{293F50CE-D1BA-4FD3-B405-013A5AD14D3E}"/>
    <cellStyle name="Normal 3 2 26 2" xfId="29617" xr:uid="{85D75F40-8D5C-4D46-A565-859BA24EF9A5}"/>
    <cellStyle name="Normal 3 2 27" xfId="29618" xr:uid="{D56847E2-2557-43A3-AE38-C18B1D554C72}"/>
    <cellStyle name="Normal 3 2 27 2" xfId="29619" xr:uid="{AC9FBA55-2E68-4ABE-ABF8-EBA63AA2A9A0}"/>
    <cellStyle name="Normal 3 2 28" xfId="29620" xr:uid="{B5623745-155D-4BFF-80E9-5E9807E769DA}"/>
    <cellStyle name="Normal 3 2 28 2" xfId="29621" xr:uid="{9B17BFE6-30F9-4E3F-8F40-C96324FEA61D}"/>
    <cellStyle name="Normal 3 2 29" xfId="29622" xr:uid="{252AB49D-DDD7-40DA-A670-C14CB8821F13}"/>
    <cellStyle name="Normal 3 2 29 2" xfId="29623" xr:uid="{DBB3F272-D1DB-4C4C-8054-C1C04990050A}"/>
    <cellStyle name="Normal 3 2 3" xfId="1136" xr:uid="{00000000-0005-0000-0000-000076040000}"/>
    <cellStyle name="Normál 3 2 3" xfId="29624" xr:uid="{7CC97FB7-612D-4BA1-A064-E623F32DA54F}"/>
    <cellStyle name="Normál 3 2 3 10" xfId="29625" xr:uid="{E456024F-79A5-4948-97BC-3875306C4C5C}"/>
    <cellStyle name="Normál 3 2 3 10 2" xfId="29626" xr:uid="{4D4CB7CD-35CF-4786-8E5D-9A2B7FE3D361}"/>
    <cellStyle name="Normál 3 2 3 11" xfId="29627" xr:uid="{E1B51023-21D6-43AB-B45A-F55DFC4108E3}"/>
    <cellStyle name="Normál 3 2 3 12" xfId="29628" xr:uid="{398B17BB-8236-4103-95F5-8D8E67514275}"/>
    <cellStyle name="Normal 3 2 3 2" xfId="29629" xr:uid="{BC794049-57A1-4333-97DB-11D7F5DF78D4}"/>
    <cellStyle name="Normál 3 2 3 2" xfId="29630" xr:uid="{7DC405FD-961D-41DE-BB8D-3B6DD269D8DE}"/>
    <cellStyle name="Normal 3 2 3 2 2" xfId="29631" xr:uid="{48AB7D31-E937-4E2B-AE56-077069446FF4}"/>
    <cellStyle name="Normál 3 2 3 2 2" xfId="29632" xr:uid="{3BA9FC01-CDD5-4C0C-A9F1-96041AFAAC0C}"/>
    <cellStyle name="Normal 3 2 3 2 2 2" xfId="29633" xr:uid="{B0E0E72B-456F-40E3-8054-8E95D7D33831}"/>
    <cellStyle name="Normal 3 2 3 2 2 2 2" xfId="29634" xr:uid="{D0FF9F91-2348-4CAE-84F2-EA18ACE58762}"/>
    <cellStyle name="Normal 3 2 3 2 2 2 2 2" xfId="29635" xr:uid="{7733047C-597C-4B92-9125-D77344A2F0D7}"/>
    <cellStyle name="Normal 3 2 3 2 2 2 3" xfId="29636" xr:uid="{8A0D206B-10E2-4F1A-A928-639DC8C98CBA}"/>
    <cellStyle name="Normal 3 2 3 2 2 2 4" xfId="29637" xr:uid="{4F42130C-0D8E-459F-ABBB-ED67DC16E994}"/>
    <cellStyle name="Normal 3 2 3 2 2 3" xfId="29638" xr:uid="{1FB22CFE-FD38-42F1-A157-D57E215D88FC}"/>
    <cellStyle name="Normal 3 2 3 2 2 3 2" xfId="29639" xr:uid="{2C9AF766-BB9F-489C-9E74-A184DF51FC3A}"/>
    <cellStyle name="Normal 3 2 3 2 2 4" xfId="29640" xr:uid="{5F1EC1C4-F852-4CF8-AACA-195814462B49}"/>
    <cellStyle name="Normal 3 2 3 2 2 5" xfId="29641" xr:uid="{523EF7C0-0E5D-4944-B47F-3AE8DBDA4262}"/>
    <cellStyle name="Normal 3 2 3 2 2 6" xfId="29642" xr:uid="{951E5B41-3C75-4754-B09F-09EAF9ACA97E}"/>
    <cellStyle name="Normal 3 2 3 2 2 7" xfId="29643" xr:uid="{9C7C3F25-52EA-49D0-87D5-0D9B7CD85264}"/>
    <cellStyle name="Normál 3 2 3 2 3" xfId="29644" xr:uid="{02AA82CF-996C-43C0-BC8C-F20F54CAFF6A}"/>
    <cellStyle name="Normal 3 2 3 3" xfId="29645" xr:uid="{6CF0124A-C811-4C4A-832C-E49F42BF2376}"/>
    <cellStyle name="Normál 3 2 3 3" xfId="29646" xr:uid="{C0D2B18B-4091-490F-80B5-18C0BEED474A}"/>
    <cellStyle name="Normal 3 2 3 3 10" xfId="29647" xr:uid="{67061AE4-6932-4E95-9759-2D4A7E2F69A0}"/>
    <cellStyle name="Normal 3 2 3 3 10 2" xfId="29648" xr:uid="{2631AA34-563A-4E4E-A5F6-7C8DD6A9C4D9}"/>
    <cellStyle name="Normal 3 2 3 3 11" xfId="29649" xr:uid="{6DF8ACA3-39E7-487B-9AC0-72F2836976D6}"/>
    <cellStyle name="Normal 3 2 3 3 12" xfId="29650" xr:uid="{531E8AD3-A548-4B23-BC9F-796637599699}"/>
    <cellStyle name="Normal 3 2 3 3 13" xfId="29651" xr:uid="{68BFD9A6-EE94-490F-B92C-55409BA0552A}"/>
    <cellStyle name="Normal 3 2 3 3 14" xfId="29652" xr:uid="{83878E9E-96D7-48C5-B46F-BC1BB1321DB9}"/>
    <cellStyle name="Normal 3 2 3 3 2" xfId="29653" xr:uid="{9321ED9C-890F-4646-BE0D-E71C404AEB6A}"/>
    <cellStyle name="Normál 3 2 3 3 2" xfId="29654" xr:uid="{57565AAA-7543-4FF8-932B-E7E522DBA6F6}"/>
    <cellStyle name="Normal 3 2 3 3 2 2" xfId="29655" xr:uid="{0184D8C2-9F6B-49E3-90A2-EC26D2DEEB15}"/>
    <cellStyle name="Normal 3 2 3 3 2 2 2" xfId="29656" xr:uid="{37FE6F25-7E07-4945-AD23-8C974C408F9F}"/>
    <cellStyle name="Normal 3 2 3 3 2 3" xfId="29657" xr:uid="{D8469366-8D3F-4402-8E7B-43C2E85A5F6B}"/>
    <cellStyle name="Normal 3 2 3 3 2 4" xfId="29658" xr:uid="{8EEC5DB5-242B-497E-8D4A-88A35021525C}"/>
    <cellStyle name="Normal 3 2 3 3 2 5" xfId="29659" xr:uid="{B305E3C8-97C0-45D1-9BE9-34C82E4B5622}"/>
    <cellStyle name="Normal 3 2 3 3 3" xfId="29660" xr:uid="{E3B54F09-9DD9-4548-88DA-559C04F0A683}"/>
    <cellStyle name="Normál 3 2 3 3 3" xfId="29661" xr:uid="{0114205C-D81B-489E-95AD-0E1F2554395B}"/>
    <cellStyle name="Normal 3 2 3 3 3 2" xfId="29662" xr:uid="{98763614-C4E8-408C-8FF6-6EADD5BF31E2}"/>
    <cellStyle name="Normal 3 2 3 3 4" xfId="29663" xr:uid="{ADB0B5A3-4239-4195-9B92-91C2930A1363}"/>
    <cellStyle name="Normal 3 2 3 3 4 2" xfId="29664" xr:uid="{CE69B028-26F0-4E81-8789-E165329E8EFA}"/>
    <cellStyle name="Normal 3 2 3 3 5" xfId="29665" xr:uid="{E0CC1BA9-9295-47E9-A293-72FB44F8FD34}"/>
    <cellStyle name="Normal 3 2 3 3 5 2" xfId="29666" xr:uid="{FE2D0539-6C4B-4CF1-B260-EF11AE2B86CC}"/>
    <cellStyle name="Normal 3 2 3 3 6" xfId="29667" xr:uid="{88A4BEFA-E453-442E-B498-DF3A100E5611}"/>
    <cellStyle name="Normal 3 2 3 3 6 2" xfId="29668" xr:uid="{D8D01F38-DD15-4F61-BD5D-D3E18CE640A6}"/>
    <cellStyle name="Normal 3 2 3 3 7" xfId="29669" xr:uid="{4CB7E16E-A935-4B44-88E9-F2238E98D6AA}"/>
    <cellStyle name="Normal 3 2 3 3 7 2" xfId="29670" xr:uid="{0F9632F4-8F17-4CF0-80AE-93D46F7B90F3}"/>
    <cellStyle name="Normal 3 2 3 3 8" xfId="29671" xr:uid="{06234036-5306-4552-8729-161EE410260A}"/>
    <cellStyle name="Normal 3 2 3 3 8 2" xfId="29672" xr:uid="{141509DF-F350-413C-9C74-DE8F6BCFDC92}"/>
    <cellStyle name="Normal 3 2 3 3 9" xfId="29673" xr:uid="{74EE7FC0-F620-416D-9EC0-097DFB214224}"/>
    <cellStyle name="Normal 3 2 3 3 9 2" xfId="29674" xr:uid="{5FA5C449-A941-4353-8A69-1A35E3D3617C}"/>
    <cellStyle name="Normal 3 2 3 4" xfId="29675" xr:uid="{B1AA3F2E-AB26-47A3-BE3F-FA9C459382B2}"/>
    <cellStyle name="Normál 3 2 3 4" xfId="29676" xr:uid="{E6B215B4-9ED0-4D74-9188-1723A3E779C0}"/>
    <cellStyle name="Normál 3 2 3 4 2" xfId="29677" xr:uid="{6DA55DB0-F9CE-4204-BF04-61F9A12C92CE}"/>
    <cellStyle name="Normal 3 2 3 5" xfId="29678" xr:uid="{B558B12D-F35A-419C-80AD-76CDAC4199A2}"/>
    <cellStyle name="Normál 3 2 3 5" xfId="29679" xr:uid="{F5EA7D93-736F-44C0-99DD-DD901BBB8AFB}"/>
    <cellStyle name="Normál 3 2 3 5 2" xfId="29680" xr:uid="{E7660D24-633A-4F6D-ABAE-514901CB83CA}"/>
    <cellStyle name="Normal 3 2 3 6" xfId="29681" xr:uid="{4991D952-4D1E-4FA1-84C8-48169D94A8C7}"/>
    <cellStyle name="Normál 3 2 3 6" xfId="29682" xr:uid="{18915079-527A-4B76-8E52-AB7C0DE7F9F5}"/>
    <cellStyle name="Normál 3 2 3 6 2" xfId="29683" xr:uid="{B82B8270-6B53-4C19-9113-0D416A0F30C6}"/>
    <cellStyle name="Normal 3 2 3 7" xfId="29684" xr:uid="{FBD4A276-50CA-4327-B29F-ED988698452A}"/>
    <cellStyle name="Normál 3 2 3 7" xfId="29685" xr:uid="{299A186B-317A-4C2D-8238-6B367A5C9FF4}"/>
    <cellStyle name="Normál 3 2 3 7 2" xfId="29686" xr:uid="{3DE1D88A-A10D-43C7-B5FF-91C91BA166E2}"/>
    <cellStyle name="Normal 3 2 3 8" xfId="4154" xr:uid="{E76CB3FA-095A-4E98-8D55-9E46B6A46D74}"/>
    <cellStyle name="Normál 3 2 3 8" xfId="29687" xr:uid="{053983A8-B75B-49ED-9467-5429E2195BDC}"/>
    <cellStyle name="Normál 3 2 3 8 2" xfId="29688" xr:uid="{8EA0BFBC-478A-4CF4-BBB4-8CD8EE108FF5}"/>
    <cellStyle name="Normál 3 2 3 9" xfId="29689" xr:uid="{B706F5A2-E29F-4674-86B6-9A08B7B47FBA}"/>
    <cellStyle name="Normál 3 2 3 9 2" xfId="29690" xr:uid="{67101283-C5EC-44CB-94C8-4EA2662DD753}"/>
    <cellStyle name="Normal 3 2 30" xfId="29691" xr:uid="{9F447DAE-2389-423E-BC68-FDCDC44B2F87}"/>
    <cellStyle name="Normal 3 2 31" xfId="29692" xr:uid="{250D0636-9DA1-45C2-90CB-7650ADDEC098}"/>
    <cellStyle name="Normal 3 2 32" xfId="29693" xr:uid="{C8098A44-2C35-4AB1-B2B8-EA818A3BC0CA}"/>
    <cellStyle name="Normal 3 2 33" xfId="29694" xr:uid="{C084FA95-D426-4103-8EC6-27C0CE4C8050}"/>
    <cellStyle name="Normal 3 2 34" xfId="29695" xr:uid="{2ECCA87F-B068-4727-8606-312CA120A66A}"/>
    <cellStyle name="Normal 3 2 35" xfId="29696" xr:uid="{13FE7F96-C9AF-4688-BB10-CD67394329C9}"/>
    <cellStyle name="Normal 3 2 36" xfId="29697" xr:uid="{F41666BB-FC71-4886-98E9-5AA2E66F8188}"/>
    <cellStyle name="Normal 3 2 37" xfId="29698" xr:uid="{C5835308-AE12-4085-83A1-B973917A5FD4}"/>
    <cellStyle name="Normal 3 2 38" xfId="29699" xr:uid="{1508829E-71A5-4A28-BF48-64026B61D4D9}"/>
    <cellStyle name="Normal 3 2 39" xfId="29700" xr:uid="{353EADE9-3918-4BFC-B910-BE5079193E75}"/>
    <cellStyle name="Normal 3 2 4" xfId="29701" xr:uid="{65554071-3910-4F9A-B68E-BBA39EBDD321}"/>
    <cellStyle name="Normál 3 2 4" xfId="29702" xr:uid="{C6C17652-327B-4977-9841-1BB603910DA3}"/>
    <cellStyle name="Normál 3 2 4 10" xfId="29703" xr:uid="{80590025-E299-4FE3-8396-C9266C12F6CA}"/>
    <cellStyle name="Normál 3 2 4 10 2" xfId="29704" xr:uid="{5E982CAA-BEBD-4F7F-AD5F-9C6E0A927A38}"/>
    <cellStyle name="Normál 3 2 4 11" xfId="29705" xr:uid="{526B23A0-6F15-44E1-9DC3-D9DD7DCA9099}"/>
    <cellStyle name="Normál 3 2 4 12" xfId="29706" xr:uid="{56779696-A461-4779-A927-1869FE94ACA9}"/>
    <cellStyle name="Normal 3 2 4 2" xfId="29707" xr:uid="{4A0521FE-7D77-4F5A-BD20-EFF20607C8CD}"/>
    <cellStyle name="Normál 3 2 4 2" xfId="29708" xr:uid="{28482215-7EA0-47D2-AB0D-DAC4327C44DA}"/>
    <cellStyle name="Normal 3 2 4 2 10" xfId="29709" xr:uid="{8A44EB41-80E2-417E-B3F5-A5DDD59F8B71}"/>
    <cellStyle name="Normal 3 2 4 2 10 2" xfId="29710" xr:uid="{A3F15492-0017-4E73-A4E1-CA39E8D1E0B0}"/>
    <cellStyle name="Normal 3 2 4 2 11" xfId="29711" xr:uid="{2C6DB521-006B-4B62-B68D-DBCDE86BF33C}"/>
    <cellStyle name="Normal 3 2 4 2 11 2" xfId="29712" xr:uid="{7F66D8A7-4CA3-4B95-8BBF-70537F53C5C8}"/>
    <cellStyle name="Normal 3 2 4 2 12" xfId="29713" xr:uid="{428586ED-47CD-432D-BF31-4C292622FE42}"/>
    <cellStyle name="Normal 3 2 4 2 13" xfId="29714" xr:uid="{ACCBA31B-0906-4176-BA3A-1772126A7F58}"/>
    <cellStyle name="Normal 3 2 4 2 14" xfId="29715" xr:uid="{DC9B5913-6186-4FB1-9824-A9C011A764FB}"/>
    <cellStyle name="Normal 3 2 4 2 15" xfId="29716" xr:uid="{6A96402C-D272-4FC7-BC68-928249DAC96C}"/>
    <cellStyle name="Normal 3 2 4 2 2" xfId="29717" xr:uid="{BDD39D87-3B06-43D1-8C20-958D56C02273}"/>
    <cellStyle name="Normál 3 2 4 2 2" xfId="29718" xr:uid="{F31F7A73-BB75-4D51-9910-1B9EB1A1D7AC}"/>
    <cellStyle name="Normal 3 2 4 2 2 2" xfId="29719" xr:uid="{2358A11A-119E-49A3-B413-EE6011C5DA8C}"/>
    <cellStyle name="Normal 3 2 4 2 2 2 2" xfId="29720" xr:uid="{66E93227-EBBC-49B6-BB2C-8475B1A7C511}"/>
    <cellStyle name="Normal 3 2 4 2 2 3" xfId="29721" xr:uid="{F8DEFED4-7937-493E-870D-72956FE6A203}"/>
    <cellStyle name="Normal 3 2 4 2 2 4" xfId="29722" xr:uid="{C27008E1-C220-4651-B861-F5CD3E0124B2}"/>
    <cellStyle name="Normal 3 2 4 2 2 5" xfId="29723" xr:uid="{616B2BA7-72E7-4425-A4FD-285445D0103D}"/>
    <cellStyle name="Normal 3 2 4 2 3" xfId="29724" xr:uid="{777127C8-02E9-45DC-8544-58CB7803A711}"/>
    <cellStyle name="Normál 3 2 4 2 3" xfId="29725" xr:uid="{D012C4BA-28B0-4F05-A81A-1982F5418F04}"/>
    <cellStyle name="Normal 3 2 4 2 3 2" xfId="29726" xr:uid="{6B8D1664-C4F4-49FC-A6C5-5FFFDFC2D33C}"/>
    <cellStyle name="Normal 3 2 4 2 4" xfId="29727" xr:uid="{73AD0C14-980C-4D2B-A0CB-5F1A8B15D0B6}"/>
    <cellStyle name="Normal 3 2 4 2 4 2" xfId="29728" xr:uid="{EA3E9038-00E8-4261-842D-2363E6578BE2}"/>
    <cellStyle name="Normal 3 2 4 2 5" xfId="29729" xr:uid="{15543331-A853-4BAD-BD73-49F4ECC9CF03}"/>
    <cellStyle name="Normal 3 2 4 2 5 2" xfId="29730" xr:uid="{0D20AD47-5BB7-4C49-B551-83DF1836FC3B}"/>
    <cellStyle name="Normal 3 2 4 2 6" xfId="29731" xr:uid="{7D514B13-B69F-492F-9C48-2C171873AD83}"/>
    <cellStyle name="Normal 3 2 4 2 6 2" xfId="29732" xr:uid="{584D8C7D-29E0-4A9B-B291-134A2F73ED42}"/>
    <cellStyle name="Normal 3 2 4 2 7" xfId="29733" xr:uid="{3D6EAB9E-DC65-4B68-8036-EF4F0467F192}"/>
    <cellStyle name="Normal 3 2 4 2 7 2" xfId="29734" xr:uid="{5F4CC11A-FDF7-4FBE-BCB9-5D46A0FEEEE4}"/>
    <cellStyle name="Normal 3 2 4 2 8" xfId="29735" xr:uid="{ABFEB2D5-2D1A-4C91-94CD-801C792CA270}"/>
    <cellStyle name="Normal 3 2 4 2 8 2" xfId="29736" xr:uid="{5A77F53D-A64D-4849-8DE0-12C8FDAEBF86}"/>
    <cellStyle name="Normal 3 2 4 2 9" xfId="29737" xr:uid="{55608810-DF6E-430D-8E44-4D3430EAD495}"/>
    <cellStyle name="Normal 3 2 4 2 9 2" xfId="29738" xr:uid="{1C422908-4154-4925-889E-60FEE05605AF}"/>
    <cellStyle name="Normál 3 2 4 3" xfId="29739" xr:uid="{955A726C-D4F7-45B6-B1CF-3A2516C666F4}"/>
    <cellStyle name="Normál 3 2 4 3 2" xfId="29740" xr:uid="{64566949-18BE-4D2A-98EC-1D1C8BAFA13E}"/>
    <cellStyle name="Normál 3 2 4 4" xfId="29741" xr:uid="{1756E188-FAEE-477B-B1CD-C9045BA36AFA}"/>
    <cellStyle name="Normál 3 2 4 4 2" xfId="29742" xr:uid="{0B2C95D1-0672-4252-B0B6-2D37B2EF6D92}"/>
    <cellStyle name="Normál 3 2 4 5" xfId="29743" xr:uid="{F16B1DB6-6000-48C6-B8A1-43CE7DC33ABC}"/>
    <cellStyle name="Normál 3 2 4 5 2" xfId="29744" xr:uid="{BD70886D-A27D-4698-A958-F13CC30BF15F}"/>
    <cellStyle name="Normál 3 2 4 6" xfId="29745" xr:uid="{1CF2C6DC-4ECB-43BD-B0AF-C0286CD5AA66}"/>
    <cellStyle name="Normál 3 2 4 6 2" xfId="29746" xr:uid="{EEF6C0D9-D050-4401-B0D0-3C263D9B0B1C}"/>
    <cellStyle name="Normál 3 2 4 7" xfId="29747" xr:uid="{4690D2FF-7CB8-4B73-9F00-E56F9C1D1371}"/>
    <cellStyle name="Normál 3 2 4 7 2" xfId="29748" xr:uid="{4224AE15-068D-4C91-9EFB-687638B42636}"/>
    <cellStyle name="Normál 3 2 4 8" xfId="29749" xr:uid="{1A55971C-A468-46D6-BD89-F56F2C05BF22}"/>
    <cellStyle name="Normál 3 2 4 8 2" xfId="29750" xr:uid="{DED88AE2-050A-4970-AE1B-2E9236C87484}"/>
    <cellStyle name="Normál 3 2 4 9" xfId="29751" xr:uid="{1421B5FB-BD22-4E84-9C11-BE589EB1CE47}"/>
    <cellStyle name="Normál 3 2 4 9 2" xfId="29752" xr:uid="{8B8FC739-68DE-4FE1-AAB9-FA4C43F0A09A}"/>
    <cellStyle name="Normal 3 2 40" xfId="29753" xr:uid="{6DF977E5-DDA2-41A8-8B1A-92BBE185E45A}"/>
    <cellStyle name="Normal 3 2 41" xfId="29754" xr:uid="{E2DE6D9B-2496-436D-B8B8-9B08A89979EF}"/>
    <cellStyle name="Normal 3 2 42" xfId="29755" xr:uid="{40C2ACFE-DDD7-4D93-81AC-0FADAC9BF1D4}"/>
    <cellStyle name="Normal 3 2 43" xfId="29756" xr:uid="{B8D5204F-1C91-4BC7-A796-46B048ED7F69}"/>
    <cellStyle name="Normal 3 2 44" xfId="29757" xr:uid="{5EE54582-002D-4EB7-A9C0-7C071E271336}"/>
    <cellStyle name="Normal 3 2 45" xfId="29758" xr:uid="{9DE46902-BB9F-47AF-901A-0C42DE4DBA3D}"/>
    <cellStyle name="Normal 3 2 46" xfId="29759" xr:uid="{9B7EF819-5F92-4334-8D45-A33E9E3C01DA}"/>
    <cellStyle name="Normal 3 2 47" xfId="29760" xr:uid="{D2814A31-0315-4630-A559-D1E59632B05E}"/>
    <cellStyle name="Normal 3 2 48" xfId="29761" xr:uid="{D9E7C2D1-1E65-416C-9545-1D88A5CDA940}"/>
    <cellStyle name="Normal 3 2 49" xfId="29762" xr:uid="{B9F29939-88AF-4CA6-8115-207AD97A3AFD}"/>
    <cellStyle name="Normal 3 2 5" xfId="29763" xr:uid="{1F634087-CD9C-437E-8EC9-0D25BED3F303}"/>
    <cellStyle name="Normál 3 2 5" xfId="29764" xr:uid="{D2602161-E042-4141-969E-74F4E38B7AF4}"/>
    <cellStyle name="Normal 3 2 5 10" xfId="29765" xr:uid="{CD6AB6E8-A835-4F6B-A093-42F43D880423}"/>
    <cellStyle name="Normál 3 2 5 10" xfId="29766" xr:uid="{FBF87440-F6FC-4497-BE14-AE0432E5BBF1}"/>
    <cellStyle name="Normál 3 2 5 10 2" xfId="29767" xr:uid="{3842A680-99D7-42E3-845E-8ABDCC6F1DBD}"/>
    <cellStyle name="Normal 3 2 5 11" xfId="29768" xr:uid="{BF8882FE-851A-4D60-AF32-9E77EC5D9FAD}"/>
    <cellStyle name="Normál 3 2 5 11" xfId="29769" xr:uid="{8685629A-A623-4210-99D9-340CEA330526}"/>
    <cellStyle name="Normal 3 2 5 12" xfId="29770" xr:uid="{03239DD7-BD0F-4E39-B015-E3490FB73C88}"/>
    <cellStyle name="Normál 3 2 5 12" xfId="29771" xr:uid="{82FB999E-74EE-4C6F-98D2-E5BEA18C91C2}"/>
    <cellStyle name="Normal 3 2 5 13" xfId="29772" xr:uid="{00006614-D54C-44D6-A9F3-046C57D57397}"/>
    <cellStyle name="Normal 3 2 5 14" xfId="29773" xr:uid="{C49BE7B4-D7DA-4C9B-8385-245CC5DFAD18}"/>
    <cellStyle name="Normal 3 2 5 15" xfId="29774" xr:uid="{F0C7BCA5-EFC9-4521-A761-DB68C4AACAAD}"/>
    <cellStyle name="Normal 3 2 5 2" xfId="29775" xr:uid="{25668D06-78CB-4FDD-B1F0-BCBCE1663F17}"/>
    <cellStyle name="Normál 3 2 5 2" xfId="29776" xr:uid="{2AE19F58-E9A9-4073-833C-452D4DF805AF}"/>
    <cellStyle name="Normal 3 2 5 2 2" xfId="29777" xr:uid="{7B31A2E6-F8D1-446F-9FF2-B5338E7E390C}"/>
    <cellStyle name="Normál 3 2 5 2 2" xfId="29778" xr:uid="{B7A7FFE9-E5CC-4428-BCDD-1A67788F6B27}"/>
    <cellStyle name="Normal 3 2 5 2 2 2" xfId="29779" xr:uid="{4DCD1340-19E4-4849-A1EA-9B2C0AC3AC7C}"/>
    <cellStyle name="Normal 3 2 5 2 2 2 2" xfId="29780" xr:uid="{72E557FA-84FD-454C-AEB8-26937FF7FA17}"/>
    <cellStyle name="Normal 3 2 5 2 2 2 2 2" xfId="29781" xr:uid="{AD080723-D14B-489A-8BD1-5F49480F0536}"/>
    <cellStyle name="Normal 3 2 5 2 2 2 3" xfId="29782" xr:uid="{1719C069-E685-430F-879F-4FF217F8F3DA}"/>
    <cellStyle name="Normal 3 2 5 2 2 2 4" xfId="29783" xr:uid="{C08AF4C5-20E4-45CE-8D96-2A38375CC556}"/>
    <cellStyle name="Normal 3 2 5 2 2 3" xfId="29784" xr:uid="{1F08FF43-C997-4848-B558-C5DDF3652A67}"/>
    <cellStyle name="Normal 3 2 5 2 2 3 2" xfId="29785" xr:uid="{67E502D3-4152-4E29-BD22-090D7FF73050}"/>
    <cellStyle name="Normal 3 2 5 2 2 4" xfId="29786" xr:uid="{226E0097-3306-48D4-B839-A7FAAB134915}"/>
    <cellStyle name="Normal 3 2 5 2 2 5" xfId="29787" xr:uid="{2C23B0EE-EB43-4830-83E6-FB2BAB59AFBD}"/>
    <cellStyle name="Normal 3 2 5 2 2 6" xfId="29788" xr:uid="{00AB1FBF-E5EF-42CD-92CD-379C8A3DDB7A}"/>
    <cellStyle name="Normál 3 2 5 2 3" xfId="29789" xr:uid="{21193117-4469-4E9D-8CB7-3F52C2EBBC20}"/>
    <cellStyle name="Normal 3 2 5 3" xfId="29790" xr:uid="{F56B4423-69BF-4D28-B09D-312BE9BE4A5E}"/>
    <cellStyle name="Normál 3 2 5 3" xfId="29791" xr:uid="{3B619C65-3269-46F8-9DD2-C459B672CBF1}"/>
    <cellStyle name="Normal 3 2 5 3 10" xfId="29792" xr:uid="{56A6DC16-294C-40B1-96FE-5C43BFEB49B8}"/>
    <cellStyle name="Normal 3 2 5 3 10 2" xfId="29793" xr:uid="{DA27B21C-BCCC-43DA-9A39-C3E8CEA338F2}"/>
    <cellStyle name="Normal 3 2 5 3 11" xfId="29794" xr:uid="{68DBC3B3-6C09-47B5-BB96-0EB38CFE7BD4}"/>
    <cellStyle name="Normal 3 2 5 3 12" xfId="29795" xr:uid="{7B8DE1E6-AD24-4673-A886-B7DBDAFA9AB4}"/>
    <cellStyle name="Normal 3 2 5 3 13" xfId="29796" xr:uid="{3B7B598D-AB7D-4217-BBB1-804E0F8087C2}"/>
    <cellStyle name="Normal 3 2 5 3 2" xfId="29797" xr:uid="{30790908-A753-46AC-B3C9-52A659D63083}"/>
    <cellStyle name="Normál 3 2 5 3 2" xfId="29798" xr:uid="{D7E373DC-536B-4F74-8522-3FF3EA7E2B47}"/>
    <cellStyle name="Normal 3 2 5 3 2 2" xfId="29799" xr:uid="{6FFF385A-8629-48D7-BD81-6F43B28B4B96}"/>
    <cellStyle name="Normal 3 2 5 3 2 2 2" xfId="29800" xr:uid="{69FA4D8E-5A7C-4E09-8A24-D2817147B41D}"/>
    <cellStyle name="Normal 3 2 5 3 2 3" xfId="29801" xr:uid="{2B88C252-C977-4B00-82E3-FDD1FF8C5103}"/>
    <cellStyle name="Normal 3 2 5 3 2 4" xfId="29802" xr:uid="{69651E24-F292-4ADB-BFC4-B3E7D3DA599C}"/>
    <cellStyle name="Normal 3 2 5 3 2 5" xfId="29803" xr:uid="{3629381A-07DD-40E9-AF6E-972B0487B1EA}"/>
    <cellStyle name="Normal 3 2 5 3 3" xfId="29804" xr:uid="{68B59573-7914-4C90-A632-0E53AB2FA546}"/>
    <cellStyle name="Normál 3 2 5 3 3" xfId="29805" xr:uid="{ED5E5A24-90DA-45B6-BA6A-09FD3C4FDF53}"/>
    <cellStyle name="Normal 3 2 5 3 3 2" xfId="29806" xr:uid="{1AB85723-97E4-4302-87AE-964635B82969}"/>
    <cellStyle name="Normal 3 2 5 3 4" xfId="29807" xr:uid="{7BA3E657-478A-4216-BAE4-A38031CB2604}"/>
    <cellStyle name="Normal 3 2 5 3 4 2" xfId="29808" xr:uid="{3722375A-1965-4E28-9529-3985DC56940F}"/>
    <cellStyle name="Normal 3 2 5 3 5" xfId="29809" xr:uid="{379CFDBD-4EF6-4DD7-9EEC-BF690A5FF867}"/>
    <cellStyle name="Normal 3 2 5 3 5 2" xfId="29810" xr:uid="{366CA7C2-F2D9-435E-9A31-8A935B2C56FC}"/>
    <cellStyle name="Normal 3 2 5 3 6" xfId="29811" xr:uid="{16487EFA-AC3F-46D3-95A6-126BFDC9FB21}"/>
    <cellStyle name="Normal 3 2 5 3 6 2" xfId="29812" xr:uid="{98B0FC29-A70A-455F-B8BF-D95A9C31B49B}"/>
    <cellStyle name="Normal 3 2 5 3 7" xfId="29813" xr:uid="{9C6146AC-5108-4CB7-8C3C-D78D6EF9B56B}"/>
    <cellStyle name="Normal 3 2 5 3 7 2" xfId="29814" xr:uid="{8692A6C0-4AE3-4300-BE0C-CAE11A8277A8}"/>
    <cellStyle name="Normal 3 2 5 3 8" xfId="29815" xr:uid="{C6274599-CC25-40C8-97AE-93E778919CF9}"/>
    <cellStyle name="Normal 3 2 5 3 8 2" xfId="29816" xr:uid="{387E91C9-EFFF-44F4-B66A-A1A8C9C78594}"/>
    <cellStyle name="Normal 3 2 5 3 9" xfId="29817" xr:uid="{BA7F0479-8AD5-4F72-8724-B0970660C6FC}"/>
    <cellStyle name="Normal 3 2 5 3 9 2" xfId="29818" xr:uid="{D88B55DA-323D-4A63-9567-5ACB61AAD279}"/>
    <cellStyle name="Normal 3 2 5 4" xfId="29819" xr:uid="{1B65AB95-4771-44D9-A831-9FFAF05067F8}"/>
    <cellStyle name="Normál 3 2 5 4" xfId="29820" xr:uid="{1ED83D95-A43A-4678-9777-42A88BC13698}"/>
    <cellStyle name="Normál 3 2 5 4 2" xfId="29821" xr:uid="{1E565DAE-CBFF-4478-9C5A-D924F2E283C3}"/>
    <cellStyle name="Normal 3 2 5 5" xfId="29822" xr:uid="{9CDC8871-4EC3-41A4-AF70-5F143AB92D2A}"/>
    <cellStyle name="Normál 3 2 5 5" xfId="29823" xr:uid="{7C3D864A-13F9-4A37-B161-76AF71C84C7D}"/>
    <cellStyle name="Normál 3 2 5 5 2" xfId="29824" xr:uid="{50C4D0D7-2965-4407-B057-A7A82B39B6AB}"/>
    <cellStyle name="Normal 3 2 5 6" xfId="29825" xr:uid="{9CFF4B23-BA47-42BF-BAE0-0311C07E4642}"/>
    <cellStyle name="Normál 3 2 5 6" xfId="29826" xr:uid="{AA8195BA-5A67-489F-9C5D-90A1818B5DEF}"/>
    <cellStyle name="Normál 3 2 5 6 2" xfId="29827" xr:uid="{A78A86BD-4AB7-4980-A83B-F2AFFF26B659}"/>
    <cellStyle name="Normal 3 2 5 7" xfId="29828" xr:uid="{83EFF32E-4121-48B0-9FB9-115A5249617F}"/>
    <cellStyle name="Normál 3 2 5 7" xfId="29829" xr:uid="{7A3AACA5-BCE1-4EDD-A14A-E8AAFD2DC94C}"/>
    <cellStyle name="Normál 3 2 5 7 2" xfId="29830" xr:uid="{9B9E48BD-51DA-43CD-8838-145E1A145E6D}"/>
    <cellStyle name="Normal 3 2 5 8" xfId="29831" xr:uid="{77A3E6ED-B63E-4931-A27B-C319A967E94D}"/>
    <cellStyle name="Normál 3 2 5 8" xfId="29832" xr:uid="{CBD46938-094A-4BD5-9852-600E66EFCB3D}"/>
    <cellStyle name="Normál 3 2 5 8 2" xfId="29833" xr:uid="{31A0B24C-58B4-42B6-B893-232AA4650457}"/>
    <cellStyle name="Normal 3 2 5 9" xfId="29834" xr:uid="{A524F0EC-3295-4E28-8E99-37EF610EEB3F}"/>
    <cellStyle name="Normál 3 2 5 9" xfId="29835" xr:uid="{A493B86A-8F64-4807-8771-E8D0301A5E05}"/>
    <cellStyle name="Normál 3 2 5 9 2" xfId="29836" xr:uid="{E2DE77CC-F809-4402-B4D5-8A73B0511971}"/>
    <cellStyle name="Normal 3 2 50" xfId="29837" xr:uid="{EAFC12C9-41ED-4002-9BA4-72CF0D8AAB4E}"/>
    <cellStyle name="Normal 3 2 51" xfId="29838" xr:uid="{49898CB7-BB43-4476-BC7B-E990A5DE9EBE}"/>
    <cellStyle name="Normal 3 2 52" xfId="29839" xr:uid="{86298124-E6C2-46D9-91C1-4D8AE8A95B0A}"/>
    <cellStyle name="Normal 3 2 53" xfId="4058" xr:uid="{9E24FAA1-63A3-49A5-A80E-A0010DBE12B8}"/>
    <cellStyle name="Normal 3 2 54" xfId="2211" xr:uid="{FE88A871-0438-4180-95EC-795EB81650C8}"/>
    <cellStyle name="Normal 3 2 6" xfId="29840" xr:uid="{7FBD6C20-3938-472A-B249-203F5FD268E2}"/>
    <cellStyle name="Normál 3 2 6" xfId="29841" xr:uid="{53F29BB2-C98D-4547-9610-64030A2112E2}"/>
    <cellStyle name="Normal 3 2 6 2" xfId="29842" xr:uid="{ACC493C1-1A44-4774-B72F-FAFDF95396D4}"/>
    <cellStyle name="Normál 3 2 6 2" xfId="29843" xr:uid="{78982EC1-6932-4F2B-B9C0-03ED62E44782}"/>
    <cellStyle name="Normal 3 2 6 2 2" xfId="29844" xr:uid="{DE0DA1C8-0A1B-4B3B-9315-873D8498299B}"/>
    <cellStyle name="Normal 3 2 6 2 2 2" xfId="29845" xr:uid="{2E85702F-3DE9-4490-87DC-992FDE0EDDB8}"/>
    <cellStyle name="Normal 3 2 6 2 2 2 2" xfId="29846" xr:uid="{B8855E17-0EC6-4EF0-B30C-D3ED9F71B96E}"/>
    <cellStyle name="Normal 3 2 6 2 2 3" xfId="29847" xr:uid="{0B2385C0-6030-4881-9834-99FCD5BACEE8}"/>
    <cellStyle name="Normal 3 2 6 2 2 4" xfId="29848" xr:uid="{EECCEB46-59B1-41DC-84CC-055830E4700E}"/>
    <cellStyle name="Normal 3 2 6 2 3" xfId="29849" xr:uid="{1AE3E4B7-D481-41E8-BF0F-3EC661377272}"/>
    <cellStyle name="Normal 3 2 6 2 3 2" xfId="29850" xr:uid="{DA8BEB73-5122-42D8-A054-EADFB3EC9DF2}"/>
    <cellStyle name="Normal 3 2 6 2 4" xfId="29851" xr:uid="{1AA2E44E-A946-466A-9821-BE1702DAE7F9}"/>
    <cellStyle name="Normal 3 2 6 2 5" xfId="29852" xr:uid="{DD49F481-4C8D-445A-863D-4A0F9FBF05ED}"/>
    <cellStyle name="Normal 3 2 6 2 6" xfId="29853" xr:uid="{2F2EA198-C522-4EA2-BD7D-6D4713EDFAFC}"/>
    <cellStyle name="Normal 3 2 6 2 7" xfId="29854" xr:uid="{CE9851F4-2D71-49AA-B63D-FF4D5F2A464F}"/>
    <cellStyle name="Normál 3 2 6 3" xfId="29855" xr:uid="{C40D3C12-525E-43D6-8C4C-202918C9B5CA}"/>
    <cellStyle name="Normal 3 2 7" xfId="29856" xr:uid="{3D1608F4-77E0-4973-AF75-412416A343AD}"/>
    <cellStyle name="Normál 3 2 7" xfId="29857" xr:uid="{5DAFCDC8-F1DE-4AAA-B385-56AC689B7D52}"/>
    <cellStyle name="Normal 3 2 7 2" xfId="29858" xr:uid="{DD93DAC2-EC3D-439E-B9D8-86BB58D6FDE6}"/>
    <cellStyle name="Normál 3 2 7 2" xfId="29859" xr:uid="{8BA8B60D-9E63-43FC-8F61-9E63CD41C79A}"/>
    <cellStyle name="Normal 3 2 7 2 2" xfId="29860" xr:uid="{62A7545F-D48C-4D19-A1AD-624CE05F0752}"/>
    <cellStyle name="Normal 3 2 7 2 2 2" xfId="29861" xr:uid="{6D95165D-684C-4A80-BF7F-C2D7D7D27655}"/>
    <cellStyle name="Normal 3 2 7 2 2 2 2" xfId="29862" xr:uid="{117EEF7F-BE5A-4A68-984B-A35B3B60A498}"/>
    <cellStyle name="Normal 3 2 7 2 2 3" xfId="29863" xr:uid="{4E93E026-514E-4BC2-8D2A-6D1D270849B4}"/>
    <cellStyle name="Normal 3 2 7 2 2 4" xfId="29864" xr:uid="{2C0CA34F-5A77-44FD-87E1-C5AB566ABE57}"/>
    <cellStyle name="Normal 3 2 7 2 3" xfId="29865" xr:uid="{A2A1ECDA-0087-4B36-9CAE-6AFCC8868183}"/>
    <cellStyle name="Normal 3 2 7 2 3 2" xfId="29866" xr:uid="{C9568E5A-E3B9-4384-B7BA-A7A947F8F7D8}"/>
    <cellStyle name="Normal 3 2 7 2 4" xfId="29867" xr:uid="{6ACD4F83-8E75-4486-BA10-6BFF433DCE87}"/>
    <cellStyle name="Normal 3 2 7 2 5" xfId="29868" xr:uid="{6E9A15B9-67CA-451F-8DFE-7119D6E29655}"/>
    <cellStyle name="Normal 3 2 7 2 6" xfId="29869" xr:uid="{DCFC842C-A716-4489-88DD-22A6D879F19B}"/>
    <cellStyle name="Normal 3 2 7 2 7" xfId="29870" xr:uid="{61707373-A29F-4E5C-8560-25DA73CBCB83}"/>
    <cellStyle name="Normál 3 2 7 3" xfId="29871" xr:uid="{2517CB53-5405-4A50-A627-7890068BBCB1}"/>
    <cellStyle name="Normal 3 2 8" xfId="29872" xr:uid="{FEA847FE-A4A3-4658-81E6-ABE6BFAA28D8}"/>
    <cellStyle name="Normál 3 2 8" xfId="29873" xr:uid="{F05D75C9-04A1-4C9D-863A-8A003947DFB9}"/>
    <cellStyle name="Normal 3 2 8 2" xfId="29874" xr:uid="{07D5F1E3-F0A2-4F24-9FFE-8053C2E787B2}"/>
    <cellStyle name="Normál 3 2 8 2" xfId="29875" xr:uid="{8B71D134-7605-462A-9E34-3A93C95C38A5}"/>
    <cellStyle name="Normal 3 2 8 2 2" xfId="29876" xr:uid="{4FF72EFE-E81A-465F-9AEA-3A7632628D84}"/>
    <cellStyle name="Normal 3 2 8 2 2 2" xfId="29877" xr:uid="{26538DFB-153F-4EF1-9B72-54DB8D697F9B}"/>
    <cellStyle name="Normal 3 2 8 2 2 2 2" xfId="29878" xr:uid="{0E163ACA-971D-4169-B70C-80D96D0D3ED6}"/>
    <cellStyle name="Normal 3 2 8 2 2 3" xfId="29879" xr:uid="{7CF6AEAE-A11A-46EC-B605-5209A1E57FFE}"/>
    <cellStyle name="Normal 3 2 8 2 2 4" xfId="29880" xr:uid="{925ACA01-BB9A-4CA4-8603-363BB076AB34}"/>
    <cellStyle name="Normal 3 2 8 2 3" xfId="29881" xr:uid="{7EE71941-8E7F-4523-922A-001AB5A4309B}"/>
    <cellStyle name="Normal 3 2 8 2 3 2" xfId="29882" xr:uid="{FF2E91E1-CF39-40F0-A280-6E37C691BAED}"/>
    <cellStyle name="Normal 3 2 8 2 4" xfId="29883" xr:uid="{F270C584-2FDF-4B61-9438-3B1F3CB11462}"/>
    <cellStyle name="Normal 3 2 8 2 5" xfId="29884" xr:uid="{F25BCEBF-A5C8-4DFE-9DCA-D2F1A08239FB}"/>
    <cellStyle name="Normal 3 2 8 2 6" xfId="29885" xr:uid="{19457DAA-8122-47BD-9130-A4748831AEAE}"/>
    <cellStyle name="Normal 3 2 8 2 7" xfId="29886" xr:uid="{235FBAA9-D856-4EBC-AD06-7EF0EC1F8B27}"/>
    <cellStyle name="Normál 3 2 8 3" xfId="29887" xr:uid="{0A445113-2A27-46CB-8BD5-99885358BC13}"/>
    <cellStyle name="Normal 3 2 9" xfId="29888" xr:uid="{96C48434-361F-44A7-AD01-89ADA089BD0B}"/>
    <cellStyle name="Normál 3 2 9" xfId="29889" xr:uid="{A818DA78-B1B0-4AEA-9048-E10D3EBC54D7}"/>
    <cellStyle name="Normal 3 2 9 2" xfId="29890" xr:uid="{A080A92B-77C4-4580-AD12-2D10DCB5251A}"/>
    <cellStyle name="Normál 3 2 9 2" xfId="29891" xr:uid="{DAEB641E-BA98-4A23-A23C-A526939923A5}"/>
    <cellStyle name="Normal 3 2 9 2 2" xfId="29892" xr:uid="{8D5E8F4D-B260-40A4-B6E6-5D031F7A580B}"/>
    <cellStyle name="Normal 3 2 9 2 2 2" xfId="29893" xr:uid="{6E23ABB3-2452-4FF6-AA54-25C8B4C6799C}"/>
    <cellStyle name="Normal 3 2 9 2 2 2 2" xfId="29894" xr:uid="{7B00B886-FBAD-4C5B-9105-3111B22501BF}"/>
    <cellStyle name="Normal 3 2 9 2 2 3" xfId="29895" xr:uid="{37D7FD30-777A-41A4-BD5F-6B3322FA0817}"/>
    <cellStyle name="Normal 3 2 9 2 2 4" xfId="29896" xr:uid="{BDB68508-88C4-4738-BBD0-564709F49553}"/>
    <cellStyle name="Normal 3 2 9 2 3" xfId="29897" xr:uid="{6F4ACFEB-09F9-4F1B-84CF-22E215683695}"/>
    <cellStyle name="Normal 3 2 9 2 3 2" xfId="29898" xr:uid="{01E2D085-789A-44E8-815E-C3CCE1945587}"/>
    <cellStyle name="Normal 3 2 9 2 4" xfId="29899" xr:uid="{FC5AF0CE-FE70-4671-8DC4-0F261ABD89B3}"/>
    <cellStyle name="Normal 3 2 9 2 5" xfId="29900" xr:uid="{3A2A1249-23C6-43D0-BC97-DFCE0AFAAD31}"/>
    <cellStyle name="Normal 3 2 9 2 6" xfId="29901" xr:uid="{5AD29E4D-17B5-4D03-86ED-BA6D1A1313E9}"/>
    <cellStyle name="Normal 3 2 9 2 7" xfId="29902" xr:uid="{DA46FCB2-37EC-4362-A757-42BD314EB605}"/>
    <cellStyle name="Normál 3 2 9 3" xfId="29903" xr:uid="{8A440F97-35A7-419C-869F-DB435F5FC882}"/>
    <cellStyle name="Normal 3 2_inv-en-1.5.0-02 trame_fiche-emissions" xfId="29904" xr:uid="{55969BAB-33DB-4AE9-A2C5-3FADA90C9640}"/>
    <cellStyle name="Normal 3 20" xfId="29905" xr:uid="{DB3298EC-5226-4C57-9950-DBAAD68768AC}"/>
    <cellStyle name="Normal 3 20 2" xfId="29906" xr:uid="{FCB691B5-DAB3-4121-AF6D-67516A501FC0}"/>
    <cellStyle name="Normal 3 20 2 2" xfId="29907" xr:uid="{966C8CE0-8FB9-4C13-840A-232CAC2AFEA9}"/>
    <cellStyle name="Normal 3 20 2 2 2" xfId="29908" xr:uid="{013092E8-1194-4B06-BB38-73B28FFD6EBE}"/>
    <cellStyle name="Normal 3 20 2 2 2 2" xfId="29909" xr:uid="{43F7EAA1-EB78-4E88-A1C0-322CAD6BFD9C}"/>
    <cellStyle name="Normal 3 20 2 2 3" xfId="29910" xr:uid="{BA60B55B-EAD8-4B0D-ACF5-BDFAF391C9D1}"/>
    <cellStyle name="Normal 3 20 2 2 4" xfId="29911" xr:uid="{20693B3A-08F1-42CA-8C2B-2A97B20E9EA3}"/>
    <cellStyle name="Normal 3 20 2 3" xfId="29912" xr:uid="{2306A76B-D124-4669-9D39-85D7C0F63C1D}"/>
    <cellStyle name="Normal 3 20 2 3 2" xfId="29913" xr:uid="{6D5DA3A6-F4F2-43A7-84F9-685E2B96EF2E}"/>
    <cellStyle name="Normal 3 20 2 4" xfId="29914" xr:uid="{E30D49E2-48E3-4917-948C-ED21D275A858}"/>
    <cellStyle name="Normal 3 20 2 5" xfId="29915" xr:uid="{3BA35D06-334E-4FFC-A56D-03D4FAA071E5}"/>
    <cellStyle name="Normal 3 20 2 6" xfId="29916" xr:uid="{C0FA30C1-12A8-4F85-B2EC-C340E832236D}"/>
    <cellStyle name="Normal 3 21" xfId="29917" xr:uid="{F8661355-B9F0-4BFD-A9EF-3396E39F13DF}"/>
    <cellStyle name="Normal 3 21 2" xfId="29918" xr:uid="{5178B74F-F1CC-4B29-BD0D-5D2F927976A3}"/>
    <cellStyle name="Normal 3 21 2 2" xfId="29919" xr:uid="{81B52847-3B16-4D31-9597-A9D89EFA2DA6}"/>
    <cellStyle name="Normal 3 21 2 2 2" xfId="29920" xr:uid="{A82AA3B9-52DB-4D1D-A9D5-42980026D4AE}"/>
    <cellStyle name="Normal 3 21 2 2 2 2" xfId="29921" xr:uid="{BE7F97BE-E437-48C2-AF45-93ADDACA2CF0}"/>
    <cellStyle name="Normal 3 21 2 2 3" xfId="29922" xr:uid="{22DC6A3C-FA88-4B8A-8095-EA57DDFACDB0}"/>
    <cellStyle name="Normal 3 21 2 2 4" xfId="29923" xr:uid="{67D0BC9D-2FE4-456B-AF10-2AF5FCB40303}"/>
    <cellStyle name="Normal 3 21 2 3" xfId="29924" xr:uid="{D0DD6F1E-4ADB-46EE-A861-04034C1D98EE}"/>
    <cellStyle name="Normal 3 21 2 3 2" xfId="29925" xr:uid="{FBC46CB5-A54A-4471-910E-3322C9BB907F}"/>
    <cellStyle name="Normal 3 21 2 4" xfId="29926" xr:uid="{48396476-A219-418A-BBE8-B7BC73010BE7}"/>
    <cellStyle name="Normal 3 21 2 5" xfId="29927" xr:uid="{07C50CD9-89D3-494B-BDA8-D7FBD95ED6F8}"/>
    <cellStyle name="Normal 3 22" xfId="29928" xr:uid="{0551EDBA-CEB6-469A-8346-7C40CAF85C1E}"/>
    <cellStyle name="Normal 3 22 2" xfId="29929" xr:uid="{B61C0AC6-827F-418C-8160-D7B34418159F}"/>
    <cellStyle name="Normal 3 22 2 2" xfId="29930" xr:uid="{109E0584-EB0B-4E06-8746-48BE1F75D62D}"/>
    <cellStyle name="Normal 3 22 2 2 2" xfId="29931" xr:uid="{91FE7801-354A-48B3-A7E7-425E0831CBBA}"/>
    <cellStyle name="Normal 3 22 2 2 2 2" xfId="29932" xr:uid="{12559714-0C3B-4DD6-B056-07638A28F3B0}"/>
    <cellStyle name="Normal 3 22 2 2 3" xfId="29933" xr:uid="{1F8FA644-9CF2-4A36-8A00-5A561059C525}"/>
    <cellStyle name="Normal 3 22 2 2 4" xfId="29934" xr:uid="{9021B0CA-B7F2-4EA0-B287-7AFE0CDEB6FD}"/>
    <cellStyle name="Normal 3 22 2 3" xfId="29935" xr:uid="{058FA332-ACEF-4F46-ACCC-5418502F5929}"/>
    <cellStyle name="Normal 3 22 2 3 2" xfId="29936" xr:uid="{B7926F98-5C41-4D92-87B4-7C90D5FD0398}"/>
    <cellStyle name="Normal 3 22 2 4" xfId="29937" xr:uid="{5459955B-3B1B-431A-B80B-1750B5B78F08}"/>
    <cellStyle name="Normal 3 22 2 5" xfId="29938" xr:uid="{DD0A168B-BB69-4438-B973-8B91925EC87C}"/>
    <cellStyle name="Normal 3 23" xfId="29939" xr:uid="{658F0CE1-D1DF-4B0A-BF77-86A7EE750EEE}"/>
    <cellStyle name="Normal 3 23 2" xfId="29940" xr:uid="{19534C86-74C0-4E06-AE02-B818586D455B}"/>
    <cellStyle name="Normal 3 23 2 2" xfId="29941" xr:uid="{7AAD14C0-37C7-4152-BB92-F0FD31F7BF54}"/>
    <cellStyle name="Normal 3 23 2 2 2" xfId="29942" xr:uid="{457202B4-0ACC-4D54-B2DC-386819B2933C}"/>
    <cellStyle name="Normal 3 23 2 2 2 2" xfId="29943" xr:uid="{697E0528-11B8-4A97-9300-8598A7BB2C72}"/>
    <cellStyle name="Normal 3 23 2 2 3" xfId="29944" xr:uid="{62C7B1E5-B569-478B-ABA1-ED2F74C56D56}"/>
    <cellStyle name="Normal 3 23 2 2 4" xfId="29945" xr:uid="{74FEAC25-4FF9-4516-B93A-98AB72D9E0C5}"/>
    <cellStyle name="Normal 3 23 2 3" xfId="29946" xr:uid="{526EB0DA-0011-45CA-9678-600EB0C3C608}"/>
    <cellStyle name="Normal 3 23 2 3 2" xfId="29947" xr:uid="{5F4A4BFE-855B-4C59-BF9F-D525DCD5DD62}"/>
    <cellStyle name="Normal 3 23 2 4" xfId="29948" xr:uid="{55C3C751-B162-4D9A-A08B-D6359F36C58F}"/>
    <cellStyle name="Normal 3 23 2 5" xfId="29949" xr:uid="{084C2A74-2B12-4EBD-AAE4-49F215645C29}"/>
    <cellStyle name="Normal 3 24" xfId="29950" xr:uid="{A8DEEE0B-8DCB-4CE1-824A-06C154B10D86}"/>
    <cellStyle name="Normal 3 24 2" xfId="29951" xr:uid="{CFD9ACE6-FCB7-4684-8962-CFC80CB65EF9}"/>
    <cellStyle name="Normal 3 24 2 2" xfId="29952" xr:uid="{2B2D9DDA-A371-4CCA-A3E6-E472C6128A92}"/>
    <cellStyle name="Normal 3 24 2 2 2" xfId="29953" xr:uid="{65548F8D-C9F6-412D-B49F-A7E96FD4E4FC}"/>
    <cellStyle name="Normal 3 24 2 2 2 2" xfId="29954" xr:uid="{E04E7BA4-3080-4C7E-8CC4-964B3DD48EA9}"/>
    <cellStyle name="Normal 3 24 2 2 3" xfId="29955" xr:uid="{959B2476-166C-431D-8041-86D7162600BE}"/>
    <cellStyle name="Normal 3 24 2 2 4" xfId="29956" xr:uid="{0CB9AA4A-51BC-4E9F-A195-C7C5F771A675}"/>
    <cellStyle name="Normal 3 24 2 3" xfId="29957" xr:uid="{F4B22E58-525D-4925-9085-ABAD76EAC5C6}"/>
    <cellStyle name="Normal 3 24 2 3 2" xfId="29958" xr:uid="{53A467FA-9B0E-4F7E-A622-2D7B36AC5889}"/>
    <cellStyle name="Normal 3 24 2 4" xfId="29959" xr:uid="{4215AB39-9533-417A-B78A-96245E6F18F6}"/>
    <cellStyle name="Normal 3 24 2 5" xfId="29960" xr:uid="{DE6F2931-F05D-4F72-975E-EF69273039BF}"/>
    <cellStyle name="Normal 3 25" xfId="29961" xr:uid="{B69B04EB-55FF-4824-B48C-54294806CF4E}"/>
    <cellStyle name="Normal 3 25 2" xfId="29962" xr:uid="{F8164BE5-00CF-49FD-BF88-67ED8B50FBC4}"/>
    <cellStyle name="Normal 3 25 2 2" xfId="29963" xr:uid="{6A238AAE-FD34-4938-A3CF-E95BADF6EA04}"/>
    <cellStyle name="Normal 3 25 2 2 2" xfId="29964" xr:uid="{823B1F65-4C94-42A4-B5F4-DF21AD8DD4B5}"/>
    <cellStyle name="Normal 3 25 2 2 2 2" xfId="29965" xr:uid="{F32CD9CD-2F53-4CD9-AC77-8EEC0F14A5C0}"/>
    <cellStyle name="Normal 3 25 2 2 3" xfId="29966" xr:uid="{7AEE08A2-E9C1-40CB-BBE1-6571AECD2B3A}"/>
    <cellStyle name="Normal 3 25 2 2 4" xfId="29967" xr:uid="{BD826767-C9B4-4F7A-9803-D152C5B0168B}"/>
    <cellStyle name="Normal 3 25 2 3" xfId="29968" xr:uid="{B2EDE9BB-EF2A-4719-B2AD-EF5241A98487}"/>
    <cellStyle name="Normal 3 25 2 3 2" xfId="29969" xr:uid="{EA8009B7-EB27-447B-92D8-F4C596663B37}"/>
    <cellStyle name="Normal 3 25 2 4" xfId="29970" xr:uid="{32950E5F-08F7-4553-B884-7AD57BFAE73E}"/>
    <cellStyle name="Normal 3 25 2 5" xfId="29971" xr:uid="{D0727FDB-65C7-445C-A634-163FD9515C99}"/>
    <cellStyle name="Normal 3 26" xfId="29972" xr:uid="{DC18C267-5A60-4B24-A127-9F90063C45D8}"/>
    <cellStyle name="Normal 3 26 2" xfId="29973" xr:uid="{4E0B5DDD-9655-461D-BB25-F76313D92597}"/>
    <cellStyle name="Normal 3 26 2 2" xfId="29974" xr:uid="{CDB0B1C1-4247-42E3-921D-20B529133E06}"/>
    <cellStyle name="Normal 3 26 2 2 2" xfId="29975" xr:uid="{66C530C4-3E56-4C93-B8B5-A50C20F5BEB5}"/>
    <cellStyle name="Normal 3 26 2 2 2 2" xfId="29976" xr:uid="{B75A0BA0-3718-4E03-AE99-14F7D0F4A85B}"/>
    <cellStyle name="Normal 3 26 2 2 3" xfId="29977" xr:uid="{09A74C16-33D9-4137-97D9-9FCD9F044593}"/>
    <cellStyle name="Normal 3 26 2 2 4" xfId="29978" xr:uid="{6371E966-56D0-480F-A47B-03CF4C4CE67D}"/>
    <cellStyle name="Normal 3 26 2 3" xfId="29979" xr:uid="{A2ADC384-03EF-4F42-B053-27DE237F18BC}"/>
    <cellStyle name="Normal 3 26 2 3 2" xfId="29980" xr:uid="{7FB0D5AF-6DCD-4F6D-8155-E3D7C2967BF0}"/>
    <cellStyle name="Normal 3 26 2 4" xfId="29981" xr:uid="{012B2155-0AA9-4E3F-B745-86AD85F4BE50}"/>
    <cellStyle name="Normal 3 26 2 5" xfId="29982" xr:uid="{30EFD7BD-F8F2-4E4E-98E9-428F872C582E}"/>
    <cellStyle name="Normal 3 27" xfId="29983" xr:uid="{A358D7F4-478E-4771-885A-9E66F541D2ED}"/>
    <cellStyle name="Normal 3 27 2" xfId="29984" xr:uid="{E148526E-DC90-43E0-8973-88EB9280CC4A}"/>
    <cellStyle name="Normal 3 27 2 2" xfId="29985" xr:uid="{75AF0F18-A70E-404E-83C4-22EBE5384F29}"/>
    <cellStyle name="Normal 3 27 2 2 2" xfId="29986" xr:uid="{33B4D6E5-A781-4B9B-9E83-B82AF714E5AF}"/>
    <cellStyle name="Normal 3 27 2 2 2 2" xfId="29987" xr:uid="{D5B0B782-4B16-4844-A420-026E3CF36846}"/>
    <cellStyle name="Normal 3 27 2 2 3" xfId="29988" xr:uid="{C08B56E4-1ED8-4C07-88F8-0EDDAE0BEFB4}"/>
    <cellStyle name="Normal 3 27 2 2 4" xfId="29989" xr:uid="{2FEDDFE9-251A-43AE-A597-C52ABD2ED1E2}"/>
    <cellStyle name="Normal 3 27 2 3" xfId="29990" xr:uid="{EDAC35FC-E2A4-4A60-B98B-5530CD1CB664}"/>
    <cellStyle name="Normal 3 27 2 3 2" xfId="29991" xr:uid="{1ABDACB8-EB8E-4EBB-BBA6-68FF952EDA74}"/>
    <cellStyle name="Normal 3 27 2 4" xfId="29992" xr:uid="{B504F358-A2CA-432B-A5E9-BD7BD6C49F98}"/>
    <cellStyle name="Normal 3 27 2 5" xfId="29993" xr:uid="{195DF473-A663-468F-88AD-D8439A44B386}"/>
    <cellStyle name="Normal 3 28" xfId="29994" xr:uid="{A5BA5DD9-D1F9-4A95-A5BD-6D38788019AF}"/>
    <cellStyle name="Normal 3 28 2" xfId="29995" xr:uid="{8795AA7B-40A3-4FDE-937D-03AA11DD9721}"/>
    <cellStyle name="Normal 3 28 2 2" xfId="29996" xr:uid="{64F611EB-83CF-4C8F-A478-E8A0C2886640}"/>
    <cellStyle name="Normal 3 28 2 2 2" xfId="29997" xr:uid="{A20E7A89-6794-4581-B452-49224CF52E22}"/>
    <cellStyle name="Normal 3 28 2 2 2 2" xfId="29998" xr:uid="{8FA2793A-9CC9-40E3-9FD3-61BAC5CA67DC}"/>
    <cellStyle name="Normal 3 28 2 2 3" xfId="29999" xr:uid="{E9F42028-69F1-439F-961A-FF978DF457E4}"/>
    <cellStyle name="Normal 3 28 2 2 4" xfId="30000" xr:uid="{F71B44A3-3AA3-4FF5-91C6-89EE65537774}"/>
    <cellStyle name="Normal 3 28 2 3" xfId="30001" xr:uid="{1B88A6DA-BB17-458A-A499-F90C1E6AD1CF}"/>
    <cellStyle name="Normal 3 28 2 3 2" xfId="30002" xr:uid="{389E7DA5-CAA0-4AA3-9DD2-1ADF943928F3}"/>
    <cellStyle name="Normal 3 28 2 4" xfId="30003" xr:uid="{290EBD55-6D4F-415E-818F-C5E315BEE34A}"/>
    <cellStyle name="Normal 3 28 2 5" xfId="30004" xr:uid="{E832F276-94A9-4E1C-8A75-A0F1FD7411D5}"/>
    <cellStyle name="Normal 3 29" xfId="30005" xr:uid="{1D405A89-3157-46C7-8C9B-B1E15E52FE6D}"/>
    <cellStyle name="Normal 3 29 2" xfId="30006" xr:uid="{CFC19594-78CE-4262-938D-CACED36C7581}"/>
    <cellStyle name="Normal 3 29 2 2" xfId="30007" xr:uid="{CA8BC340-58CF-40B3-A278-891754D0D483}"/>
    <cellStyle name="Normal 3 29 2 2 2" xfId="30008" xr:uid="{25427E07-3C7B-41A5-8943-77E14E582813}"/>
    <cellStyle name="Normal 3 29 2 2 2 2" xfId="30009" xr:uid="{3F7F0D5E-1662-4814-A30F-16BBE581DBEE}"/>
    <cellStyle name="Normal 3 29 2 2 3" xfId="30010" xr:uid="{1F0D36DA-F3D6-4745-A053-A4FEAC8B721A}"/>
    <cellStyle name="Normal 3 29 2 2 4" xfId="30011" xr:uid="{2DC0F014-5AD0-4974-8EF0-AE47B095A9DB}"/>
    <cellStyle name="Normal 3 29 2 3" xfId="30012" xr:uid="{7804AB42-ACFD-4A69-BA0A-D5068A341488}"/>
    <cellStyle name="Normal 3 29 2 3 2" xfId="30013" xr:uid="{36527A72-028D-4DF7-8411-2983F8554552}"/>
    <cellStyle name="Normal 3 29 2 4" xfId="30014" xr:uid="{F3773B67-D9BF-4F42-978A-84FBD1B13865}"/>
    <cellStyle name="Normal 3 29 2 5" xfId="30015" xr:uid="{4FA115DE-C5CC-465B-A6B9-A68E062196B9}"/>
    <cellStyle name="Normal 3 3" xfId="1137" xr:uid="{00000000-0005-0000-0000-000077040000}"/>
    <cellStyle name="Normál 3 3" xfId="30016" xr:uid="{A15FE9CA-43EE-4F68-A143-813F9730EDFB}"/>
    <cellStyle name="Normal 3 3 10" xfId="30017" xr:uid="{9CD67FA7-3A06-4C6C-9567-BDE58AF0CB58}"/>
    <cellStyle name="Normál 3 3 10" xfId="30018" xr:uid="{ABFEB23D-FEE6-4B7C-B2AC-541EFA9959DF}"/>
    <cellStyle name="Normal 3 3 10 2" xfId="30019" xr:uid="{99600C7D-2A49-43E4-AF92-FFF77309F1D5}"/>
    <cellStyle name="Normál 3 3 10 2" xfId="30020" xr:uid="{0E175568-9CD9-4224-8D00-B680CEF58D53}"/>
    <cellStyle name="Normal 3 3 10 2 2" xfId="30021" xr:uid="{DB0347EC-75A4-4D9E-AEA9-1D5A0BB01C81}"/>
    <cellStyle name="Normal 3 3 10 2 2 2" xfId="30022" xr:uid="{7FE90598-2D23-4ED5-86B8-E44D078D6574}"/>
    <cellStyle name="Normal 3 3 10 2 2 2 2" xfId="30023" xr:uid="{809D130F-D1CD-4B34-9F51-407EBC0A50DA}"/>
    <cellStyle name="Normal 3 3 10 2 2 3" xfId="30024" xr:uid="{98AE6AD5-D7B5-4B3B-9586-D1F4624696BE}"/>
    <cellStyle name="Normal 3 3 10 2 2 4" xfId="30025" xr:uid="{1C3EAC89-B567-4B2E-A570-EA3F486F2F17}"/>
    <cellStyle name="Normal 3 3 10 2 3" xfId="30026" xr:uid="{DAC19670-498A-4949-9816-0D51C63292D4}"/>
    <cellStyle name="Normal 3 3 10 2 3 2" xfId="30027" xr:uid="{A068F316-3A18-4A3B-9363-FF22B3995504}"/>
    <cellStyle name="Normal 3 3 10 2 4" xfId="30028" xr:uid="{AD645B7D-3FD7-4430-A56B-941836407274}"/>
    <cellStyle name="Normal 3 3 10 2 5" xfId="30029" xr:uid="{D5D0D96C-A37F-4B0D-BBE1-0ED52800DA55}"/>
    <cellStyle name="Normal 3 3 10 2 6" xfId="30030" xr:uid="{CADD0F1A-5767-47E3-A82A-12CB014EA91B}"/>
    <cellStyle name="Normal 3 3 10 2 7" xfId="30031" xr:uid="{01200ADF-841F-47BB-948C-CBF3737E14E0}"/>
    <cellStyle name="Normál 3 3 10 3" xfId="30032" xr:uid="{8F578E09-513C-4428-9E53-5BCE4B8FBCF4}"/>
    <cellStyle name="Normal 3 3 11" xfId="30033" xr:uid="{6B7B1130-5CC1-436A-8669-4357013CABAA}"/>
    <cellStyle name="Normál 3 3 11" xfId="30034" xr:uid="{E2935A2F-F0DA-4DE7-8F30-EDDBB44F3057}"/>
    <cellStyle name="Normal 3 3 11 2" xfId="30035" xr:uid="{B107CF16-4D86-41A6-B478-BC95FCDD423F}"/>
    <cellStyle name="Normál 3 3 11 2" xfId="30036" xr:uid="{8B8AC1DD-8119-4FD9-ABB0-CD9376B20B2E}"/>
    <cellStyle name="Normal 3 3 11 2 2" xfId="30037" xr:uid="{8C4E2137-D334-48BC-8A17-B13C2DCD527B}"/>
    <cellStyle name="Normal 3 3 11 2 2 2" xfId="30038" xr:uid="{07E8C09B-E4E6-4DE6-BEFD-A106CC41B37D}"/>
    <cellStyle name="Normal 3 3 11 2 2 2 2" xfId="30039" xr:uid="{B01D1196-4B05-4D30-A5B1-3E2A11FEE5B5}"/>
    <cellStyle name="Normal 3 3 11 2 2 3" xfId="30040" xr:uid="{CBB8BC1B-7115-4CD5-B36B-7CF861186EAC}"/>
    <cellStyle name="Normal 3 3 11 2 2 4" xfId="30041" xr:uid="{DCDBD0F3-2FAC-4C49-8F4B-D6096EA0A177}"/>
    <cellStyle name="Normal 3 3 11 2 3" xfId="30042" xr:uid="{5A5EA2B3-1113-4BCA-B1BE-2E9321899EC0}"/>
    <cellStyle name="Normal 3 3 11 2 3 2" xfId="30043" xr:uid="{DA2DBEB0-2D1F-454D-B372-E62C93E0B41E}"/>
    <cellStyle name="Normal 3 3 11 2 4" xfId="30044" xr:uid="{C1480E56-B5D9-4FFD-A6D2-1E691B92E545}"/>
    <cellStyle name="Normal 3 3 11 2 5" xfId="30045" xr:uid="{944C0332-B10E-44E2-B3E8-A73AF97A1336}"/>
    <cellStyle name="Normal 3 3 11 2 6" xfId="30046" xr:uid="{FAF47C17-0AA0-4272-8809-C11E3D0EF3FA}"/>
    <cellStyle name="Normal 3 3 11 2 7" xfId="30047" xr:uid="{F51E1CF2-FA29-4085-ACB4-7FE6F9CD6A9A}"/>
    <cellStyle name="Normál 3 3 11 3" xfId="30048" xr:uid="{865BB102-0013-4EE4-AC4D-74D3F57CB82A}"/>
    <cellStyle name="Normal 3 3 12" xfId="30049" xr:uid="{28FEA0E7-4CAF-4551-8AAC-3FFD4B33F423}"/>
    <cellStyle name="Normál 3 3 12" xfId="30050" xr:uid="{9D897BB3-0D77-4ED4-A8C4-A062DA25A746}"/>
    <cellStyle name="Normal 3 3 12 2" xfId="30051" xr:uid="{F3AFB6BA-EDD1-41F6-9B97-48F1EBFA9742}"/>
    <cellStyle name="Normál 3 3 12 2" xfId="30052" xr:uid="{82BED9E0-3EA5-4FAD-B36B-0D2E1EE051DC}"/>
    <cellStyle name="Normal 3 3 12 2 2" xfId="30053" xr:uid="{235C6CDA-3111-429A-B47C-53577BC91C90}"/>
    <cellStyle name="Normal 3 3 12 2 2 2" xfId="30054" xr:uid="{A669FD47-5D33-490F-88EA-FC2979BD862D}"/>
    <cellStyle name="Normal 3 3 12 2 2 2 2" xfId="30055" xr:uid="{D2378232-95CF-44E4-BF99-F4146F6C465E}"/>
    <cellStyle name="Normal 3 3 12 2 2 3" xfId="30056" xr:uid="{11178361-ED6C-4AAE-B84B-6EB290ECDE26}"/>
    <cellStyle name="Normal 3 3 12 2 2 4" xfId="30057" xr:uid="{3C33F1BF-CB56-43C5-919B-70CD543EA6F9}"/>
    <cellStyle name="Normal 3 3 12 2 3" xfId="30058" xr:uid="{4D6389F8-10ED-49A9-A6E4-91649E63C52C}"/>
    <cellStyle name="Normal 3 3 12 2 3 2" xfId="30059" xr:uid="{E748FCB1-0E04-475C-8B39-32283B80558C}"/>
    <cellStyle name="Normal 3 3 12 2 4" xfId="30060" xr:uid="{9E1836E3-BE2C-4942-A917-7908B15A64AF}"/>
    <cellStyle name="Normal 3 3 12 2 5" xfId="30061" xr:uid="{246AD73B-5C6E-4A16-AE09-5E3C8EF2C762}"/>
    <cellStyle name="Normal 3 3 12 2 6" xfId="30062" xr:uid="{35CDAADC-903A-4FCF-853E-90317A5AFE1E}"/>
    <cellStyle name="Normal 3 3 12 2 7" xfId="30063" xr:uid="{4257FD94-D302-41CF-BC98-F4A140F9EA72}"/>
    <cellStyle name="Normál 3 3 12 3" xfId="30064" xr:uid="{059E8156-4BC9-4CAC-99BA-25C83D49B495}"/>
    <cellStyle name="Normal 3 3 13" xfId="30065" xr:uid="{23A70DAD-ECC0-4D6D-8A91-B4B91774307C}"/>
    <cellStyle name="Normál 3 3 13" xfId="30066" xr:uid="{A74B2956-3B46-4FF7-8F2D-A1DC7B38946F}"/>
    <cellStyle name="Normal 3 3 13 2" xfId="30067" xr:uid="{7C8668BC-6678-482F-B9F3-4DF717B1DC5D}"/>
    <cellStyle name="Normál 3 3 13 2" xfId="30068" xr:uid="{793DE58A-0D68-4F6E-9002-9B43FD9DE730}"/>
    <cellStyle name="Normal 3 3 13 2 2" xfId="30069" xr:uid="{D134E4E7-2427-4C13-B81C-0CF0C76537C1}"/>
    <cellStyle name="Normal 3 3 13 2 2 2" xfId="30070" xr:uid="{573D10DD-D714-4E75-87E0-4E85A8F7AEAF}"/>
    <cellStyle name="Normal 3 3 13 2 2 2 2" xfId="30071" xr:uid="{78946975-E7D0-4097-A0E7-EC32AD720CC9}"/>
    <cellStyle name="Normal 3 3 13 2 2 3" xfId="30072" xr:uid="{EB10CF26-63E1-4191-AEC4-1C76106A987E}"/>
    <cellStyle name="Normal 3 3 13 2 2 4" xfId="30073" xr:uid="{9BC5DBCF-D77E-472A-993A-D5448007A6B4}"/>
    <cellStyle name="Normal 3 3 13 2 3" xfId="30074" xr:uid="{B65CE944-A429-434B-A64F-0AC511191878}"/>
    <cellStyle name="Normal 3 3 13 2 3 2" xfId="30075" xr:uid="{83763E38-A9C2-45AF-B47A-A3D9AB35CFB5}"/>
    <cellStyle name="Normal 3 3 13 2 4" xfId="30076" xr:uid="{2C6EEA57-FFDE-43D4-BFED-A842F01B745B}"/>
    <cellStyle name="Normal 3 3 13 2 5" xfId="30077" xr:uid="{FCDBFCA7-01A0-4E9D-9E7E-FEFE3A7C98CC}"/>
    <cellStyle name="Normal 3 3 13 2 6" xfId="30078" xr:uid="{70B60BD9-15CD-4776-B38E-FDCE16D14B20}"/>
    <cellStyle name="Normal 3 3 13 2 7" xfId="30079" xr:uid="{73AD6801-EC02-4015-8CAE-482022FB60FF}"/>
    <cellStyle name="Normál 3 3 13 3" xfId="30080" xr:uid="{3146B356-6BE6-4C1A-B676-3040BD23D8B1}"/>
    <cellStyle name="Normal 3 3 14" xfId="30081" xr:uid="{0FF920E3-B9F0-4A16-8C0D-8C90761B323C}"/>
    <cellStyle name="Normál 3 3 14" xfId="30082" xr:uid="{054E49CF-1898-4EF0-AA1A-C9FF3279A008}"/>
    <cellStyle name="Normal 3 3 14 2" xfId="30083" xr:uid="{222B270C-641F-44CC-B4DD-3E975D9D642C}"/>
    <cellStyle name="Normál 3 3 14 2" xfId="30084" xr:uid="{69A46812-56FC-4FED-B4AD-153B686CA460}"/>
    <cellStyle name="Normal 3 3 14 2 2" xfId="30085" xr:uid="{D8D6C206-D3C4-4E00-9BC6-D00A8F9AC511}"/>
    <cellStyle name="Normal 3 3 14 2 2 2" xfId="30086" xr:uid="{9F18EE7C-B6B2-4790-BBCD-B02009006355}"/>
    <cellStyle name="Normal 3 3 14 2 2 2 2" xfId="30087" xr:uid="{DC31EBE1-3B41-49E7-A825-50DCC82BF463}"/>
    <cellStyle name="Normal 3 3 14 2 2 3" xfId="30088" xr:uid="{5697C279-9650-4F21-A3C0-76966DB77A24}"/>
    <cellStyle name="Normal 3 3 14 2 2 4" xfId="30089" xr:uid="{5FFAB43D-868A-42E5-80FC-CD5EBD2E012C}"/>
    <cellStyle name="Normal 3 3 14 2 3" xfId="30090" xr:uid="{D38C0662-F18C-4CAF-80F0-9BABC58F5951}"/>
    <cellStyle name="Normal 3 3 14 2 3 2" xfId="30091" xr:uid="{55727DE2-FE5E-471F-8A5E-A3B2E99F2979}"/>
    <cellStyle name="Normal 3 3 14 2 4" xfId="30092" xr:uid="{26AC7A14-D00B-466C-9C97-E57826EF80E5}"/>
    <cellStyle name="Normal 3 3 14 2 5" xfId="30093" xr:uid="{9C2FEC57-0111-4951-8D4C-080F654F567F}"/>
    <cellStyle name="Normal 3 3 14 2 6" xfId="30094" xr:uid="{A57F17B3-2DA3-4C09-B396-F6405E91D2EB}"/>
    <cellStyle name="Normal 3 3 14 2 7" xfId="30095" xr:uid="{DAFB5A13-0D8A-4E6C-B346-C104591D9D44}"/>
    <cellStyle name="Normál 3 3 14 3" xfId="30096" xr:uid="{8263A20C-78FF-4B7D-98F0-7FF7213D0786}"/>
    <cellStyle name="Normal 3 3 15" xfId="30097" xr:uid="{1E957DDC-ACEE-4794-8399-8E136BF9805C}"/>
    <cellStyle name="Normál 3 3 15" xfId="30098" xr:uid="{4F679C8D-028D-458D-ADFC-1EEFFE431C67}"/>
    <cellStyle name="Normal 3 3 15 2" xfId="30099" xr:uid="{68BF87A4-7D20-47F2-ADC8-6EFCB6B2D148}"/>
    <cellStyle name="Normal 3 3 15 2 2" xfId="30100" xr:uid="{94701B0C-2505-4E24-81E5-F6C02BE389A3}"/>
    <cellStyle name="Normal 3 3 15 2 2 2" xfId="30101" xr:uid="{954499C4-3BCD-4731-A457-1E11E24E2863}"/>
    <cellStyle name="Normal 3 3 15 2 3" xfId="30102" xr:uid="{70ADD4D2-BC77-4BF0-BDE6-71EE90357038}"/>
    <cellStyle name="Normal 3 3 15 2 4" xfId="30103" xr:uid="{68BBD2B5-B9D7-4E57-A992-F2478F11DA2A}"/>
    <cellStyle name="Normal 3 3 15 3" xfId="30104" xr:uid="{756D49ED-71B8-4012-ACCE-BF22E674B2A8}"/>
    <cellStyle name="Normal 3 3 15 3 2" xfId="30105" xr:uid="{E0A3F12B-1E30-424E-AF19-99D46039ECDE}"/>
    <cellStyle name="Normal 3 3 15 4" xfId="30106" xr:uid="{20079F6B-66C3-4A31-8B7A-4D820D413DFA}"/>
    <cellStyle name="Normal 3 3 15 5" xfId="30107" xr:uid="{15D958AF-3009-4984-A688-1F44190B7750}"/>
    <cellStyle name="Normal 3 3 15 6" xfId="30108" xr:uid="{9B89225D-FAA1-46BB-A291-28AE14F190D3}"/>
    <cellStyle name="Normal 3 3 15 7" xfId="30109" xr:uid="{DD2D43F1-DFB7-4BD4-B232-AB929A09964D}"/>
    <cellStyle name="Normal 3 3 16" xfId="30110" xr:uid="{3C766E80-6407-48E3-B092-D7CCEBA93637}"/>
    <cellStyle name="Normál 3 3 16" xfId="30111" xr:uid="{94E7FAF9-B255-4E99-A322-E6F9D90A2D58}"/>
    <cellStyle name="Normal 3 3 16 2" xfId="30112" xr:uid="{04F4A27E-E43F-45F7-A886-333FF2114311}"/>
    <cellStyle name="Normal 3 3 16 2 2" xfId="30113" xr:uid="{BC2BD6F3-F410-4A26-8D17-6DC6713291BA}"/>
    <cellStyle name="Normal 3 3 16 2 2 2" xfId="30114" xr:uid="{7EA817E4-922B-4159-B4C4-8ADA053089FD}"/>
    <cellStyle name="Normal 3 3 16 2 3" xfId="30115" xr:uid="{39B3AF34-A98B-4C13-AE0A-F00B7CF8DDC5}"/>
    <cellStyle name="Normal 3 3 16 2 4" xfId="30116" xr:uid="{341BEA1B-704E-451C-BA6B-37AC919C9282}"/>
    <cellStyle name="Normal 3 3 16 3" xfId="30117" xr:uid="{7902BC17-47C1-4C95-8DFE-0EA0C8E5ACFD}"/>
    <cellStyle name="Normal 3 3 16 3 2" xfId="30118" xr:uid="{91CE15AE-2DC7-40AE-951C-109FFE7C106A}"/>
    <cellStyle name="Normal 3 3 16 4" xfId="30119" xr:uid="{CD435691-E7FC-4F9A-8C14-3494D677A87F}"/>
    <cellStyle name="Normal 3 3 16 5" xfId="30120" xr:uid="{D5B4ADF7-9904-4091-89CF-A92A7BB106AE}"/>
    <cellStyle name="Normal 3 3 17" xfId="30121" xr:uid="{DF448290-DADD-425D-9D9F-4AEBBA3D0636}"/>
    <cellStyle name="Normál 3 3 17" xfId="30122" xr:uid="{C2D62F7E-6BC4-4C94-8385-FDC61A5312F9}"/>
    <cellStyle name="Normal 3 3 17 2" xfId="30123" xr:uid="{FFC29EFC-E598-4D48-A1D7-CB3BF798C9E2}"/>
    <cellStyle name="Normal 3 3 17 2 2" xfId="30124" xr:uid="{2DDD3C58-8FBA-4F7D-8BD3-847CBC2F1595}"/>
    <cellStyle name="Normal 3 3 17 2 2 2" xfId="30125" xr:uid="{46FFD485-E747-46D2-BABB-D2036911FC93}"/>
    <cellStyle name="Normal 3 3 17 2 3" xfId="30126" xr:uid="{C0D2B309-5179-4CDF-8E48-55DB2C5A10CF}"/>
    <cellStyle name="Normal 3 3 17 2 4" xfId="30127" xr:uid="{0525BD93-03CB-4EA9-A050-7ED66C3E484D}"/>
    <cellStyle name="Normal 3 3 17 3" xfId="30128" xr:uid="{3E8D78E4-D67E-4027-8863-D1392DBFC6B3}"/>
    <cellStyle name="Normal 3 3 17 3 2" xfId="30129" xr:uid="{5062AD6A-A171-4EE5-8603-7401ED692E13}"/>
    <cellStyle name="Normal 3 3 17 4" xfId="30130" xr:uid="{D627B9C5-DCD9-41EE-A8C6-5BF55640558E}"/>
    <cellStyle name="Normal 3 3 17 5" xfId="30131" xr:uid="{5BEB5A38-9520-425E-A764-DCEACCA6C1F3}"/>
    <cellStyle name="Normal 3 3 18" xfId="30132" xr:uid="{D8D5916E-226F-4996-909B-8D91A1C4333A}"/>
    <cellStyle name="Normal 3 3 18 2" xfId="30133" xr:uid="{617FD338-78C0-41F3-905F-F14A6AC37197}"/>
    <cellStyle name="Normal 3 3 18 2 2" xfId="30134" xr:uid="{EEC369A9-5446-4E18-A286-9777D7746ACC}"/>
    <cellStyle name="Normal 3 3 18 2 2 2" xfId="30135" xr:uid="{506B0F9D-350F-4C54-95E9-67C1BDBD2A96}"/>
    <cellStyle name="Normal 3 3 18 2 3" xfId="30136" xr:uid="{ADDC6603-25A9-4B57-91B8-E918FA0D906D}"/>
    <cellStyle name="Normal 3 3 18 2 4" xfId="30137" xr:uid="{627D4019-DFED-48C3-A324-94F3CB5204C6}"/>
    <cellStyle name="Normal 3 3 18 3" xfId="30138" xr:uid="{8E501B62-6919-45E8-9A87-DC7B97163750}"/>
    <cellStyle name="Normal 3 3 18 3 2" xfId="30139" xr:uid="{67FE10BB-CDC7-45B5-9713-5BB9938160E4}"/>
    <cellStyle name="Normal 3 3 18 4" xfId="30140" xr:uid="{227619E2-29C3-4027-9F80-3AEB8927F812}"/>
    <cellStyle name="Normal 3 3 18 5" xfId="30141" xr:uid="{F74FC290-E0D4-462C-AF96-ADC2367FDBE1}"/>
    <cellStyle name="Normal 3 3 19" xfId="30142" xr:uid="{34B75407-3B83-4AC9-994A-E0B23620678D}"/>
    <cellStyle name="Normal 3 3 19 2" xfId="30143" xr:uid="{678D60B8-B992-4AE0-906E-7BD892B3DD21}"/>
    <cellStyle name="Normal 3 3 19 2 2" xfId="30144" xr:uid="{91B6FEE3-ECA7-456A-8A2F-A50A27DF8CC5}"/>
    <cellStyle name="Normal 3 3 19 2 2 2" xfId="30145" xr:uid="{03077BDD-1D53-4219-A466-9EEC3A47BD3B}"/>
    <cellStyle name="Normal 3 3 19 2 3" xfId="30146" xr:uid="{7B2816CC-04B0-47BE-8F65-A67654F51982}"/>
    <cellStyle name="Normal 3 3 19 2 4" xfId="30147" xr:uid="{9539804E-C936-4AAC-9879-F988916D0C97}"/>
    <cellStyle name="Normal 3 3 19 3" xfId="30148" xr:uid="{86FF76EE-6E23-4ECB-AFE7-222838EBB395}"/>
    <cellStyle name="Normal 3 3 19 3 2" xfId="30149" xr:uid="{649EBCD2-4074-4C5F-BE5A-F4AB07D8032C}"/>
    <cellStyle name="Normal 3 3 19 4" xfId="30150" xr:uid="{1C914695-9149-4124-B029-E17E187D3403}"/>
    <cellStyle name="Normal 3 3 19 5" xfId="30151" xr:uid="{B2763677-4B15-4309-8978-C641678F6C8D}"/>
    <cellStyle name="Normal 3 3 2" xfId="1138" xr:uid="{00000000-0005-0000-0000-000078040000}"/>
    <cellStyle name="Normál 3 3 2" xfId="30152" xr:uid="{CE749E6B-5A1F-4234-BAB6-DDE7E347101C}"/>
    <cellStyle name="Normal 3 3 2 10" xfId="30153" xr:uid="{442BDE4A-79FA-42F7-AD65-777196C932E1}"/>
    <cellStyle name="Normál 3 3 2 10" xfId="30154" xr:uid="{E65ECCFF-E534-4D2E-BA7D-EDFB47120AE0}"/>
    <cellStyle name="Normál 3 3 2 10 2" xfId="30155" xr:uid="{0DFBF316-8060-4406-8F97-A5FCFAC6BC65}"/>
    <cellStyle name="Normal 3 3 2 11" xfId="30156" xr:uid="{8356B988-D08B-4F2F-856C-A2A85F163295}"/>
    <cellStyle name="Normál 3 3 2 11" xfId="30157" xr:uid="{CC8BD940-47CC-49B2-A908-9DD7169EADE5}"/>
    <cellStyle name="Normal 3 3 2 12" xfId="30158" xr:uid="{8AB81605-3411-49E7-8F08-3BD2FBA21C39}"/>
    <cellStyle name="Normál 3 3 2 12" xfId="30159" xr:uid="{4F19D3A3-2FC1-4932-A810-32C61F9023FB}"/>
    <cellStyle name="Normal 3 3 2 13" xfId="30160" xr:uid="{2ABA7D52-19BD-4360-8A12-1151B5F6297D}"/>
    <cellStyle name="Normal 3 3 2 14" xfId="30161" xr:uid="{86B0ECEB-B07C-493D-9A08-C29C733B3E3B}"/>
    <cellStyle name="Normal 3 3 2 15" xfId="30162" xr:uid="{B4C49834-CFF8-44AE-BEDC-5622C5B99BCE}"/>
    <cellStyle name="Normal 3 3 2 16" xfId="30163" xr:uid="{2BFCBFBF-9297-48D6-BF50-5A13613D6E7B}"/>
    <cellStyle name="Normal 3 3 2 17" xfId="30164" xr:uid="{68F213ED-F5C4-4526-B1A4-B6C4476DAEFC}"/>
    <cellStyle name="Normal 3 3 2 18" xfId="30165" xr:uid="{087F40B5-406C-4871-B700-C8619410F1F2}"/>
    <cellStyle name="Normal 3 3 2 19" xfId="30166" xr:uid="{E8F31FBC-A12C-49F7-A3D9-86300A88CDB1}"/>
    <cellStyle name="Normal 3 3 2 2" xfId="4155" xr:uid="{A3E545BF-FE51-47AB-8A65-0D9B1A6A3552}"/>
    <cellStyle name="Normál 3 3 2 2" xfId="30167" xr:uid="{48EA0962-E366-4EE6-BAFC-10AFA6218A80}"/>
    <cellStyle name="Normal 3 3 2 2 2" xfId="30168" xr:uid="{A9CB2664-9C5B-4117-9C3D-16D873674080}"/>
    <cellStyle name="Normál 3 3 2 2 2" xfId="30169" xr:uid="{B0DACC83-184A-4EFE-B87A-47374D098083}"/>
    <cellStyle name="Normal 3 3 2 2 2 2" xfId="30170" xr:uid="{525AE928-9AD3-4A37-9065-404D5F7762B7}"/>
    <cellStyle name="Normal 3 3 2 2 2 2 2" xfId="30171" xr:uid="{02E9FEE8-8F4C-41A1-9659-321EC6CC1CEB}"/>
    <cellStyle name="Normal 3 3 2 2 2 2 2 2" xfId="30172" xr:uid="{BA5D9BF4-F0C8-4E1A-AF1C-B5964506DF3E}"/>
    <cellStyle name="Normal 3 3 2 2 2 2 2 2 2" xfId="30173" xr:uid="{E12F52A6-5A4C-406C-BF2D-1A6D61025ED8}"/>
    <cellStyle name="Normal 3 3 2 2 2 2 2 3" xfId="30174" xr:uid="{9D881F09-FB33-47DD-AD13-0C3265233902}"/>
    <cellStyle name="Normal 3 3 2 2 2 2 2 4" xfId="30175" xr:uid="{88220A83-2670-4B7F-AE2B-EC06A8424990}"/>
    <cellStyle name="Normal 3 3 2 2 2 2 3" xfId="30176" xr:uid="{3275F139-E312-4475-8F3D-941FEF6C4A86}"/>
    <cellStyle name="Normal 3 3 2 2 2 2 3 2" xfId="30177" xr:uid="{4129414B-171B-4E98-B965-1A085877D8A4}"/>
    <cellStyle name="Normal 3 3 2 2 2 2 4" xfId="30178" xr:uid="{848436B8-71E4-4EF3-9A94-3FEA5329D829}"/>
    <cellStyle name="Normal 3 3 2 2 2 2 5" xfId="30179" xr:uid="{17F27E8E-21E1-497F-829C-41C9BD2515AC}"/>
    <cellStyle name="Normal 3 3 2 2 2 2 6" xfId="30180" xr:uid="{5E4729F1-A4EF-443B-8E56-41860D3F0473}"/>
    <cellStyle name="Normal 3 3 2 2 3" xfId="30181" xr:uid="{09B1ACFD-8D67-4E50-A69D-048CAE131F59}"/>
    <cellStyle name="Normál 3 3 2 2 3" xfId="30182" xr:uid="{4C97F689-B370-4B5D-BFAD-5E418E303DA5}"/>
    <cellStyle name="Normal 3 3 2 2 3 2" xfId="30183" xr:uid="{FA1FB329-9861-40ED-848E-9089941C165F}"/>
    <cellStyle name="Normal 3 3 2 2 3 2 2" xfId="30184" xr:uid="{9D552064-4232-425F-90E0-C83778B60231}"/>
    <cellStyle name="Normal 3 3 2 2 3 2 2 2" xfId="30185" xr:uid="{3CFA564C-6CA5-4582-B0D9-46A4C70BDBE1}"/>
    <cellStyle name="Normal 3 3 2 2 3 2 3" xfId="30186" xr:uid="{8EAD59EE-C090-4C11-AD31-524B921E0817}"/>
    <cellStyle name="Normal 3 3 2 2 3 2 4" xfId="30187" xr:uid="{1444B3EA-1D67-4E22-9D47-337FBD8F2FEC}"/>
    <cellStyle name="Normal 3 3 2 2 3 3" xfId="30188" xr:uid="{DEDB2CB7-C5A0-4681-BBF9-2BCBDF23055B}"/>
    <cellStyle name="Normal 3 3 2 2 3 3 2" xfId="30189" xr:uid="{9257E0AF-3D9D-40D6-85C2-81AF37140D9A}"/>
    <cellStyle name="Normal 3 3 2 2 3 4" xfId="30190" xr:uid="{6DF17691-6110-4BA3-ACAA-B4BDCA9FC2FB}"/>
    <cellStyle name="Normal 3 3 2 2 3 5" xfId="30191" xr:uid="{D6A9B9DC-0E6E-4AB2-A687-CEEE156A51A4}"/>
    <cellStyle name="Normal 3 3 2 2 3 6" xfId="30192" xr:uid="{00747B41-8BC4-4C22-9FFD-0159BEAB77B6}"/>
    <cellStyle name="Normal 3 3 2 20" xfId="30193" xr:uid="{68454910-A710-4F5F-A82A-3146534F8BE2}"/>
    <cellStyle name="Normal 3 3 2 21" xfId="30194" xr:uid="{CD2579A7-715D-4A19-80F1-B4E61DC3C28C}"/>
    <cellStyle name="Normal 3 3 2 22" xfId="30195" xr:uid="{F8E67200-0DAA-4259-944C-D5E70A9718E1}"/>
    <cellStyle name="Normal 3 3 2 23" xfId="30196" xr:uid="{54DCFA4A-9692-4C6A-B59A-953A375BD864}"/>
    <cellStyle name="Normal 3 3 2 24" xfId="30197" xr:uid="{CE850E30-A78E-4A5D-959C-3CAD1DC59ACA}"/>
    <cellStyle name="Normal 3 3 2 25" xfId="30198" xr:uid="{691C316B-020F-49EE-A383-6A154612858C}"/>
    <cellStyle name="Normal 3 3 2 26" xfId="30199" xr:uid="{68EF45D7-0757-4547-A57B-62808EDAE365}"/>
    <cellStyle name="Normal 3 3 2 27" xfId="30200" xr:uid="{81EE8BB5-3746-4CCE-AA0B-36A732339495}"/>
    <cellStyle name="Normal 3 3 2 28" xfId="30201" xr:uid="{4F16EB70-F9C9-4001-ADCB-78A16881D9B5}"/>
    <cellStyle name="Normal 3 3 2 29" xfId="30202" xr:uid="{23170849-D76E-457F-ACE0-791BB35341F2}"/>
    <cellStyle name="Normal 3 3 2 3" xfId="30203" xr:uid="{A7446E1B-057B-465C-BBFD-0FF213EB57BA}"/>
    <cellStyle name="Normál 3 3 2 3" xfId="30204" xr:uid="{9B5FA916-5468-4C14-BAB5-11137E6CC04E}"/>
    <cellStyle name="Normal 3 3 2 3 2" xfId="30205" xr:uid="{96F3C569-602B-489D-8EDE-FE9FE637BD34}"/>
    <cellStyle name="Normál 3 3 2 3 2" xfId="30206" xr:uid="{51AA4FFC-2B27-4FAB-9677-26916569AD34}"/>
    <cellStyle name="Normal 3 3 2 3 2 2" xfId="30207" xr:uid="{3CFB0C05-BC6C-4A82-9F19-ACA0649ADDFA}"/>
    <cellStyle name="Normal 3 3 2 3 2 2 2" xfId="30208" xr:uid="{B2515805-C8D3-44F9-9EA5-3A5EA877E853}"/>
    <cellStyle name="Normal 3 3 2 3 2 2 2 2" xfId="30209" xr:uid="{7B175F58-0409-41D5-8018-41C3BE7B2E51}"/>
    <cellStyle name="Normal 3 3 2 3 2 2 3" xfId="30210" xr:uid="{912966ED-28C9-447B-A9F6-323AFBF2E612}"/>
    <cellStyle name="Normal 3 3 2 3 2 2 4" xfId="30211" xr:uid="{CA515575-23D4-49D4-ABE4-F19147D94FED}"/>
    <cellStyle name="Normal 3 3 2 3 2 3" xfId="30212" xr:uid="{FC3141C4-4FEA-47DB-A141-C7963B7797D1}"/>
    <cellStyle name="Normal 3 3 2 3 2 3 2" xfId="30213" xr:uid="{41F88642-1400-4507-A57A-3F1B5B015606}"/>
    <cellStyle name="Normal 3 3 2 3 2 4" xfId="30214" xr:uid="{FE8B6FE1-D989-4CB4-A949-5587F271101D}"/>
    <cellStyle name="Normal 3 3 2 3 2 5" xfId="30215" xr:uid="{CA303183-9D06-426C-9778-D150FC870268}"/>
    <cellStyle name="Normal 3 3 2 3 2 6" xfId="30216" xr:uid="{65AB1D60-72F2-4A85-9CB4-F83332B40C5A}"/>
    <cellStyle name="Normal 3 3 2 3 2 7" xfId="30217" xr:uid="{F3BD28EB-BF09-4BA7-8132-288F2D99ED9E}"/>
    <cellStyle name="Normál 3 3 2 3 3" xfId="30218" xr:uid="{38A2FEC0-FAA6-4A7C-B7E7-9AE8EF597DD7}"/>
    <cellStyle name="Normal 3 3 2 30" xfId="30219" xr:uid="{BC728FE2-2AE4-4413-B9FD-F644D6901318}"/>
    <cellStyle name="Normal 3 3 2 31" xfId="30220" xr:uid="{FB157D65-A7FD-4249-9BAD-19E1B6B53CD7}"/>
    <cellStyle name="Normal 3 3 2 32" xfId="30221" xr:uid="{CA620682-D438-49ED-BD5F-B8C8A3713DFD}"/>
    <cellStyle name="Normal 3 3 2 33" xfId="30222" xr:uid="{E77CA2EC-62C3-4592-8FA6-0B2CCE9EAE5F}"/>
    <cellStyle name="Normal 3 3 2 34" xfId="4061" xr:uid="{03099831-8F09-4B3C-9609-9D6DB9BCA288}"/>
    <cellStyle name="Normal 3 3 2 35" xfId="3198" xr:uid="{FF0F85D1-8D5C-4A13-8FA4-CD5AD368D7FD}"/>
    <cellStyle name="Normal 3 3 2 4" xfId="30223" xr:uid="{0EA27E15-702C-47FF-9072-132AA4AF3CA8}"/>
    <cellStyle name="Normál 3 3 2 4" xfId="30224" xr:uid="{71CC0701-0586-4F63-A449-C54EE13E6E66}"/>
    <cellStyle name="Normal 3 3 2 4 10" xfId="30225" xr:uid="{2D86B6E2-A3BC-467E-9B6C-7AB5623D4076}"/>
    <cellStyle name="Normal 3 3 2 4 11" xfId="30226" xr:uid="{6C3E8A7E-A470-4976-B264-3681F6D50E59}"/>
    <cellStyle name="Normal 3 3 2 4 12" xfId="30227" xr:uid="{3F363EAB-6302-4BBA-88FC-6B6BA6A35B76}"/>
    <cellStyle name="Normal 3 3 2 4 2" xfId="30228" xr:uid="{B15461FA-AB1A-4903-BE32-8457D38359B8}"/>
    <cellStyle name="Normál 3 3 2 4 2" xfId="30229" xr:uid="{6F1A37AE-2BC3-4654-9C43-4BD8A263449B}"/>
    <cellStyle name="Normal 3 3 2 4 2 2" xfId="30230" xr:uid="{85F07CB8-AE5C-4CC3-96C6-C34090A09A62}"/>
    <cellStyle name="Normal 3 3 2 4 2 2 2" xfId="30231" xr:uid="{0A1D1A3B-8506-4497-BAE0-90A979A349C8}"/>
    <cellStyle name="Normal 3 3 2 4 2 3" xfId="30232" xr:uid="{E97AFC72-2123-4641-AFFC-787034F6ECA9}"/>
    <cellStyle name="Normal 3 3 2 4 2 4" xfId="30233" xr:uid="{2A5BB55D-4A15-40E8-BD32-5459A483ACAD}"/>
    <cellStyle name="Normal 3 3 2 4 2 5" xfId="30234" xr:uid="{392FEA5E-CEFF-4FA6-A21C-24D7DE95E57F}"/>
    <cellStyle name="Normal 3 3 2 4 3" xfId="30235" xr:uid="{8C785D30-BD1E-4B67-AA59-E56D42C3F465}"/>
    <cellStyle name="Normál 3 3 2 4 3" xfId="30236" xr:uid="{D477E084-1D43-4C04-9AED-5890444DF9AA}"/>
    <cellStyle name="Normal 3 3 2 4 3 2" xfId="30237" xr:uid="{6F83C85D-EA74-496F-A6C6-682C2E102519}"/>
    <cellStyle name="Normal 3 3 2 4 3 3" xfId="30238" xr:uid="{8EF5E3FF-0FAF-4C02-806D-B8689C4A3716}"/>
    <cellStyle name="Normal 3 3 2 4 4" xfId="30239" xr:uid="{A8F43B0F-716D-4714-A347-A75E2B9458FA}"/>
    <cellStyle name="Normal 3 3 2 4 4 2" xfId="30240" xr:uid="{58082774-272A-4691-A3EB-6115CF360209}"/>
    <cellStyle name="Normal 3 3 2 4 4 3" xfId="30241" xr:uid="{5D0FBF67-BD57-4732-BAFC-3AB427B0B130}"/>
    <cellStyle name="Normal 3 3 2 4 5" xfId="30242" xr:uid="{F4B481C7-50C6-4C92-B88F-91623420FC16}"/>
    <cellStyle name="Normal 3 3 2 4 5 2" xfId="30243" xr:uid="{CBDE1490-3E5B-4F93-AB8D-D02A9866EEBD}"/>
    <cellStyle name="Normal 3 3 2 4 6" xfId="30244" xr:uid="{1E4DFA5C-144D-4F87-9396-26B9B58B1132}"/>
    <cellStyle name="Normal 3 3 2 4 6 2" xfId="30245" xr:uid="{99CF3479-D7A5-4884-89DC-D901D87550CB}"/>
    <cellStyle name="Normal 3 3 2 4 7" xfId="30246" xr:uid="{0C30BAE4-5C26-4869-A19F-23441C4DC9B8}"/>
    <cellStyle name="Normal 3 3 2 4 7 2" xfId="30247" xr:uid="{D137DD04-DA4D-4AC6-9FE0-35C139FBEFBB}"/>
    <cellStyle name="Normal 3 3 2 4 8" xfId="30248" xr:uid="{ACD2A33D-11AB-4B95-B6CA-FAD185DD1C8D}"/>
    <cellStyle name="Normal 3 3 2 4 8 2" xfId="30249" xr:uid="{7B20195C-731C-447F-926A-69FDD93E4468}"/>
    <cellStyle name="Normal 3 3 2 4 9" xfId="30250" xr:uid="{D1301865-8B6B-4C59-BC49-72F6B2179A6F}"/>
    <cellStyle name="Normal 3 3 2 4 9 2" xfId="30251" xr:uid="{785F7AF0-66E6-4217-ACA6-20E5AAB5D9F8}"/>
    <cellStyle name="Normal 3 3 2 5" xfId="30252" xr:uid="{55FD8823-370B-47F6-BD0A-FDAC118F3BED}"/>
    <cellStyle name="Normál 3 3 2 5" xfId="30253" xr:uid="{D42E229B-1DC4-492B-B44C-CBAFF323F4D2}"/>
    <cellStyle name="Normal 3 3 2 5 2" xfId="30254" xr:uid="{15AA5967-42FF-4B9A-AAA9-C492E8EBA281}"/>
    <cellStyle name="Normál 3 3 2 5 2" xfId="30255" xr:uid="{46C40CD1-89C8-45D1-AE56-0AF6BC00FDAB}"/>
    <cellStyle name="Normal 3 3 2 6" xfId="30256" xr:uid="{315A4834-2486-4F5F-994E-3F84F23D94A8}"/>
    <cellStyle name="Normál 3 3 2 6" xfId="30257" xr:uid="{3471FFB9-1C24-41DF-8F7C-4808C3196141}"/>
    <cellStyle name="Normal 3 3 2 6 2" xfId="30258" xr:uid="{E516D418-544D-4788-AF54-D2643A2F66B1}"/>
    <cellStyle name="Normál 3 3 2 6 2" xfId="30259" xr:uid="{8757ED42-8B87-4D2E-A367-BC2848C456BC}"/>
    <cellStyle name="Normal 3 3 2 7" xfId="30260" xr:uid="{C2CE1B33-02A9-4E40-9CD6-009C4BA4D2C2}"/>
    <cellStyle name="Normál 3 3 2 7" xfId="30261" xr:uid="{B294D5F4-1FF9-402C-9E8B-7705B33B680C}"/>
    <cellStyle name="Normal 3 3 2 7 2" xfId="30262" xr:uid="{FC501DBD-53D5-400D-BAE0-630487A3C6DE}"/>
    <cellStyle name="Normál 3 3 2 7 2" xfId="30263" xr:uid="{6DD91D56-69C8-45BC-AF14-29645D080BAF}"/>
    <cellStyle name="Normal 3 3 2 8" xfId="30264" xr:uid="{DF4D0B2B-06FB-4E69-BA8F-30557E0086FC}"/>
    <cellStyle name="Normál 3 3 2 8" xfId="30265" xr:uid="{4DD9E0F8-0879-4CB7-ACA8-74D6F49873DA}"/>
    <cellStyle name="Normal 3 3 2 8 2" xfId="30266" xr:uid="{36A70B32-FD10-42CB-AE46-EAB1E82A460A}"/>
    <cellStyle name="Normál 3 3 2 8 2" xfId="30267" xr:uid="{C0EC3E64-0033-41A8-B619-E883ADCBDD26}"/>
    <cellStyle name="Normal 3 3 2 9" xfId="30268" xr:uid="{50366D9E-F308-4BC6-A7BB-83069E8B7896}"/>
    <cellStyle name="Normál 3 3 2 9" xfId="30269" xr:uid="{E4F4919E-A8DC-49C4-A0C4-141A145F512E}"/>
    <cellStyle name="Normál 3 3 2 9 2" xfId="30270" xr:uid="{1EF26D7B-E50B-4326-AB34-78130D5C0F95}"/>
    <cellStyle name="Normal 3 3 20" xfId="30271" xr:uid="{CAF96AC6-25CD-4F64-9E98-D59257E7B1F4}"/>
    <cellStyle name="Normal 3 3 20 2" xfId="30272" xr:uid="{8B073764-07B6-40B3-9347-20CA533C9C2E}"/>
    <cellStyle name="Normal 3 3 20 2 2" xfId="30273" xr:uid="{530122E5-C911-423E-A47F-4C0DC94C78E2}"/>
    <cellStyle name="Normal 3 3 20 2 2 2" xfId="30274" xr:uid="{958D4D0D-E507-464A-9DC3-1F477CE8742A}"/>
    <cellStyle name="Normal 3 3 20 2 3" xfId="30275" xr:uid="{4739AB18-C9F1-448A-AE8E-F42BB82051A4}"/>
    <cellStyle name="Normal 3 3 20 2 4" xfId="30276" xr:uid="{352BEC73-7749-4E76-AE56-40E522E75E15}"/>
    <cellStyle name="Normal 3 3 20 3" xfId="30277" xr:uid="{86DABFF9-3347-43A9-B2F4-1B6F9A9C3AEA}"/>
    <cellStyle name="Normal 3 3 20 3 2" xfId="30278" xr:uid="{4477A096-7AF9-492C-9615-06EE07E6F43C}"/>
    <cellStyle name="Normal 3 3 20 4" xfId="30279" xr:uid="{017C3BF1-11F9-4FD8-A2D5-494BD7CA0AA6}"/>
    <cellStyle name="Normal 3 3 20 5" xfId="30280" xr:uid="{DC2C23FC-3AFF-4740-A30B-3B9A2F2ABB69}"/>
    <cellStyle name="Normal 3 3 21" xfId="30281" xr:uid="{B7626526-C150-4D52-867A-A05C2F7B2E19}"/>
    <cellStyle name="Normal 3 3 21 2" xfId="30282" xr:uid="{AC5A8137-8E63-4FB8-ABCF-D690BB1C0E84}"/>
    <cellStyle name="Normal 3 3 21 2 2" xfId="30283" xr:uid="{86C1E684-0360-49EA-BBE4-248D4CA09D3A}"/>
    <cellStyle name="Normal 3 3 21 2 2 2" xfId="30284" xr:uid="{FE70E609-64FE-4295-BD96-F6858DD269A5}"/>
    <cellStyle name="Normal 3 3 21 2 3" xfId="30285" xr:uid="{FC3E160A-DACD-429E-82E5-7D6BBD186497}"/>
    <cellStyle name="Normal 3 3 21 2 4" xfId="30286" xr:uid="{A7F3A4F7-A5A2-43B2-8E0D-2AC663DBA844}"/>
    <cellStyle name="Normal 3 3 21 3" xfId="30287" xr:uid="{3180ED9A-4C17-4848-A680-2B51A880AC15}"/>
    <cellStyle name="Normal 3 3 21 3 2" xfId="30288" xr:uid="{897F83A7-5AC7-47C6-836B-95CA8899C9C7}"/>
    <cellStyle name="Normal 3 3 21 4" xfId="30289" xr:uid="{81A67E36-DE92-47F2-A83D-2D7DE25A82F0}"/>
    <cellStyle name="Normal 3 3 21 5" xfId="30290" xr:uid="{D5368550-3ABA-4F56-97B0-B4E2A178B172}"/>
    <cellStyle name="Normal 3 3 22" xfId="30291" xr:uid="{81DA2490-D2DE-4286-8142-CF6D53FE0372}"/>
    <cellStyle name="Normal 3 3 22 2" xfId="30292" xr:uid="{2BB5E46B-F702-44E5-AAE2-9A8E2F406E2D}"/>
    <cellStyle name="Normal 3 3 22 2 2" xfId="30293" xr:uid="{638D1AEF-7B2B-4DBE-8D2D-6A2142A858E3}"/>
    <cellStyle name="Normal 3 3 22 2 2 2" xfId="30294" xr:uid="{426D8B7F-0336-4366-B3C6-472588DB247E}"/>
    <cellStyle name="Normal 3 3 22 2 3" xfId="30295" xr:uid="{DCD42810-7EDF-46A9-BFA1-0C75EACD341B}"/>
    <cellStyle name="Normal 3 3 22 2 4" xfId="30296" xr:uid="{E6238418-898D-405A-AD11-2DB1C6804FE8}"/>
    <cellStyle name="Normal 3 3 22 3" xfId="30297" xr:uid="{DD3114F9-C65F-4977-BF0F-A53A421DD391}"/>
    <cellStyle name="Normal 3 3 22 3 2" xfId="30298" xr:uid="{60F3601B-9801-4BB5-B169-34769EF180AF}"/>
    <cellStyle name="Normal 3 3 22 4" xfId="30299" xr:uid="{096DB16A-BB95-46F7-84F2-B444B6401FF8}"/>
    <cellStyle name="Normal 3 3 22 5" xfId="30300" xr:uid="{3C6A967F-BCB3-45AC-9094-FB1BE85C8C5C}"/>
    <cellStyle name="Normal 3 3 23" xfId="30301" xr:uid="{2D8B3E1C-CFC6-46A7-8D84-B09668A937B2}"/>
    <cellStyle name="Normal 3 3 23 2" xfId="30302" xr:uid="{0BEEF982-0069-4774-8442-4079A64D886F}"/>
    <cellStyle name="Normal 3 3 23 2 2" xfId="30303" xr:uid="{9AD07D1B-B0DF-4694-AA19-9E25DABCC968}"/>
    <cellStyle name="Normal 3 3 23 2 2 2" xfId="30304" xr:uid="{7444A842-A019-444A-B1CF-E06FAEC4FA30}"/>
    <cellStyle name="Normal 3 3 23 2 3" xfId="30305" xr:uid="{7B8C165C-D25D-48DF-8904-2A55C968182E}"/>
    <cellStyle name="Normal 3 3 23 2 4" xfId="30306" xr:uid="{E25BEDBE-E588-4C8C-B261-84CDE2E23F73}"/>
    <cellStyle name="Normal 3 3 23 3" xfId="30307" xr:uid="{D5D89FBA-66A0-453C-9D28-281C8DF169FA}"/>
    <cellStyle name="Normal 3 3 23 3 2" xfId="30308" xr:uid="{EDB86FD2-8D3B-41B0-86DE-B303E74F20D8}"/>
    <cellStyle name="Normal 3 3 23 4" xfId="30309" xr:uid="{480A7D24-49D4-41E8-9356-5383C3362FB9}"/>
    <cellStyle name="Normal 3 3 23 5" xfId="30310" xr:uid="{76CFA284-847A-4F42-AC6E-E0B195E211EE}"/>
    <cellStyle name="Normal 3 3 24" xfId="30311" xr:uid="{9A9E598A-2EF0-4355-BAC8-68EB08769AD7}"/>
    <cellStyle name="Normal 3 3 24 2" xfId="30312" xr:uid="{963B0898-4C6C-4053-AC1F-3C4FE5636563}"/>
    <cellStyle name="Normal 3 3 24 2 2" xfId="30313" xr:uid="{ACD757DF-966D-48E0-B0C9-2EE190F2B363}"/>
    <cellStyle name="Normal 3 3 24 2 2 2" xfId="30314" xr:uid="{C3775B6C-6724-4BFF-925E-E17E25C68ED9}"/>
    <cellStyle name="Normal 3 3 24 2 3" xfId="30315" xr:uid="{9DCDD08D-01FF-4600-B88D-3EB94418984D}"/>
    <cellStyle name="Normal 3 3 24 2 4" xfId="30316" xr:uid="{4CE05D5E-15C2-42B3-82E0-0BC869A25F90}"/>
    <cellStyle name="Normal 3 3 24 3" xfId="30317" xr:uid="{38173244-EA66-41DB-869F-8F2671D57060}"/>
    <cellStyle name="Normal 3 3 24 3 2" xfId="30318" xr:uid="{791AFB51-B649-4DEF-AFD1-F800A7486927}"/>
    <cellStyle name="Normal 3 3 24 4" xfId="30319" xr:uid="{DE4D9AF2-94A6-4E55-BD7F-72C9D2265956}"/>
    <cellStyle name="Normal 3 3 24 5" xfId="30320" xr:uid="{06BE7C32-47DA-42C2-A6A9-DCF2470C0203}"/>
    <cellStyle name="Normal 3 3 25" xfId="30321" xr:uid="{592ECFB2-2B3F-48A7-A3E7-2E95E1EBB5D4}"/>
    <cellStyle name="Normal 3 3 25 2" xfId="30322" xr:uid="{5EA1F6D3-83DD-4FF1-B917-839A6ABBD94F}"/>
    <cellStyle name="Normal 3 3 26" xfId="30323" xr:uid="{DA93CE4F-A95F-4CE3-B425-826E8E87E71C}"/>
    <cellStyle name="Normal 3 3 26 2" xfId="30324" xr:uid="{9C37A4A0-EABF-4E99-A990-C9C0EB10BE19}"/>
    <cellStyle name="Normal 3 3 27" xfId="30325" xr:uid="{A3FF33C8-30A4-4C66-B5D9-2FD8A17C48E8}"/>
    <cellStyle name="Normal 3 3 27 2" xfId="30326" xr:uid="{BC9D68FB-24E8-42E1-B7B9-EF40ADC39E09}"/>
    <cellStyle name="Normal 3 3 28" xfId="30327" xr:uid="{54B0399F-A6E0-4DC5-8097-9C28B99FC748}"/>
    <cellStyle name="Normal 3 3 28 2" xfId="30328" xr:uid="{ACD36CD6-03A3-42A7-B2CA-4DC2FA5BA0FD}"/>
    <cellStyle name="Normal 3 3 29" xfId="30329" xr:uid="{B4E454A5-B63D-4162-881A-1B1D46A21D7F}"/>
    <cellStyle name="Normal 3 3 3" xfId="4156" xr:uid="{661C8F9B-CA47-44DE-AAB3-E218A4188397}"/>
    <cellStyle name="Normál 3 3 3" xfId="30330" xr:uid="{9DD92FD4-AE43-4C0A-B296-077D5249B37F}"/>
    <cellStyle name="Normál 3 3 3 10" xfId="30331" xr:uid="{A8971A91-9405-4485-BE61-A255F00D7346}"/>
    <cellStyle name="Normál 3 3 3 10 2" xfId="30332" xr:uid="{41C8BB85-8A77-4E06-BA45-0DE133D35820}"/>
    <cellStyle name="Normál 3 3 3 11" xfId="30333" xr:uid="{5C6161A0-1971-433B-8312-EAEAF5FA2D91}"/>
    <cellStyle name="Normál 3 3 3 12" xfId="30334" xr:uid="{3189F40F-DAB0-48C0-A566-08590EDC2803}"/>
    <cellStyle name="Normal 3 3 3 2" xfId="30335" xr:uid="{AD5D62DE-DDEC-4117-9CCF-50289DCEE653}"/>
    <cellStyle name="Normál 3 3 3 2" xfId="30336" xr:uid="{FB7FE5AE-567C-49A6-9055-E943075BB76C}"/>
    <cellStyle name="Normal 3 3 3 2 2" xfId="30337" xr:uid="{14A5D47C-DD63-4A02-A3C9-A79DA8530B93}"/>
    <cellStyle name="Normál 3 3 3 2 2" xfId="30338" xr:uid="{A28668EB-B727-490F-82E6-2ECC7D5B7FD0}"/>
    <cellStyle name="Normal 3 3 3 2 2 2" xfId="30339" xr:uid="{37856286-244F-4A46-BCC9-8B31C6F72225}"/>
    <cellStyle name="Normal 3 3 3 2 2 2 2" xfId="30340" xr:uid="{0596921B-456E-417F-8A24-5762FCCE6A39}"/>
    <cellStyle name="Normal 3 3 3 2 2 2 2 2" xfId="30341" xr:uid="{094DB660-5B2E-4D89-BC7B-ACC424B67B08}"/>
    <cellStyle name="Normal 3 3 3 2 2 2 3" xfId="30342" xr:uid="{3FCFD564-3952-4D8A-B059-42FA9226F272}"/>
    <cellStyle name="Normal 3 3 3 2 2 2 4" xfId="30343" xr:uid="{60C947D5-842E-4A4B-BB00-60B753BEFBAB}"/>
    <cellStyle name="Normal 3 3 3 2 2 3" xfId="30344" xr:uid="{14E72889-FA48-4973-B13D-04A7729F605F}"/>
    <cellStyle name="Normal 3 3 3 2 2 3 2" xfId="30345" xr:uid="{D73C4E3C-6AC3-402C-9C2D-423124D660AC}"/>
    <cellStyle name="Normal 3 3 3 2 2 4" xfId="30346" xr:uid="{B679732D-CDC2-49DC-9876-6EA1E157893D}"/>
    <cellStyle name="Normal 3 3 3 2 2 5" xfId="30347" xr:uid="{C4832D73-4748-4B1D-995C-5C29926339F4}"/>
    <cellStyle name="Normal 3 3 3 2 2 6" xfId="30348" xr:uid="{FEDB8710-75C6-459B-AA83-68F551861C95}"/>
    <cellStyle name="Normal 3 3 3 2 2 7" xfId="30349" xr:uid="{CCD339CB-B7CE-4477-9432-8FC5ED9D794F}"/>
    <cellStyle name="Normál 3 3 3 2 3" xfId="30350" xr:uid="{E42E1FFC-F2C1-4CB2-9EA7-F2BC18D228C2}"/>
    <cellStyle name="Normal 3 3 3 3" xfId="30351" xr:uid="{E5DE3A1F-1DA1-486E-A7F0-60FEB4BDC439}"/>
    <cellStyle name="Normál 3 3 3 3" xfId="30352" xr:uid="{5F761EEC-8F86-4311-BDF0-2B6FA27DF3CD}"/>
    <cellStyle name="Normal 3 3 3 3 10" xfId="30353" xr:uid="{D8CDA7D6-253B-4E1A-B8E2-F4ECA44E5997}"/>
    <cellStyle name="Normal 3 3 3 3 10 2" xfId="30354" xr:uid="{678D4599-CE4F-46BD-8C2F-E96C840BCD9B}"/>
    <cellStyle name="Normal 3 3 3 3 11" xfId="30355" xr:uid="{2A2664C6-2023-4ED4-B2EB-BF3B4FDF3C1D}"/>
    <cellStyle name="Normal 3 3 3 3 12" xfId="30356" xr:uid="{F3282803-A00D-43CE-8594-496F7E7AABB3}"/>
    <cellStyle name="Normal 3 3 3 3 13" xfId="30357" xr:uid="{B7A181C1-78E6-4218-AE33-8203C051176C}"/>
    <cellStyle name="Normal 3 3 3 3 14" xfId="30358" xr:uid="{2B5D448B-9C47-4085-96C6-929D997577A7}"/>
    <cellStyle name="Normal 3 3 3 3 2" xfId="30359" xr:uid="{94E89684-339F-4071-8082-CB71431DE9F4}"/>
    <cellStyle name="Normál 3 3 3 3 2" xfId="30360" xr:uid="{0E3BA7D5-27C8-484E-B55A-84BC16EC7121}"/>
    <cellStyle name="Normal 3 3 3 3 2 2" xfId="30361" xr:uid="{2B8976C9-8367-4C9D-B830-FE20D90C5C73}"/>
    <cellStyle name="Normal 3 3 3 3 2 2 2" xfId="30362" xr:uid="{4E1E2317-0D59-4BBA-A7D7-4F19F452FBFC}"/>
    <cellStyle name="Normal 3 3 3 3 2 3" xfId="30363" xr:uid="{C0A23B27-D3B1-47A9-8701-7A3293BE2A46}"/>
    <cellStyle name="Normal 3 3 3 3 2 4" xfId="30364" xr:uid="{407D1936-4D6E-470D-AE07-2F48412720E3}"/>
    <cellStyle name="Normal 3 3 3 3 2 5" xfId="30365" xr:uid="{91293E65-E0AF-421F-9A2E-CFFA7179404B}"/>
    <cellStyle name="Normal 3 3 3 3 3" xfId="30366" xr:uid="{9957815C-DD2A-4A76-9C39-DCB6C743F55B}"/>
    <cellStyle name="Normál 3 3 3 3 3" xfId="30367" xr:uid="{30AFF173-F206-48CF-BAE5-EBFBB65DD0C9}"/>
    <cellStyle name="Normal 3 3 3 3 3 2" xfId="30368" xr:uid="{D9B47D84-A236-4FE6-A0F7-D3D0FBC93518}"/>
    <cellStyle name="Normal 3 3 3 3 4" xfId="30369" xr:uid="{5102C76E-FA4A-4137-88C4-7233BA514F6D}"/>
    <cellStyle name="Normal 3 3 3 3 4 2" xfId="30370" xr:uid="{E3E6A140-4B6E-492A-B3AB-CAC08C1C2F8A}"/>
    <cellStyle name="Normal 3 3 3 3 5" xfId="30371" xr:uid="{733B55AB-F698-40D5-BD8B-9B4A28EE7220}"/>
    <cellStyle name="Normal 3 3 3 3 5 2" xfId="30372" xr:uid="{13C9248A-49EA-4FFC-9155-011CB76F9913}"/>
    <cellStyle name="Normal 3 3 3 3 6" xfId="30373" xr:uid="{868E78BE-12C7-4F82-995F-9974556129CA}"/>
    <cellStyle name="Normal 3 3 3 3 6 2" xfId="30374" xr:uid="{D00EC657-37ED-450F-BCF2-C657D4EA0D0A}"/>
    <cellStyle name="Normal 3 3 3 3 7" xfId="30375" xr:uid="{97856476-D53F-466A-8E01-D5D2A5530530}"/>
    <cellStyle name="Normal 3 3 3 3 7 2" xfId="30376" xr:uid="{834DE933-CD67-4C0D-801A-2B901342112A}"/>
    <cellStyle name="Normal 3 3 3 3 8" xfId="30377" xr:uid="{496ADD43-637D-4E1F-9F40-B38E9651ACF1}"/>
    <cellStyle name="Normal 3 3 3 3 8 2" xfId="30378" xr:uid="{D258F0F7-C00B-4119-942D-AA9C4747715A}"/>
    <cellStyle name="Normal 3 3 3 3 9" xfId="30379" xr:uid="{5585B126-0493-4D54-B346-E4CA76134DE7}"/>
    <cellStyle name="Normal 3 3 3 3 9 2" xfId="30380" xr:uid="{F5722BF5-E8FB-41CD-AF8B-92C167B0CA8D}"/>
    <cellStyle name="Normál 3 3 3 4" xfId="30381" xr:uid="{04A16C11-A815-4F3B-AEF4-17E28199E941}"/>
    <cellStyle name="Normál 3 3 3 4 2" xfId="30382" xr:uid="{864C0438-823B-4A7A-AFC0-663CBE713F63}"/>
    <cellStyle name="Normál 3 3 3 5" xfId="30383" xr:uid="{36AFEA78-2B1D-454F-BCB1-952EF19A6FF0}"/>
    <cellStyle name="Normál 3 3 3 5 2" xfId="30384" xr:uid="{29DC6810-A081-4034-81BC-28291C0E6796}"/>
    <cellStyle name="Normál 3 3 3 6" xfId="30385" xr:uid="{F98C33CB-7790-4245-B74B-1748E90AC88E}"/>
    <cellStyle name="Normál 3 3 3 6 2" xfId="30386" xr:uid="{C4399B85-AF69-4F0F-B371-EBA16F38F789}"/>
    <cellStyle name="Normál 3 3 3 7" xfId="30387" xr:uid="{0340C2CE-FE7E-4936-B60E-0C4B040FAEED}"/>
    <cellStyle name="Normál 3 3 3 7 2" xfId="30388" xr:uid="{2EC17B90-20F8-4EE8-91B8-2F801B307DB6}"/>
    <cellStyle name="Normál 3 3 3 8" xfId="30389" xr:uid="{B835E1C3-D16C-4D79-9AEC-3ACBC009376C}"/>
    <cellStyle name="Normál 3 3 3 8 2" xfId="30390" xr:uid="{2E744963-0C32-4007-8BC6-FA14FB967401}"/>
    <cellStyle name="Normál 3 3 3 9" xfId="30391" xr:uid="{2CA7F2A9-22BB-4D5B-85AA-4C7FAE53BD14}"/>
    <cellStyle name="Normál 3 3 3 9 2" xfId="30392" xr:uid="{F8D5573C-4F9C-4701-B0A3-5C15BADDE9FC}"/>
    <cellStyle name="Normal 3 3 30" xfId="30393" xr:uid="{1B90150F-ADDE-4D32-901E-D2A904CAE521}"/>
    <cellStyle name="Normal 3 3 31" xfId="30394" xr:uid="{63FD3812-7235-4B1F-8BA3-56AAF33ACDF3}"/>
    <cellStyle name="Normal 3 3 32" xfId="30395" xr:uid="{E7AF155C-D8DB-4DFE-85A9-391C0A1CCF82}"/>
    <cellStyle name="Normal 3 3 33" xfId="30396" xr:uid="{56799742-443E-40CB-AD6B-0171FC0BB3F6}"/>
    <cellStyle name="Normal 3 3 34" xfId="30397" xr:uid="{66F1264C-49E7-4841-8407-63FB6512EF18}"/>
    <cellStyle name="Normal 3 3 35" xfId="30398" xr:uid="{D7423101-2CFD-4931-AED9-1E7638A4D32C}"/>
    <cellStyle name="Normal 3 3 36" xfId="30399" xr:uid="{859474B3-155F-4E10-9750-C046C70A5D48}"/>
    <cellStyle name="Normal 3 3 37" xfId="30400" xr:uid="{9BA3FEDC-1409-4EFD-9EBF-9D3237AFB798}"/>
    <cellStyle name="Normal 3 3 38" xfId="30401" xr:uid="{4319C746-0667-4E00-957F-CA21F03E0775}"/>
    <cellStyle name="Normal 3 3 39" xfId="30402" xr:uid="{7077AE32-40A1-4369-8C9E-8E9C45978555}"/>
    <cellStyle name="Normal 3 3 4" xfId="30403" xr:uid="{59B21655-9267-4460-8E80-1E7301D70C18}"/>
    <cellStyle name="Normál 3 3 4" xfId="30404" xr:uid="{6FA64014-8D8B-406E-A513-FACE606B36ED}"/>
    <cellStyle name="Normál 3 3 4 10" xfId="30405" xr:uid="{60DAFAF0-66E3-4C45-AAA6-EECA75E385E4}"/>
    <cellStyle name="Normál 3 3 4 10 2" xfId="30406" xr:uid="{233E15C4-890C-4F2F-8A7E-0FEE8B9F6519}"/>
    <cellStyle name="Normál 3 3 4 11" xfId="30407" xr:uid="{13C667F2-02EA-43CB-A67A-72689B53F0F1}"/>
    <cellStyle name="Normál 3 3 4 12" xfId="30408" xr:uid="{F9E94FA4-C659-4029-A5E1-ED737182DE57}"/>
    <cellStyle name="Normal 3 3 4 2" xfId="30409" xr:uid="{720A415C-D400-4146-AE12-C0FC88B16829}"/>
    <cellStyle name="Normál 3 3 4 2" xfId="30410" xr:uid="{3749CD17-4122-45F8-B69C-E8C357BC8B43}"/>
    <cellStyle name="Normal 3 3 4 2 10" xfId="30411" xr:uid="{74CE8694-E396-4FA3-8437-859D52718DD5}"/>
    <cellStyle name="Normal 3 3 4 2 10 2" xfId="30412" xr:uid="{FEAFEB96-BD0C-4235-876A-50511FE603B8}"/>
    <cellStyle name="Normal 3 3 4 2 11" xfId="30413" xr:uid="{E1C18EE4-C0ED-44BD-9280-C88ABF73757B}"/>
    <cellStyle name="Normal 3 3 4 2 11 2" xfId="30414" xr:uid="{8508346D-DFCA-4A5C-8E92-67C9193D04BE}"/>
    <cellStyle name="Normal 3 3 4 2 12" xfId="30415" xr:uid="{A9AE8977-7E21-453C-B32E-B3102C64D21E}"/>
    <cellStyle name="Normal 3 3 4 2 13" xfId="30416" xr:uid="{026CD055-7772-4A2E-BB75-CDD5B5225B46}"/>
    <cellStyle name="Normal 3 3 4 2 14" xfId="30417" xr:uid="{55387B00-343E-45B9-84F6-AD13A0DA9F4E}"/>
    <cellStyle name="Normal 3 3 4 2 15" xfId="30418" xr:uid="{484E7C72-C1AB-4F73-BC68-A46966C10645}"/>
    <cellStyle name="Normal 3 3 4 2 2" xfId="30419" xr:uid="{7E0643E9-F39A-4053-9A65-A344EBB176B5}"/>
    <cellStyle name="Normál 3 3 4 2 2" xfId="30420" xr:uid="{9B761386-0F08-4C7B-B8CF-225470720C56}"/>
    <cellStyle name="Normal 3 3 4 2 2 2" xfId="30421" xr:uid="{12174073-8B84-4D82-B5EE-40BD7BE7AF6B}"/>
    <cellStyle name="Normal 3 3 4 2 2 2 2" xfId="30422" xr:uid="{E99D7DE1-03DC-4DE2-B7F8-2AE425235B4D}"/>
    <cellStyle name="Normal 3 3 4 2 2 3" xfId="30423" xr:uid="{4EF3AC2B-731D-4053-9BB9-8C6F8780A8AE}"/>
    <cellStyle name="Normal 3 3 4 2 2 4" xfId="30424" xr:uid="{F608678A-6EBA-40A4-AD9E-F9FD5968E156}"/>
    <cellStyle name="Normal 3 3 4 2 2 5" xfId="30425" xr:uid="{6FA545FE-DB51-4A9D-82D7-1C1735C4BC35}"/>
    <cellStyle name="Normal 3 3 4 2 3" xfId="30426" xr:uid="{E5E7CE1E-DDF3-4C8D-BD4C-E95F3EB10E55}"/>
    <cellStyle name="Normál 3 3 4 2 3" xfId="30427" xr:uid="{D0EDC997-EB89-4626-A9CC-03C764EBF336}"/>
    <cellStyle name="Normal 3 3 4 2 3 2" xfId="30428" xr:uid="{147C1A72-6644-4A31-9FC4-56ECAB90868F}"/>
    <cellStyle name="Normal 3 3 4 2 4" xfId="30429" xr:uid="{3004A240-98C3-486A-8415-C6FF20AFE823}"/>
    <cellStyle name="Normal 3 3 4 2 4 2" xfId="30430" xr:uid="{0DA1D4A8-736F-4E15-90B6-897463A74C52}"/>
    <cellStyle name="Normal 3 3 4 2 5" xfId="30431" xr:uid="{E4F7B54F-8630-49CF-B428-730486E18AD8}"/>
    <cellStyle name="Normal 3 3 4 2 5 2" xfId="30432" xr:uid="{D785032B-E1B8-4AD4-A29C-A0F28FB84BF6}"/>
    <cellStyle name="Normal 3 3 4 2 6" xfId="30433" xr:uid="{3D5A2B09-3335-4EA5-AB98-FBB937D4441F}"/>
    <cellStyle name="Normal 3 3 4 2 6 2" xfId="30434" xr:uid="{988BE476-4939-4031-B28A-03E621638C42}"/>
    <cellStyle name="Normal 3 3 4 2 7" xfId="30435" xr:uid="{21CBA3E1-2182-4B0C-989E-3B6519FEC684}"/>
    <cellStyle name="Normal 3 3 4 2 7 2" xfId="30436" xr:uid="{B15E5E44-08CA-4EFE-95DD-C031C7E7A399}"/>
    <cellStyle name="Normal 3 3 4 2 8" xfId="30437" xr:uid="{EF3F56EE-4E00-41DD-B48E-008162ECA834}"/>
    <cellStyle name="Normal 3 3 4 2 8 2" xfId="30438" xr:uid="{71646EEB-72F6-44EC-B27B-99C82538C1FC}"/>
    <cellStyle name="Normal 3 3 4 2 9" xfId="30439" xr:uid="{DFE31B1E-4D01-449E-8113-2FD9A4B2CF33}"/>
    <cellStyle name="Normal 3 3 4 2 9 2" xfId="30440" xr:uid="{874A8B03-BB47-430E-9B47-D16B56565E4E}"/>
    <cellStyle name="Normál 3 3 4 3" xfId="30441" xr:uid="{E28EA829-EAC0-4B99-86F4-683875BBFDBC}"/>
    <cellStyle name="Normál 3 3 4 3 2" xfId="30442" xr:uid="{32110F2A-AF30-47C1-8941-85FF7AD23DE8}"/>
    <cellStyle name="Normál 3 3 4 4" xfId="30443" xr:uid="{389DD887-9CED-4B1A-915C-3D2EF4BD47D8}"/>
    <cellStyle name="Normál 3 3 4 4 2" xfId="30444" xr:uid="{8B1A34CF-C727-4D27-9C84-1168766145E2}"/>
    <cellStyle name="Normál 3 3 4 5" xfId="30445" xr:uid="{B653F1A8-F9EF-4A74-98AE-B397E1F0DCCE}"/>
    <cellStyle name="Normál 3 3 4 5 2" xfId="30446" xr:uid="{EA58C866-F4F4-4FFE-8D97-85FCA63F43F2}"/>
    <cellStyle name="Normál 3 3 4 6" xfId="30447" xr:uid="{5F63EE89-BE19-474C-97CF-92BBEE859C79}"/>
    <cellStyle name="Normál 3 3 4 6 2" xfId="30448" xr:uid="{C7B952A0-69C1-4A29-92D1-B7F2D721A75F}"/>
    <cellStyle name="Normál 3 3 4 7" xfId="30449" xr:uid="{BB6C89B8-99DC-4BDD-8ED1-4738C87FF6D3}"/>
    <cellStyle name="Normál 3 3 4 7 2" xfId="30450" xr:uid="{BD1F4430-A339-49FE-813C-811697A02485}"/>
    <cellStyle name="Normál 3 3 4 8" xfId="30451" xr:uid="{0D2C58C3-5FC9-4AF9-AF34-E5F65D36831E}"/>
    <cellStyle name="Normál 3 3 4 8 2" xfId="30452" xr:uid="{E97E187E-C2E5-4119-886A-988F0DC66ADE}"/>
    <cellStyle name="Normál 3 3 4 9" xfId="30453" xr:uid="{4B909214-52F2-4B20-B916-BFCBA74F477E}"/>
    <cellStyle name="Normál 3 3 4 9 2" xfId="30454" xr:uid="{C7DB78BA-475C-4FAA-94B3-39D16AA59AA5}"/>
    <cellStyle name="Normal 3 3 40" xfId="30455" xr:uid="{BC81F811-AD48-4F47-8547-84FFE49F7C41}"/>
    <cellStyle name="Normal 3 3 41" xfId="30456" xr:uid="{DF328DE1-8BE8-4B29-A9A0-680461C6E9D4}"/>
    <cellStyle name="Normal 3 3 42" xfId="30457" xr:uid="{E8FEAEDF-7263-49A1-992D-783A66A302E5}"/>
    <cellStyle name="Normal 3 3 43" xfId="30458" xr:uid="{91E996C7-D11E-448D-99B7-FEB9F891FAC1}"/>
    <cellStyle name="Normal 3 3 44" xfId="30459" xr:uid="{D9FBED5C-DBF6-4782-8102-702A7BDCE063}"/>
    <cellStyle name="Normal 3 3 45" xfId="30460" xr:uid="{600FA494-1260-490E-A154-DBF796D4BE98}"/>
    <cellStyle name="Normal 3 3 46" xfId="30461" xr:uid="{B70A0625-9A88-429F-A565-167DA99082C6}"/>
    <cellStyle name="Normal 3 3 47" xfId="30462" xr:uid="{01E474A0-276C-42AE-9AB9-84F786A97072}"/>
    <cellStyle name="Normal 3 3 48" xfId="30463" xr:uid="{9E73238C-C593-482E-B8BC-4CC3AB7BF983}"/>
    <cellStyle name="Normal 3 3 49" xfId="30464" xr:uid="{AAE86971-B991-4B74-AF76-A0C8FDFFF71E}"/>
    <cellStyle name="Normal 3 3 5" xfId="30465" xr:uid="{F6E5855D-E1D0-49C1-9945-D61EC73B8AF4}"/>
    <cellStyle name="Normál 3 3 5" xfId="30466" xr:uid="{9695895B-B30E-40E3-B7B8-7CBB712B5A46}"/>
    <cellStyle name="Normal 3 3 5 10" xfId="30467" xr:uid="{6FE959E5-8432-42CA-AC94-E102847838BC}"/>
    <cellStyle name="Normál 3 3 5 10" xfId="30468" xr:uid="{ABF4D1E6-3640-404F-B24F-DB7CD177B257}"/>
    <cellStyle name="Normál 3 3 5 10 2" xfId="30469" xr:uid="{3CA20512-A743-41FB-8176-10DEA08397DE}"/>
    <cellStyle name="Normal 3 3 5 11" xfId="30470" xr:uid="{E21037D4-64FA-4E42-BFDE-EFEA04374CA9}"/>
    <cellStyle name="Normál 3 3 5 11" xfId="30471" xr:uid="{F498DF0A-F803-4F94-B8F6-B4787017311C}"/>
    <cellStyle name="Normal 3 3 5 12" xfId="30472" xr:uid="{EBE45758-AA29-4A16-AD7E-D1E1366B0007}"/>
    <cellStyle name="Normál 3 3 5 12" xfId="30473" xr:uid="{8106D14A-9E1D-4D63-A509-F1EC19D0FC1F}"/>
    <cellStyle name="Normal 3 3 5 13" xfId="30474" xr:uid="{1DED1A01-DF1E-4807-BFE2-6356A1E85C72}"/>
    <cellStyle name="Normal 3 3 5 14" xfId="30475" xr:uid="{0EFF507F-C636-465C-B8D8-9E6FC44EDEA1}"/>
    <cellStyle name="Normal 3 3 5 15" xfId="30476" xr:uid="{DFA9373D-DDAB-4190-BBAE-A7F33B4E9D0D}"/>
    <cellStyle name="Normal 3 3 5 2" xfId="30477" xr:uid="{940CF80E-F049-4ACB-9966-E59141DE38DB}"/>
    <cellStyle name="Normál 3 3 5 2" xfId="30478" xr:uid="{07E76C89-F3EA-42F9-9225-E9C3D532DF33}"/>
    <cellStyle name="Normal 3 3 5 2 2" xfId="30479" xr:uid="{18230148-4A2A-4448-8FDE-330F3746F252}"/>
    <cellStyle name="Normál 3 3 5 2 2" xfId="30480" xr:uid="{5203E595-668E-4958-9421-F8BA4534C7B8}"/>
    <cellStyle name="Normal 3 3 5 2 2 2" xfId="30481" xr:uid="{2AFD98A9-8F1F-4897-A745-FFC3E8694FE9}"/>
    <cellStyle name="Normal 3 3 5 2 2 2 2" xfId="30482" xr:uid="{DB05BFF7-BEE1-4CAD-BD0A-8AF66E08BCCF}"/>
    <cellStyle name="Normal 3 3 5 2 2 2 2 2" xfId="30483" xr:uid="{5528150B-B29E-4BE4-BAE6-6E76958582FA}"/>
    <cellStyle name="Normal 3 3 5 2 2 2 3" xfId="30484" xr:uid="{BEB2A84D-DFB6-4DAF-BABA-D76447C42AA8}"/>
    <cellStyle name="Normal 3 3 5 2 2 2 4" xfId="30485" xr:uid="{EAD299E0-362B-414D-A9D3-98562306AE48}"/>
    <cellStyle name="Normal 3 3 5 2 2 3" xfId="30486" xr:uid="{068EB8A0-4591-448C-8558-AC626BCF09DE}"/>
    <cellStyle name="Normal 3 3 5 2 2 3 2" xfId="30487" xr:uid="{F15D815B-4598-4EF0-903E-103ED65102B8}"/>
    <cellStyle name="Normal 3 3 5 2 2 4" xfId="30488" xr:uid="{8334F0C1-38DB-40E6-8BE5-43BF3FFDA055}"/>
    <cellStyle name="Normal 3 3 5 2 2 5" xfId="30489" xr:uid="{4EF067D7-99CB-4B2F-A1BD-F01CBE49C51A}"/>
    <cellStyle name="Normal 3 3 5 2 2 6" xfId="30490" xr:uid="{AE0D881A-38A0-4EBB-9F31-CE6CDFB3545C}"/>
    <cellStyle name="Normál 3 3 5 2 3" xfId="30491" xr:uid="{B7883B73-3729-4C82-A186-73955C698707}"/>
    <cellStyle name="Normal 3 3 5 3" xfId="30492" xr:uid="{962B3DF1-C197-472D-AF06-12E4361F2013}"/>
    <cellStyle name="Normál 3 3 5 3" xfId="30493" xr:uid="{12CAAE74-7039-434E-824B-0F0B2A1A38B0}"/>
    <cellStyle name="Normal 3 3 5 3 10" xfId="30494" xr:uid="{0CD125AC-CB3D-4828-9969-ED0A64F1101A}"/>
    <cellStyle name="Normal 3 3 5 3 10 2" xfId="30495" xr:uid="{51811B79-99DE-4BF1-AD85-4983192C307C}"/>
    <cellStyle name="Normal 3 3 5 3 11" xfId="30496" xr:uid="{DDDAC9EC-FF1C-40C0-9936-F76CDCAF2ADC}"/>
    <cellStyle name="Normal 3 3 5 3 12" xfId="30497" xr:uid="{26FBE8A1-4B33-4121-A273-4889443AFC6D}"/>
    <cellStyle name="Normal 3 3 5 3 13" xfId="30498" xr:uid="{B763B61D-D73F-4599-9274-7BCA9915CCB5}"/>
    <cellStyle name="Normal 3 3 5 3 2" xfId="30499" xr:uid="{D8EF9F4A-82EC-40D5-AA26-A0C8D18A8F1E}"/>
    <cellStyle name="Normál 3 3 5 3 2" xfId="30500" xr:uid="{AD6308BA-8F11-469A-9CD3-C980BF8B37A9}"/>
    <cellStyle name="Normal 3 3 5 3 2 2" xfId="30501" xr:uid="{E24DABFD-BD31-44E6-9DDF-C46554D6C858}"/>
    <cellStyle name="Normal 3 3 5 3 2 2 2" xfId="30502" xr:uid="{ED94C8B7-1180-4711-B7BA-CE3D33D36A7C}"/>
    <cellStyle name="Normal 3 3 5 3 2 3" xfId="30503" xr:uid="{A13A7BC8-FD28-4625-A4D1-A43309F3EC80}"/>
    <cellStyle name="Normal 3 3 5 3 2 4" xfId="30504" xr:uid="{7E2F23CC-09DB-41C6-8011-9C8E76E32D96}"/>
    <cellStyle name="Normal 3 3 5 3 2 5" xfId="30505" xr:uid="{5F03B5B2-5A7B-461D-8B50-B7CC5A0EFE47}"/>
    <cellStyle name="Normal 3 3 5 3 3" xfId="30506" xr:uid="{89F284D2-E99A-4453-A749-0CB88F0440A6}"/>
    <cellStyle name="Normál 3 3 5 3 3" xfId="30507" xr:uid="{2B15FB83-A654-4890-A02F-FDB4B940BBD9}"/>
    <cellStyle name="Normal 3 3 5 3 3 2" xfId="30508" xr:uid="{8FE23467-31EC-4566-AB63-484017CF89A4}"/>
    <cellStyle name="Normal 3 3 5 3 4" xfId="30509" xr:uid="{4076D7DB-3661-4914-B2AE-DB616AF366BF}"/>
    <cellStyle name="Normal 3 3 5 3 4 2" xfId="30510" xr:uid="{D257B50C-BC1E-454C-8256-398645EB7F7B}"/>
    <cellStyle name="Normal 3 3 5 3 5" xfId="30511" xr:uid="{35BCA6D5-044E-4A1B-AD96-16DF6FEC7844}"/>
    <cellStyle name="Normal 3 3 5 3 5 2" xfId="30512" xr:uid="{B2A3318B-BC70-41E2-842E-D0D0CC0C2FD9}"/>
    <cellStyle name="Normal 3 3 5 3 6" xfId="30513" xr:uid="{D650C34E-95D1-4CC3-B649-0A46BB843A6D}"/>
    <cellStyle name="Normal 3 3 5 3 6 2" xfId="30514" xr:uid="{8E1F6A27-259E-4BC4-B657-CEAD8ACE7AC7}"/>
    <cellStyle name="Normal 3 3 5 3 7" xfId="30515" xr:uid="{AFCF0D3B-D44B-49AC-A189-EAC57FB40F94}"/>
    <cellStyle name="Normal 3 3 5 3 7 2" xfId="30516" xr:uid="{7173135F-1C77-43CE-9EE4-0A366DEAF04A}"/>
    <cellStyle name="Normal 3 3 5 3 8" xfId="30517" xr:uid="{1A3897A7-2427-467D-B35D-7D139224B781}"/>
    <cellStyle name="Normal 3 3 5 3 8 2" xfId="30518" xr:uid="{60221517-4B9F-45A6-9D8E-167391B8C11D}"/>
    <cellStyle name="Normal 3 3 5 3 9" xfId="30519" xr:uid="{9A2BDD89-3910-4372-BBB9-A712CA02DE94}"/>
    <cellStyle name="Normal 3 3 5 3 9 2" xfId="30520" xr:uid="{E54A53C3-FA83-4406-BCBF-68A2103BC4CB}"/>
    <cellStyle name="Normal 3 3 5 4" xfId="30521" xr:uid="{3E07919C-0DE3-4572-A36F-E17BBE70DB4D}"/>
    <cellStyle name="Normál 3 3 5 4" xfId="30522" xr:uid="{B7692405-C5FB-45A9-9C96-D8ACBC2C1757}"/>
    <cellStyle name="Normál 3 3 5 4 2" xfId="30523" xr:uid="{EAD67167-887A-410A-8970-78CC9E982C83}"/>
    <cellStyle name="Normal 3 3 5 5" xfId="30524" xr:uid="{CF8CC1B1-ABA1-4C4D-BAAD-F9BE219A9A32}"/>
    <cellStyle name="Normál 3 3 5 5" xfId="30525" xr:uid="{E6822375-076B-48FF-8309-9BC9A81DC628}"/>
    <cellStyle name="Normál 3 3 5 5 2" xfId="30526" xr:uid="{B3EC3B3C-F407-4D16-B1EE-279B4D6A4CD3}"/>
    <cellStyle name="Normal 3 3 5 6" xfId="30527" xr:uid="{F8E5AC6A-C425-459C-9A5F-83DA2C418DB1}"/>
    <cellStyle name="Normál 3 3 5 6" xfId="30528" xr:uid="{435A64F2-5E16-476A-A096-826BA045C752}"/>
    <cellStyle name="Normál 3 3 5 6 2" xfId="30529" xr:uid="{8996948C-407C-49FF-B380-B60E882A75E1}"/>
    <cellStyle name="Normal 3 3 5 7" xfId="30530" xr:uid="{3658A6DC-C090-4DDF-83A4-E6EF148DA750}"/>
    <cellStyle name="Normál 3 3 5 7" xfId="30531" xr:uid="{33BA79D3-F051-46AA-AE9B-2EE1E297025B}"/>
    <cellStyle name="Normál 3 3 5 7 2" xfId="30532" xr:uid="{3FB1BD90-4973-4E90-939A-738D8857AF68}"/>
    <cellStyle name="Normal 3 3 5 8" xfId="30533" xr:uid="{7AF5449B-0E63-456E-A936-389CBF27126E}"/>
    <cellStyle name="Normál 3 3 5 8" xfId="30534" xr:uid="{DAA18038-A30A-4F4C-A6AA-39B6062A948D}"/>
    <cellStyle name="Normál 3 3 5 8 2" xfId="30535" xr:uid="{0B28DDDA-869B-4684-931C-CFD6986C9489}"/>
    <cellStyle name="Normal 3 3 5 9" xfId="30536" xr:uid="{EDAC6733-A179-4B5E-B335-F5B386993B4C}"/>
    <cellStyle name="Normál 3 3 5 9" xfId="30537" xr:uid="{30F62837-4493-4D0A-8369-FE1A2DEF0424}"/>
    <cellStyle name="Normál 3 3 5 9 2" xfId="30538" xr:uid="{222BDA9E-AB29-43A4-8CCF-60B561E5D239}"/>
    <cellStyle name="Normal 3 3 50" xfId="30539" xr:uid="{35290889-E1E6-4EC4-A7AE-ED6F419484CF}"/>
    <cellStyle name="Normal 3 3 51" xfId="30540" xr:uid="{11D9CDA5-CD87-46E1-A9B3-912E532F6CF1}"/>
    <cellStyle name="Normal 3 3 52" xfId="4060" xr:uid="{249A2E85-E1CA-40A4-ACDF-107755FF60E2}"/>
    <cellStyle name="Normal 3 3 53" xfId="2212" xr:uid="{C1E03123-65AC-4BA4-867B-8DD00525C829}"/>
    <cellStyle name="Normal 3 3 6" xfId="30541" xr:uid="{F2F1831D-8755-441D-86EA-964024E28CC7}"/>
    <cellStyle name="Normál 3 3 6" xfId="30542" xr:uid="{909C292D-6E0C-4F7A-AED6-4960DF9978ED}"/>
    <cellStyle name="Normal 3 3 6 2" xfId="30543" xr:uid="{48BA52BF-647F-4A4F-B28C-6E0355EB9478}"/>
    <cellStyle name="Normál 3 3 6 2" xfId="30544" xr:uid="{0EC6C75F-2C57-49E0-932A-F44469D8E911}"/>
    <cellStyle name="Normal 3 3 6 2 2" xfId="30545" xr:uid="{5FD60DCB-C3B5-4D37-955E-D5461FA51F58}"/>
    <cellStyle name="Normal 3 3 6 2 2 2" xfId="30546" xr:uid="{459B8A43-1236-4775-9E41-4C824B71AB2E}"/>
    <cellStyle name="Normal 3 3 6 2 2 2 2" xfId="30547" xr:uid="{9E9EB9AE-CDC6-4D07-B4B5-1CAB128A6DA0}"/>
    <cellStyle name="Normal 3 3 6 2 2 3" xfId="30548" xr:uid="{AF5BA632-62B6-408A-B60F-7C7ED080EC40}"/>
    <cellStyle name="Normal 3 3 6 2 2 4" xfId="30549" xr:uid="{DF4E4F83-1640-43FF-B525-0461D0C146C5}"/>
    <cellStyle name="Normal 3 3 6 2 3" xfId="30550" xr:uid="{80AB7539-E14E-4A9A-87D6-041A95F0CA18}"/>
    <cellStyle name="Normal 3 3 6 2 3 2" xfId="30551" xr:uid="{3FE5B4C6-E842-47CC-8D45-E819A55FCE5F}"/>
    <cellStyle name="Normal 3 3 6 2 4" xfId="30552" xr:uid="{EFC86749-508C-47E7-B416-182A36C9818C}"/>
    <cellStyle name="Normal 3 3 6 2 5" xfId="30553" xr:uid="{A0A29FD6-1428-4A64-BB13-231949FD4AD7}"/>
    <cellStyle name="Normal 3 3 6 2 6" xfId="30554" xr:uid="{9C67C01F-59B0-4493-B143-46056B802F45}"/>
    <cellStyle name="Normal 3 3 6 2 7" xfId="30555" xr:uid="{95077D0D-7331-4684-8763-AE9781F99757}"/>
    <cellStyle name="Normál 3 3 6 3" xfId="30556" xr:uid="{AA19CCE1-D121-4021-B615-B19E30659F64}"/>
    <cellStyle name="Normal 3 3 7" xfId="30557" xr:uid="{5D989C7F-353C-472D-BFE6-9DA767973241}"/>
    <cellStyle name="Normál 3 3 7" xfId="30558" xr:uid="{0C78178F-DBDC-4D33-821D-6EB5C32A73D5}"/>
    <cellStyle name="Normal 3 3 7 2" xfId="30559" xr:uid="{F6F93AAB-5487-47F0-9438-DAA5CC9F4020}"/>
    <cellStyle name="Normál 3 3 7 2" xfId="30560" xr:uid="{9DA57D18-E8E7-4778-BB27-A0D74C3B1B85}"/>
    <cellStyle name="Normal 3 3 7 2 2" xfId="30561" xr:uid="{67706614-3308-4B3A-82DB-83078AABA3CD}"/>
    <cellStyle name="Normal 3 3 7 2 2 2" xfId="30562" xr:uid="{14DD6DC2-0F65-4D84-ACCB-06EFC0A862CF}"/>
    <cellStyle name="Normal 3 3 7 2 2 2 2" xfId="30563" xr:uid="{79D117AF-9C75-4E24-9F91-57123C7F3E25}"/>
    <cellStyle name="Normal 3 3 7 2 2 3" xfId="30564" xr:uid="{E298A08E-DDB7-4942-AE72-634987FE6722}"/>
    <cellStyle name="Normal 3 3 7 2 2 4" xfId="30565" xr:uid="{8581D423-DC07-4DEC-9E6A-8D895E01B689}"/>
    <cellStyle name="Normal 3 3 7 2 3" xfId="30566" xr:uid="{997FD389-94AC-4898-B511-0620412BCF7B}"/>
    <cellStyle name="Normal 3 3 7 2 3 2" xfId="30567" xr:uid="{4A46FA91-63BC-43ED-B4C7-AD9BF2357C9C}"/>
    <cellStyle name="Normal 3 3 7 2 4" xfId="30568" xr:uid="{2641D60B-5B76-44B6-B95E-21CEB69F04A1}"/>
    <cellStyle name="Normal 3 3 7 2 5" xfId="30569" xr:uid="{83ED466A-4886-47BC-B5A5-01357F4168D3}"/>
    <cellStyle name="Normal 3 3 7 2 6" xfId="30570" xr:uid="{444CB1F0-858B-4ACF-8E38-E9808240C1BF}"/>
    <cellStyle name="Normal 3 3 7 2 7" xfId="30571" xr:uid="{13B7388C-9D45-4C3F-8361-D27F83392AEC}"/>
    <cellStyle name="Normál 3 3 7 3" xfId="30572" xr:uid="{5559F5A7-F21C-4C8C-9385-1FB7495880EE}"/>
    <cellStyle name="Normal 3 3 8" xfId="30573" xr:uid="{9526BEFD-ED38-4706-8A77-31451F986529}"/>
    <cellStyle name="Normál 3 3 8" xfId="30574" xr:uid="{2F0AB7BA-FE59-492F-B97D-249704799BEC}"/>
    <cellStyle name="Normal 3 3 8 2" xfId="30575" xr:uid="{3A8274D1-46B8-42CE-BCFD-79D2C26E6A3B}"/>
    <cellStyle name="Normál 3 3 8 2" xfId="30576" xr:uid="{B807910B-750D-42C3-9DF0-6FD5C1E49465}"/>
    <cellStyle name="Normal 3 3 8 2 2" xfId="30577" xr:uid="{E7232A0F-23C0-401B-9A47-3A1F93599183}"/>
    <cellStyle name="Normal 3 3 8 2 2 2" xfId="30578" xr:uid="{D07E010B-D299-492C-AE94-FCE319BE7DF1}"/>
    <cellStyle name="Normal 3 3 8 2 2 2 2" xfId="30579" xr:uid="{50120914-4889-4E61-BBEB-7BCD41E10539}"/>
    <cellStyle name="Normal 3 3 8 2 2 3" xfId="30580" xr:uid="{F53CDA66-80FE-459B-A939-12F6CB5EF634}"/>
    <cellStyle name="Normal 3 3 8 2 2 4" xfId="30581" xr:uid="{06B0ED4A-FAE1-4FCB-BD2A-FC9C24DC80EC}"/>
    <cellStyle name="Normal 3 3 8 2 3" xfId="30582" xr:uid="{224B87DB-357F-40ED-9E12-D31F303CADF6}"/>
    <cellStyle name="Normal 3 3 8 2 3 2" xfId="30583" xr:uid="{ABC978A7-CB9E-45E8-A12A-CB908F880724}"/>
    <cellStyle name="Normal 3 3 8 2 4" xfId="30584" xr:uid="{7791EAC0-CFA6-40EB-B86D-FFE168CE6E84}"/>
    <cellStyle name="Normal 3 3 8 2 5" xfId="30585" xr:uid="{48E17215-A34E-47B5-B8CA-7D6136957BCC}"/>
    <cellStyle name="Normal 3 3 8 2 6" xfId="30586" xr:uid="{6CCFC0C0-6B80-4DD0-B93E-8EDAED732E44}"/>
    <cellStyle name="Normal 3 3 8 2 7" xfId="30587" xr:uid="{97399AB0-DCB5-44F7-BBF3-CCB8212D4D4C}"/>
    <cellStyle name="Normál 3 3 8 3" xfId="30588" xr:uid="{0DAF225F-8755-4A84-AE47-9F3FAD1C7760}"/>
    <cellStyle name="Normal 3 3 9" xfId="30589" xr:uid="{D986B98B-05D7-4EB9-8F0F-041C929A3415}"/>
    <cellStyle name="Normál 3 3 9" xfId="30590" xr:uid="{AE83CBAF-29F6-48F7-B7F8-3ED2196F8FE6}"/>
    <cellStyle name="Normal 3 3 9 2" xfId="30591" xr:uid="{6D761EE0-9AC4-4120-BF6A-6D92B00B7AA2}"/>
    <cellStyle name="Normál 3 3 9 2" xfId="30592" xr:uid="{E6193F66-689F-44E1-8240-8AE34B84CF66}"/>
    <cellStyle name="Normal 3 3 9 2 2" xfId="30593" xr:uid="{EDE957F6-9F4D-4B6C-A29A-87A3AC251239}"/>
    <cellStyle name="Normal 3 3 9 2 2 2" xfId="30594" xr:uid="{7927A63F-FD5D-45A2-8E5D-A4C4681903EB}"/>
    <cellStyle name="Normal 3 3 9 2 2 2 2" xfId="30595" xr:uid="{0C7BF42B-6F1C-4356-A85B-E437885929E9}"/>
    <cellStyle name="Normal 3 3 9 2 2 3" xfId="30596" xr:uid="{B2FB6803-D107-4F9E-9F07-CB474F7D3687}"/>
    <cellStyle name="Normal 3 3 9 2 2 4" xfId="30597" xr:uid="{BDEDAB3E-3513-47CA-9911-E99AFA9A32F0}"/>
    <cellStyle name="Normal 3 3 9 2 3" xfId="30598" xr:uid="{065686DA-3534-41EB-A354-363944CF4473}"/>
    <cellStyle name="Normal 3 3 9 2 3 2" xfId="30599" xr:uid="{F9793988-C861-4C62-937F-79AA4038457F}"/>
    <cellStyle name="Normal 3 3 9 2 4" xfId="30600" xr:uid="{BE8D3D87-15DC-45FE-93FB-544FE0D7AB80}"/>
    <cellStyle name="Normal 3 3 9 2 5" xfId="30601" xr:uid="{DBB5F084-DDC3-4B72-9E07-86A0CC5E595F}"/>
    <cellStyle name="Normal 3 3 9 2 6" xfId="30602" xr:uid="{10CE6920-6AE4-4DBF-992B-A843B5555C78}"/>
    <cellStyle name="Normal 3 3 9 2 7" xfId="30603" xr:uid="{F959BACE-0C14-4A0D-B5BF-FB6FCCC7856C}"/>
    <cellStyle name="Normál 3 3 9 3" xfId="30604" xr:uid="{06D6605B-BA92-4C9E-A02E-BD6C110BF7E9}"/>
    <cellStyle name="Normal 3 3_inv-en-1.5.0-02 trame_fiche-emissions" xfId="30605" xr:uid="{512F2F31-4AF7-42A6-84D1-7BC282268ABA}"/>
    <cellStyle name="Normal 3 30" xfId="30606" xr:uid="{3C49269C-2728-4E22-9586-5783EF889AB6}"/>
    <cellStyle name="Normal 3 30 2" xfId="30607" xr:uid="{FBAC45B3-939C-4A02-AA6F-96621386E8F3}"/>
    <cellStyle name="Normal 3 30 2 2" xfId="30608" xr:uid="{180D860F-758A-468A-A1D8-DBE5E4FEAD7C}"/>
    <cellStyle name="Normal 3 30 2 2 2" xfId="30609" xr:uid="{28A1462B-0E03-402C-9D09-5BBB3F31C187}"/>
    <cellStyle name="Normal 3 30 2 2 2 2" xfId="30610" xr:uid="{5417DBB4-2C8A-4A0E-88A3-BBECC65C8835}"/>
    <cellStyle name="Normal 3 30 2 2 3" xfId="30611" xr:uid="{D79676CE-D53A-43F6-A4F4-6A0F0557B5A5}"/>
    <cellStyle name="Normal 3 30 2 2 4" xfId="30612" xr:uid="{E2024F4A-0727-4DA2-86F5-8F09BB2FAC62}"/>
    <cellStyle name="Normal 3 30 2 3" xfId="30613" xr:uid="{A06078D5-7743-45BC-B4CD-BA447C58B51D}"/>
    <cellStyle name="Normal 3 30 2 3 2" xfId="30614" xr:uid="{526F2A67-EBCC-4BBE-B9E6-25F1D43DA40F}"/>
    <cellStyle name="Normal 3 30 2 4" xfId="30615" xr:uid="{C0F587B6-BF99-4B99-8D46-C6F088DCD60E}"/>
    <cellStyle name="Normal 3 30 2 5" xfId="30616" xr:uid="{4792CD37-3349-4D76-A3C2-A1266313620A}"/>
    <cellStyle name="Normal 3 31" xfId="30617" xr:uid="{5941D754-42CC-46C9-8F27-07197279BB92}"/>
    <cellStyle name="Normal 3 31 2" xfId="30618" xr:uid="{4C656291-BE3E-46D4-B107-8550FE179BC2}"/>
    <cellStyle name="Normal 3 31 2 2" xfId="30619" xr:uid="{1AB26E0B-2085-42E6-AEF4-5DDA56D6C885}"/>
    <cellStyle name="Normal 3 31 2 2 2" xfId="30620" xr:uid="{7D0E49F7-5500-4AAF-AA44-DEEF164D0F2F}"/>
    <cellStyle name="Normal 3 31 2 3" xfId="30621" xr:uid="{F56635D6-F0BC-4552-AE61-6A572B7D9B0A}"/>
    <cellStyle name="Normal 3 31 2 4" xfId="30622" xr:uid="{D1B8735D-7064-48A2-B3B1-7A83964746E1}"/>
    <cellStyle name="Normal 3 31 3" xfId="30623" xr:uid="{FEFA70A8-5806-400B-82D3-747FD91EF149}"/>
    <cellStyle name="Normal 3 31 3 2" xfId="30624" xr:uid="{449B8B6C-A020-4366-82DB-6D1FC011DF63}"/>
    <cellStyle name="Normal 3 31 4" xfId="30625" xr:uid="{24901A37-70E8-4F2A-9EC3-BE38BB1AC72C}"/>
    <cellStyle name="Normal 3 31 5" xfId="30626" xr:uid="{FE1219F3-D779-42FA-B6BE-AEA977216B41}"/>
    <cellStyle name="Normal 3 31 6" xfId="30627" xr:uid="{F2D0D803-D983-4A69-ACA8-76E2E9996887}"/>
    <cellStyle name="Normal 3 32" xfId="30628" xr:uid="{1459EDE0-6F48-483F-96E3-96688E9D3C05}"/>
    <cellStyle name="Normal 3 32 2" xfId="30629" xr:uid="{4EDE2A6F-447F-4747-88F0-A32FCF81BA09}"/>
    <cellStyle name="Normal 3 32 2 2" xfId="30630" xr:uid="{F9393E9B-A15E-4763-8B84-F8F1BD96F86E}"/>
    <cellStyle name="Normal 3 32 2 2 2" xfId="30631" xr:uid="{3EA7FAE7-0553-44FF-A116-23E350038092}"/>
    <cellStyle name="Normal 3 32 2 3" xfId="30632" xr:uid="{F6ED2BB4-3227-459B-BFEA-BA5ACBC0EA4F}"/>
    <cellStyle name="Normal 3 32 2 4" xfId="30633" xr:uid="{8A22C9CE-9123-4892-9BFA-F5E2FAEE146C}"/>
    <cellStyle name="Normal 3 32 3" xfId="30634" xr:uid="{3FE1F77A-4B7A-431B-8F63-E703543D5D61}"/>
    <cellStyle name="Normal 3 32 3 2" xfId="30635" xr:uid="{1A810213-1170-46DD-8961-200992600842}"/>
    <cellStyle name="Normal 3 32 4" xfId="30636" xr:uid="{3B0E2ADF-11D9-4E1C-AF06-097C065B1A05}"/>
    <cellStyle name="Normal 3 32 5" xfId="30637" xr:uid="{E1836E4D-9894-4DB4-900E-6DF40F9450FF}"/>
    <cellStyle name="Normal 3 33" xfId="30638" xr:uid="{C9FB7E1E-969E-4F81-BF3A-7CACC333DF3D}"/>
    <cellStyle name="Normal 3 33 2" xfId="30639" xr:uid="{29BB5E1E-9357-4EEF-A57E-6A85A7EBE44F}"/>
    <cellStyle name="Normal 3 33 2 2" xfId="30640" xr:uid="{031C0DF4-0C94-4A44-9411-8F0301686E9E}"/>
    <cellStyle name="Normal 3 33 2 2 2" xfId="30641" xr:uid="{AC068D9E-B6EB-4E08-BA25-71037EBFCCA8}"/>
    <cellStyle name="Normal 3 33 2 3" xfId="30642" xr:uid="{65F9F179-1613-4205-BA11-08D46562B46D}"/>
    <cellStyle name="Normal 3 33 2 4" xfId="30643" xr:uid="{B47DAD3E-7E93-4F51-B95F-C0C98371A3D0}"/>
    <cellStyle name="Normal 3 33 3" xfId="30644" xr:uid="{678B9F45-F358-4529-B2FF-65A258CE7D22}"/>
    <cellStyle name="Normal 3 33 3 2" xfId="30645" xr:uid="{A2160783-0553-40BC-BC4E-161F73C268DF}"/>
    <cellStyle name="Normal 3 33 4" xfId="30646" xr:uid="{C3339549-75E5-46D6-BAE2-550882FE375A}"/>
    <cellStyle name="Normal 3 33 5" xfId="30647" xr:uid="{A5A5D94F-769C-43E8-8482-BEE07011F775}"/>
    <cellStyle name="Normal 3 34" xfId="30648" xr:uid="{4EC13C3C-71F2-449E-A182-79CBF1A40FC2}"/>
    <cellStyle name="Normal 3 34 2" xfId="30649" xr:uid="{6398318E-6F48-4FA8-B78B-9884938C0382}"/>
    <cellStyle name="Normal 3 34 2 2" xfId="30650" xr:uid="{D027C0BB-933B-474A-829B-6914DC178F94}"/>
    <cellStyle name="Normal 3 34 2 2 2" xfId="30651" xr:uid="{59B8AA6C-914E-44E8-9D29-F5560B8D556C}"/>
    <cellStyle name="Normal 3 34 2 3" xfId="30652" xr:uid="{3976C014-1908-4788-8DEB-06D7E3079472}"/>
    <cellStyle name="Normal 3 34 2 4" xfId="30653" xr:uid="{2C629A0E-D92A-4D17-B1D8-A83F56EF93E4}"/>
    <cellStyle name="Normal 3 34 3" xfId="30654" xr:uid="{5D703A88-27BB-4288-AE6C-3746B91277B1}"/>
    <cellStyle name="Normal 3 34 3 2" xfId="30655" xr:uid="{F7B7722E-0614-4EB9-983C-9294C2E848D9}"/>
    <cellStyle name="Normal 3 34 4" xfId="30656" xr:uid="{FCFAC856-FD22-44C5-80F5-779327D26B97}"/>
    <cellStyle name="Normal 3 34 5" xfId="30657" xr:uid="{130CBE57-4FC8-4493-8FFB-5EBA78EF3B80}"/>
    <cellStyle name="Normal 3 35" xfId="30658" xr:uid="{82D7F5B3-5695-4CCA-8E64-210BBCAA52F2}"/>
    <cellStyle name="Normal 3 35 2" xfId="30659" xr:uid="{1767D875-5F1E-49C2-A10E-4F5AB6A29750}"/>
    <cellStyle name="Normal 3 35 2 2" xfId="30660" xr:uid="{51633A4F-8F81-44AC-A630-A08096F62AF4}"/>
    <cellStyle name="Normal 3 35 2 2 2" xfId="30661" xr:uid="{32EF1F8B-C0D0-4162-B682-5AF14433DBBF}"/>
    <cellStyle name="Normal 3 35 2 3" xfId="30662" xr:uid="{B1E22080-D739-48A6-89FB-0C527A7793B4}"/>
    <cellStyle name="Normal 3 35 2 4" xfId="30663" xr:uid="{AC073E0E-67F0-4C0D-AE59-92ACB57E21B8}"/>
    <cellStyle name="Normal 3 35 3" xfId="30664" xr:uid="{CC41F65C-76FD-4CD6-80A8-63B7129805CE}"/>
    <cellStyle name="Normal 3 35 3 2" xfId="30665" xr:uid="{1C5EF9A5-0154-46A2-99BB-DEB04FE7C05F}"/>
    <cellStyle name="Normal 3 35 4" xfId="30666" xr:uid="{F920D885-717A-4C28-97CD-700442E62032}"/>
    <cellStyle name="Normal 3 35 5" xfId="30667" xr:uid="{60A48AF8-82EE-401B-A9C9-FC8E14EEAD08}"/>
    <cellStyle name="Normal 3 36" xfId="30668" xr:uid="{4CF05636-9012-49AB-8105-3B83EE9D495D}"/>
    <cellStyle name="Normal 3 36 2" xfId="30669" xr:uid="{CE2E74F0-24B3-4698-AF52-D1D52C1BDCB5}"/>
    <cellStyle name="Normal 3 36 2 2" xfId="30670" xr:uid="{B693A4A0-AD2D-4535-B9FC-6839AE77E50B}"/>
    <cellStyle name="Normal 3 36 2 2 2" xfId="30671" xr:uid="{94EE9CA3-70D2-4A99-9227-42A03DB78891}"/>
    <cellStyle name="Normal 3 36 2 3" xfId="30672" xr:uid="{23C91806-46B8-4124-93E5-FC2CD44104A3}"/>
    <cellStyle name="Normal 3 36 2 4" xfId="30673" xr:uid="{9C9BA1AA-31DA-490B-BFCC-C55DE3315F99}"/>
    <cellStyle name="Normal 3 36 3" xfId="30674" xr:uid="{1421FBDA-5FAD-4D49-B9F0-EF629DD08C85}"/>
    <cellStyle name="Normal 3 36 3 2" xfId="30675" xr:uid="{1D05356E-87BD-4AD2-8919-C2E753D95EF0}"/>
    <cellStyle name="Normal 3 36 4" xfId="30676" xr:uid="{62BCFA57-5074-4FE7-ADB5-53D9F8D905E3}"/>
    <cellStyle name="Normal 3 36 5" xfId="30677" xr:uid="{6F593B09-3F85-402A-9B5E-E04DCF17C889}"/>
    <cellStyle name="Normal 3 37" xfId="30678" xr:uid="{1587CBF0-F9C4-4B35-BA3D-31A02FC2BD8B}"/>
    <cellStyle name="Normal 3 37 2" xfId="30679" xr:uid="{CB317D61-527D-45CF-B7F6-6BAC2B84F041}"/>
    <cellStyle name="Normal 3 37 2 2" xfId="30680" xr:uid="{E2E5F874-A8DE-495A-AE3E-7657F2983AE6}"/>
    <cellStyle name="Normal 3 37 2 2 2" xfId="30681" xr:uid="{509E7515-B8A0-433A-88B3-F5517CA3FC6F}"/>
    <cellStyle name="Normal 3 37 2 3" xfId="30682" xr:uid="{139B5E47-0F51-4FAB-A73A-BF38CF0DA805}"/>
    <cellStyle name="Normal 3 37 2 4" xfId="30683" xr:uid="{6B591E80-0AB3-4ECC-8528-5D47450D8EBC}"/>
    <cellStyle name="Normal 3 37 3" xfId="30684" xr:uid="{093478E8-D75B-490C-8014-8787019C56CB}"/>
    <cellStyle name="Normal 3 37 3 2" xfId="30685" xr:uid="{74CA858C-403E-47F8-8E59-419C54E6002E}"/>
    <cellStyle name="Normal 3 37 4" xfId="30686" xr:uid="{BFAE512E-C34F-40B1-885B-F518F8FE851A}"/>
    <cellStyle name="Normal 3 37 5" xfId="30687" xr:uid="{EB1CB984-24F5-48C8-8B5E-0BD47B2030DA}"/>
    <cellStyle name="Normal 3 38" xfId="30688" xr:uid="{B61E5C6D-43BD-4CA7-90DA-9E7E3A07B4F6}"/>
    <cellStyle name="Normal 3 38 2" xfId="30689" xr:uid="{74E95E55-3612-494B-B8C2-51DCA9779B66}"/>
    <cellStyle name="Normal 3 38 2 2" xfId="30690" xr:uid="{BBB1FA97-A8B6-4EFB-9BD0-3A9534ADC4D3}"/>
    <cellStyle name="Normal 3 38 2 2 2" xfId="30691" xr:uid="{12A5240C-3E5F-4794-85BB-E5C7F8C8D6E4}"/>
    <cellStyle name="Normal 3 38 2 3" xfId="30692" xr:uid="{7C05CFAB-C501-4404-97EC-486E991DEA86}"/>
    <cellStyle name="Normal 3 38 2 4" xfId="30693" xr:uid="{CC62F9CB-4F0B-4C28-8EDB-E802FD9AE8FC}"/>
    <cellStyle name="Normal 3 38 3" xfId="30694" xr:uid="{D0F1D14D-AFC2-4480-937F-4E7684626682}"/>
    <cellStyle name="Normal 3 38 3 2" xfId="30695" xr:uid="{DF51944C-EBD8-454C-B635-AA7EA32223B2}"/>
    <cellStyle name="Normal 3 38 4" xfId="30696" xr:uid="{98977B51-3B83-4DB5-AE53-E93532D442B6}"/>
    <cellStyle name="Normal 3 38 5" xfId="30697" xr:uid="{14EAD249-26B3-4576-8990-9C73F387EE57}"/>
    <cellStyle name="Normal 3 39" xfId="30698" xr:uid="{5630A3FD-ABC4-4E2B-B5F0-F88BC5C06F78}"/>
    <cellStyle name="Normal 3 39 2" xfId="30699" xr:uid="{9D82B06D-6E72-4E2C-BBAA-B66EB9C5F9CA}"/>
    <cellStyle name="Normal 3 39 2 2" xfId="30700" xr:uid="{B603B0BC-1847-4DE6-9C12-DEE197F4395D}"/>
    <cellStyle name="Normal 3 39 2 2 2" xfId="30701" xr:uid="{6BC753DD-4537-4865-BE29-F2E726C802E4}"/>
    <cellStyle name="Normal 3 39 2 3" xfId="30702" xr:uid="{E86DF96D-4193-4977-ABAB-920F203E7469}"/>
    <cellStyle name="Normal 3 39 2 4" xfId="30703" xr:uid="{4A332DE9-4BAB-4600-B3FA-50D3458A6041}"/>
    <cellStyle name="Normal 3 39 3" xfId="30704" xr:uid="{975938CD-F074-43C1-9EF4-AB5CD713DDD4}"/>
    <cellStyle name="Normal 3 39 3 2" xfId="30705" xr:uid="{A6267A5A-18A9-477C-A02D-EBFEAB6E28F7}"/>
    <cellStyle name="Normal 3 39 4" xfId="30706" xr:uid="{12E86448-23C6-4292-847B-C622FE45D317}"/>
    <cellStyle name="Normal 3 39 5" xfId="30707" xr:uid="{98FE6967-7B29-42E0-B62B-D44CBEB82A1B}"/>
    <cellStyle name="Normal 3 4" xfId="1139" xr:uid="{00000000-0005-0000-0000-000079040000}"/>
    <cellStyle name="Normál 3 4" xfId="30708" xr:uid="{87FF3B46-1CF8-4E16-BE9C-EA3B66E99300}"/>
    <cellStyle name="Normal 3 4 10" xfId="30709" xr:uid="{1773DE57-87D7-44C9-9FDF-5AD0DC4BEB1F}"/>
    <cellStyle name="Normál 3 4 10" xfId="30710" xr:uid="{C75104F5-0D50-48DD-BFDB-443784422041}"/>
    <cellStyle name="Normal 3 4 10 2" xfId="30711" xr:uid="{7C719677-839B-49FE-BAA8-1463729710A8}"/>
    <cellStyle name="Normál 3 4 10 2" xfId="30712" xr:uid="{09FC0087-08B7-41D8-A1F2-A1A88430D9B9}"/>
    <cellStyle name="Normal 3 4 10 2 2" xfId="30713" xr:uid="{0B432449-FAC7-4E72-B041-3F9E84380687}"/>
    <cellStyle name="Normal 3 4 10 2 2 2" xfId="30714" xr:uid="{7189DA3D-84AE-4787-8389-DB79E683E896}"/>
    <cellStyle name="Normal 3 4 10 2 2 2 2" xfId="30715" xr:uid="{987FB690-70B3-4A90-A664-4FC1A688D801}"/>
    <cellStyle name="Normal 3 4 10 2 2 3" xfId="30716" xr:uid="{60914247-0C7A-4BA9-B4FD-A9CC17B4EC5B}"/>
    <cellStyle name="Normal 3 4 10 2 2 4" xfId="30717" xr:uid="{E6176168-4682-41C8-83FA-A75C7595B47E}"/>
    <cellStyle name="Normal 3 4 10 2 3" xfId="30718" xr:uid="{F70EE0EC-C9F6-4B83-A012-0913EFD09B4B}"/>
    <cellStyle name="Normal 3 4 10 2 3 2" xfId="30719" xr:uid="{D973028E-E880-4897-A1F3-664F9D7AD6DD}"/>
    <cellStyle name="Normal 3 4 10 2 4" xfId="30720" xr:uid="{15E06711-EE04-4728-837B-E88EA4A94B1D}"/>
    <cellStyle name="Normal 3 4 10 2 5" xfId="30721" xr:uid="{473989D5-7664-4C04-9842-9D69B572D216}"/>
    <cellStyle name="Normal 3 4 10 2 6" xfId="30722" xr:uid="{02BB6E52-2018-43B5-83EE-617C95CE3892}"/>
    <cellStyle name="Normal 3 4 10 2 7" xfId="30723" xr:uid="{561613CF-3079-49F0-BF2A-C024DB6AF7F1}"/>
    <cellStyle name="Normál 3 4 10 3" xfId="30724" xr:uid="{0CC93CB4-2382-4DAB-955C-2FE7F93345F8}"/>
    <cellStyle name="Normal 3 4 11" xfId="30725" xr:uid="{FAF541E6-2228-49C6-86AE-5B3B725A517A}"/>
    <cellStyle name="Normál 3 4 11" xfId="30726" xr:uid="{1DB1EE69-A407-46A3-BE4C-EEAE6AAE65CB}"/>
    <cellStyle name="Normal 3 4 11 2" xfId="30727" xr:uid="{5F8EFD16-BBDC-4393-BC8E-F9FBB8A90763}"/>
    <cellStyle name="Normál 3 4 11 2" xfId="30728" xr:uid="{283B7629-3BC9-4B88-B308-19FBED5FC298}"/>
    <cellStyle name="Normal 3 4 11 2 2" xfId="30729" xr:uid="{C10BD1C5-C751-4EA0-9300-9F0D3FE1EF4C}"/>
    <cellStyle name="Normal 3 4 11 2 2 2" xfId="30730" xr:uid="{0A5142DF-2AC5-494C-8234-0A30EE492387}"/>
    <cellStyle name="Normal 3 4 11 2 2 2 2" xfId="30731" xr:uid="{1B36559B-0AC3-4B85-AD69-2BF05C870217}"/>
    <cellStyle name="Normal 3 4 11 2 2 3" xfId="30732" xr:uid="{51FB8638-40F7-4279-8FD3-0278CC1F3E1A}"/>
    <cellStyle name="Normal 3 4 11 2 2 4" xfId="30733" xr:uid="{37A9A228-FDFE-4FD9-A4D6-2D711FED4728}"/>
    <cellStyle name="Normal 3 4 11 2 3" xfId="30734" xr:uid="{14318125-A379-487C-B93A-C260B7655DBB}"/>
    <cellStyle name="Normal 3 4 11 2 3 2" xfId="30735" xr:uid="{6E08FCDF-A8D4-471C-8847-3B794DCE1816}"/>
    <cellStyle name="Normal 3 4 11 2 4" xfId="30736" xr:uid="{6DB623FC-8996-4468-B198-766BE87CDFB6}"/>
    <cellStyle name="Normal 3 4 11 2 5" xfId="30737" xr:uid="{77D72E54-7920-457F-93E3-BC200B2A239B}"/>
    <cellStyle name="Normal 3 4 11 2 6" xfId="30738" xr:uid="{FF0C0640-228F-4D5E-8FD1-1A8C9F90E821}"/>
    <cellStyle name="Normal 3 4 11 2 7" xfId="30739" xr:uid="{8168C2B1-61FD-4B16-827C-47C7FF399756}"/>
    <cellStyle name="Normál 3 4 11 3" xfId="30740" xr:uid="{0C207202-9C45-4C84-9C65-A1BDB5421E9C}"/>
    <cellStyle name="Normal 3 4 12" xfId="30741" xr:uid="{8266607C-F25D-4A80-BC75-CC0F4F1418BD}"/>
    <cellStyle name="Normál 3 4 12" xfId="30742" xr:uid="{44662F0D-8612-4632-804A-4F3360C67A2F}"/>
    <cellStyle name="Normal 3 4 12 2" xfId="30743" xr:uid="{D18E0055-2A51-4557-8EFA-1029A3DA78D8}"/>
    <cellStyle name="Normál 3 4 12 2" xfId="30744" xr:uid="{2F5061FC-7E73-4CCD-967A-127B07C9EEA3}"/>
    <cellStyle name="Normal 3 4 12 2 2" xfId="30745" xr:uid="{0126C7D2-73E4-4AC7-A442-464F30597073}"/>
    <cellStyle name="Normal 3 4 12 2 2 2" xfId="30746" xr:uid="{16EF1EDD-78A6-437A-9F8B-E87CD8CC9451}"/>
    <cellStyle name="Normal 3 4 12 2 2 2 2" xfId="30747" xr:uid="{7F65E667-A090-461B-87C7-3651D2440109}"/>
    <cellStyle name="Normal 3 4 12 2 2 3" xfId="30748" xr:uid="{13C60D00-0F77-4E96-8EF4-7956B2F5DF6D}"/>
    <cellStyle name="Normal 3 4 12 2 2 4" xfId="30749" xr:uid="{30C3ABD7-149B-4071-A3F9-3E20043E31FF}"/>
    <cellStyle name="Normal 3 4 12 2 3" xfId="30750" xr:uid="{B64E28C5-26DD-4FD4-831B-1B0770F7C1D2}"/>
    <cellStyle name="Normal 3 4 12 2 3 2" xfId="30751" xr:uid="{F7DD6C71-5F09-4F22-BDEB-C752AF4715F3}"/>
    <cellStyle name="Normal 3 4 12 2 4" xfId="30752" xr:uid="{E4A5D1B5-5EDC-4B7F-8947-8E46E7B46A2D}"/>
    <cellStyle name="Normal 3 4 12 2 5" xfId="30753" xr:uid="{534FF90D-BB9E-4C3B-B282-708D816A97B7}"/>
    <cellStyle name="Normal 3 4 12 2 6" xfId="30754" xr:uid="{74344FA7-1D4A-435C-AF7B-48EFDCFD46C2}"/>
    <cellStyle name="Normal 3 4 12 2 7" xfId="30755" xr:uid="{277C6AA5-F111-4863-948B-8E86C0E83CDC}"/>
    <cellStyle name="Normál 3 4 12 3" xfId="30756" xr:uid="{F27AB13E-5AF0-4E3D-9D5D-1EB47D5AA1AD}"/>
    <cellStyle name="Normal 3 4 13" xfId="30757" xr:uid="{9199AD68-289C-421C-8F8D-D60CA769FD3A}"/>
    <cellStyle name="Normál 3 4 13" xfId="30758" xr:uid="{3A9AB1C5-74D2-4DEE-9C93-273E8ACE84E6}"/>
    <cellStyle name="Normal 3 4 13 2" xfId="30759" xr:uid="{78C3F4A4-E9F6-451E-A773-48D981BDFD0F}"/>
    <cellStyle name="Normál 3 4 13 2" xfId="30760" xr:uid="{2F219E6A-DC43-4660-B92A-9E0214D4B38E}"/>
    <cellStyle name="Normal 3 4 13 2 2" xfId="30761" xr:uid="{DC58C363-6746-41A0-9321-7A95FEE472CA}"/>
    <cellStyle name="Normal 3 4 13 2 2 2" xfId="30762" xr:uid="{B7515DAA-5CBB-4410-85AF-2438D7223642}"/>
    <cellStyle name="Normal 3 4 13 2 2 2 2" xfId="30763" xr:uid="{C2E3CE7B-A7D2-40C9-9E64-5163722E6B9E}"/>
    <cellStyle name="Normal 3 4 13 2 2 3" xfId="30764" xr:uid="{3FAE7B0F-2079-4C02-AA31-DC286045BD14}"/>
    <cellStyle name="Normal 3 4 13 2 2 4" xfId="30765" xr:uid="{90325114-6921-4099-99C9-207CD77D8FF9}"/>
    <cellStyle name="Normal 3 4 13 2 3" xfId="30766" xr:uid="{D20DABB8-E162-4853-BA29-2BB76D7D890E}"/>
    <cellStyle name="Normal 3 4 13 2 3 2" xfId="30767" xr:uid="{AD35A3D3-E340-4D32-8214-5D00BF509181}"/>
    <cellStyle name="Normal 3 4 13 2 4" xfId="30768" xr:uid="{3F5F43BF-6429-4758-8972-3552C768541B}"/>
    <cellStyle name="Normal 3 4 13 2 5" xfId="30769" xr:uid="{DB9269A8-6EF7-4EC9-BC5C-E417D39D4080}"/>
    <cellStyle name="Normal 3 4 13 2 6" xfId="30770" xr:uid="{CBD17C80-16DA-4B75-99CF-13C25EF57772}"/>
    <cellStyle name="Normal 3 4 13 2 7" xfId="30771" xr:uid="{8EBB3DF2-1B41-454F-9F07-01E6EED214DC}"/>
    <cellStyle name="Normál 3 4 13 3" xfId="30772" xr:uid="{4D1BB4D3-000F-4682-BB93-D93D62AA8DDE}"/>
    <cellStyle name="Normal 3 4 14" xfId="30773" xr:uid="{50B8DAA6-8F05-4F04-8037-0C0F326E05F9}"/>
    <cellStyle name="Normál 3 4 14" xfId="30774" xr:uid="{D1BADF83-F488-4E1F-BCE8-608FBA2AC306}"/>
    <cellStyle name="Normal 3 4 14 2" xfId="30775" xr:uid="{65DA53C6-98D2-4224-9A6C-6007564E6714}"/>
    <cellStyle name="Normál 3 4 14 2" xfId="30776" xr:uid="{444288D1-9A0D-47E8-B47E-0D7C1ADDAC91}"/>
    <cellStyle name="Normal 3 4 14 2 2" xfId="30777" xr:uid="{FE3A41A0-CC4F-4A31-B626-9362EE32724E}"/>
    <cellStyle name="Normal 3 4 14 2 2 2" xfId="30778" xr:uid="{0C2C3A9A-A983-4999-879F-0D45C32F87F5}"/>
    <cellStyle name="Normal 3 4 14 2 3" xfId="30779" xr:uid="{084970B5-F3BD-446D-8FB1-452483B29D42}"/>
    <cellStyle name="Normal 3 4 14 2 4" xfId="30780" xr:uid="{A7930377-548C-4D76-A538-15D3A168BA9E}"/>
    <cellStyle name="Normal 3 4 14 2 5" xfId="30781" xr:uid="{972CFD2C-44D2-4228-9F68-94AEA451AD9A}"/>
    <cellStyle name="Normal 3 4 14 3" xfId="30782" xr:uid="{92DECEC0-BE98-4222-BAC9-48CA4B6C4030}"/>
    <cellStyle name="Normál 3 4 14 3" xfId="30783" xr:uid="{911525C0-3B2D-4E97-AD4A-538F165B049B}"/>
    <cellStyle name="Normal 3 4 14 3 2" xfId="30784" xr:uid="{2A877321-B548-4962-8263-87111B5ADCFF}"/>
    <cellStyle name="Normal 3 4 14 4" xfId="30785" xr:uid="{4C9844EA-7208-419F-8056-C740581D471B}"/>
    <cellStyle name="Normal 3 4 14 5" xfId="30786" xr:uid="{2E67CC42-4ED2-4D4A-A637-D9CBDC1F36C3}"/>
    <cellStyle name="Normal 3 4 14 6" xfId="30787" xr:uid="{1010000A-9BB8-440F-9D1B-99CB5CBF90E3}"/>
    <cellStyle name="Normal 3 4 14 7" xfId="30788" xr:uid="{1D4A7DC7-C360-4D98-A4D9-195B61E87753}"/>
    <cellStyle name="Normal 3 4 15" xfId="30789" xr:uid="{AA9EA6FB-5BBB-4D0B-A573-1509B2EBCEE2}"/>
    <cellStyle name="Normál 3 4 15" xfId="30790" xr:uid="{B5C2E361-377D-482A-87D4-4807FB7F0E39}"/>
    <cellStyle name="Normal 3 4 15 2" xfId="30791" xr:uid="{A429BBB6-ADC7-4FAA-B622-1D3E8662EDC8}"/>
    <cellStyle name="Normal 3 4 15 2 2" xfId="30792" xr:uid="{9FF22A9D-7BC2-4502-B125-AE201D746DAA}"/>
    <cellStyle name="Normal 3 4 15 2 2 2" xfId="30793" xr:uid="{27C2E8A3-B985-4874-91FF-879574B73A34}"/>
    <cellStyle name="Normal 3 4 15 2 3" xfId="30794" xr:uid="{28FEA325-1409-4609-94A7-A9F59E609165}"/>
    <cellStyle name="Normal 3 4 15 2 4" xfId="30795" xr:uid="{C55B4EC7-B4F1-442D-840F-4E3D50C78031}"/>
    <cellStyle name="Normal 3 4 15 3" xfId="30796" xr:uid="{08162FEA-94E0-48B2-BE17-69DB29EB2D3E}"/>
    <cellStyle name="Normal 3 4 15 3 2" xfId="30797" xr:uid="{24332EAF-619E-41AD-BA4C-B3FC11E2B1F5}"/>
    <cellStyle name="Normal 3 4 15 4" xfId="30798" xr:uid="{2E7BF8F2-61DB-42A9-83C4-46C1D304623C}"/>
    <cellStyle name="Normal 3 4 15 5" xfId="30799" xr:uid="{B4678D74-2FCC-4608-A943-30D14A5326F1}"/>
    <cellStyle name="Normal 3 4 15 6" xfId="30800" xr:uid="{03AC6EFA-2A5F-40BF-9026-41DCBE2BFAEE}"/>
    <cellStyle name="Normal 3 4 16" xfId="30801" xr:uid="{B06B7210-634E-4756-A0E7-03631D7D56B4}"/>
    <cellStyle name="Normál 3 4 16" xfId="30802" xr:uid="{3EF07E37-1D09-469B-881C-6158C69B7FEF}"/>
    <cellStyle name="Normal 3 4 16 2" xfId="30803" xr:uid="{2E7D6E03-B48F-47A6-A50A-6B0F58711FFF}"/>
    <cellStyle name="Normal 3 4 16 2 2" xfId="30804" xr:uid="{CE869882-3BEA-4B11-8DDF-5502B009B758}"/>
    <cellStyle name="Normal 3 4 16 2 2 2" xfId="30805" xr:uid="{AB365FA5-A8E8-45DC-856F-D4B41D7899B9}"/>
    <cellStyle name="Normal 3 4 16 2 3" xfId="30806" xr:uid="{4411D851-D58B-47CB-AAFF-94BC0B143865}"/>
    <cellStyle name="Normal 3 4 16 2 4" xfId="30807" xr:uid="{CA7F23F3-4EE6-4495-8E69-EC05BA0B07EB}"/>
    <cellStyle name="Normal 3 4 16 3" xfId="30808" xr:uid="{5117AF05-DF5B-4563-83FD-842DC9CF8C55}"/>
    <cellStyle name="Normal 3 4 16 3 2" xfId="30809" xr:uid="{CB6E8BA7-2785-40B8-9EA7-9AFC4B7969BE}"/>
    <cellStyle name="Normal 3 4 16 4" xfId="30810" xr:uid="{6CF19CF5-FC4B-4804-901D-0E6B1D9E3C59}"/>
    <cellStyle name="Normal 3 4 16 5" xfId="30811" xr:uid="{2DDF1DAF-F42B-4D11-8DA9-67BBCA1B88C6}"/>
    <cellStyle name="Normal 3 4 17" xfId="30812" xr:uid="{9F6AF2BF-8FC7-498E-93D5-41BA19BD7784}"/>
    <cellStyle name="Normál 3 4 17" xfId="30813" xr:uid="{B445706E-D7DA-4DB3-9282-4C2F3F93F9F1}"/>
    <cellStyle name="Normal 3 4 17 2" xfId="30814" xr:uid="{79AB4CBB-BA72-4F2B-9AC1-3595638577D6}"/>
    <cellStyle name="Normal 3 4 17 2 2" xfId="30815" xr:uid="{531F5C29-E426-40B9-B86C-CBC5EDE00061}"/>
    <cellStyle name="Normal 3 4 17 2 2 2" xfId="30816" xr:uid="{0370EC76-D567-45EC-B59A-9373CCCF596A}"/>
    <cellStyle name="Normal 3 4 17 2 3" xfId="30817" xr:uid="{CC697E03-7D51-48D9-883C-4248BD3A3342}"/>
    <cellStyle name="Normal 3 4 17 2 4" xfId="30818" xr:uid="{69405510-A34C-451D-BDA2-DA5E6769FB55}"/>
    <cellStyle name="Normal 3 4 17 3" xfId="30819" xr:uid="{37845627-8E12-4DEF-A9FB-43E4FE0167B6}"/>
    <cellStyle name="Normal 3 4 17 3 2" xfId="30820" xr:uid="{0A624CCD-0D71-4D21-8FC2-C06C610AC50D}"/>
    <cellStyle name="Normal 3 4 17 4" xfId="30821" xr:uid="{EFBE66A2-1BD2-4E0B-962B-F03542E74FAF}"/>
    <cellStyle name="Normal 3 4 17 5" xfId="30822" xr:uid="{EF104505-B8B3-4E26-88D7-F8FDEEC42523}"/>
    <cellStyle name="Normal 3 4 18" xfId="30823" xr:uid="{F4BCCE5F-3304-42C3-89A1-A386AE472611}"/>
    <cellStyle name="Normal 3 4 18 2" xfId="30824" xr:uid="{A870EDEE-A93B-46C0-B9FA-E2B966A36033}"/>
    <cellStyle name="Normal 3 4 18 2 2" xfId="30825" xr:uid="{CC63FED6-C49E-4CAE-B343-8A3F44C498AC}"/>
    <cellStyle name="Normal 3 4 18 2 2 2" xfId="30826" xr:uid="{8174C21E-9E56-40CD-8339-E490637D889E}"/>
    <cellStyle name="Normal 3 4 18 2 3" xfId="30827" xr:uid="{7607C1DF-EB87-4E18-B16E-DCE675308AEF}"/>
    <cellStyle name="Normal 3 4 18 2 4" xfId="30828" xr:uid="{3609F804-70A1-499D-A050-86AA24838B83}"/>
    <cellStyle name="Normal 3 4 18 3" xfId="30829" xr:uid="{4EAB5002-3631-42DE-9864-997DBF697063}"/>
    <cellStyle name="Normal 3 4 18 3 2" xfId="30830" xr:uid="{A06D1178-D330-46A5-92E1-B8B658C8843A}"/>
    <cellStyle name="Normal 3 4 18 4" xfId="30831" xr:uid="{D713FDC2-7AE6-4698-AF42-C8E250FDBEDB}"/>
    <cellStyle name="Normal 3 4 18 5" xfId="30832" xr:uid="{01F9EE5B-D384-46F1-BCB7-97CCB50EFA2C}"/>
    <cellStyle name="Normal 3 4 19" xfId="30833" xr:uid="{3B521442-5C45-408F-AAE9-718F4FDAD886}"/>
    <cellStyle name="Normal 3 4 19 2" xfId="30834" xr:uid="{70EFFB41-E17B-4112-B843-94579C80CD2E}"/>
    <cellStyle name="Normal 3 4 19 2 2" xfId="30835" xr:uid="{6FCC0234-30B3-47A9-A928-F7AF45B53B9B}"/>
    <cellStyle name="Normal 3 4 19 2 2 2" xfId="30836" xr:uid="{631BC4BD-F486-4922-81D8-5521A5800D94}"/>
    <cellStyle name="Normal 3 4 19 2 3" xfId="30837" xr:uid="{51E7A165-E8C7-4AB7-ABCF-1397B37F4FA2}"/>
    <cellStyle name="Normal 3 4 19 2 4" xfId="30838" xr:uid="{FF5555C6-8CD4-4108-B64A-45608B8ACC2E}"/>
    <cellStyle name="Normal 3 4 19 3" xfId="30839" xr:uid="{19791B31-117C-409F-ACCF-1F52613C9493}"/>
    <cellStyle name="Normal 3 4 19 3 2" xfId="30840" xr:uid="{21EBDEA3-D06F-4DA2-AA66-62088E52C21D}"/>
    <cellStyle name="Normal 3 4 19 4" xfId="30841" xr:uid="{8BE7E5CA-F9FD-40A4-A602-96F2AE4BA7D1}"/>
    <cellStyle name="Normal 3 4 19 5" xfId="30842" xr:uid="{1356AC63-564F-4D18-A584-E423EB202374}"/>
    <cellStyle name="Normal 3 4 2" xfId="1140" xr:uid="{00000000-0005-0000-0000-00007A040000}"/>
    <cellStyle name="Normál 3 4 2" xfId="30843" xr:uid="{536B3613-A121-4F17-AAE8-5793010E6736}"/>
    <cellStyle name="Normál 3 4 2 10" xfId="30844" xr:uid="{B8898C1E-74E0-4570-8816-9C24EC6238DB}"/>
    <cellStyle name="Normál 3 4 2 10 2" xfId="30845" xr:uid="{9888E2BD-93E6-4F11-BAC3-4059697D09DB}"/>
    <cellStyle name="Normál 3 4 2 11" xfId="30846" xr:uid="{6D03862B-6A86-45E4-B5C9-45CE27693CC7}"/>
    <cellStyle name="Normál 3 4 2 12" xfId="30847" xr:uid="{B857A2CF-91B1-4648-B1CB-533937838144}"/>
    <cellStyle name="Normal 3 4 2 2" xfId="30848" xr:uid="{845E9F97-FB8C-4637-8609-8090B41C3C6C}"/>
    <cellStyle name="Normál 3 4 2 2" xfId="30849" xr:uid="{E6EA934A-0C7B-4EA1-990F-FDA8C70CD9C2}"/>
    <cellStyle name="Normal 3 4 2 2 2" xfId="30850" xr:uid="{F049F85F-B7E8-456A-BA84-705FAD7DE2F7}"/>
    <cellStyle name="Normál 3 4 2 2 2" xfId="30851" xr:uid="{94566D95-5682-485F-9440-AE250B09CB2D}"/>
    <cellStyle name="Normal 3 4 2 2 2 2" xfId="30852" xr:uid="{AE7818C8-33E6-4C69-AC26-6CAB8782CBE4}"/>
    <cellStyle name="Normal 3 4 2 2 2 2 2" xfId="30853" xr:uid="{CE992A80-399B-4F6E-945A-A37AF387345F}"/>
    <cellStyle name="Normal 3 4 2 2 2 2 2 2" xfId="30854" xr:uid="{7D7F0B65-3FE1-4C98-AC40-7538DCB2957C}"/>
    <cellStyle name="Normal 3 4 2 2 2 2 3" xfId="30855" xr:uid="{74E34A4A-A28B-4BD3-AB22-45A0AFFFF810}"/>
    <cellStyle name="Normal 3 4 2 2 2 2 4" xfId="30856" xr:uid="{279CBE38-B268-4B2B-A438-6A7CFBFABB5C}"/>
    <cellStyle name="Normal 3 4 2 2 2 3" xfId="30857" xr:uid="{68376DAE-7EAC-4A09-A1B7-E240F7C7FA97}"/>
    <cellStyle name="Normal 3 4 2 2 2 3 2" xfId="30858" xr:uid="{4B1495D2-1FEC-4BDD-B036-231C57F72665}"/>
    <cellStyle name="Normal 3 4 2 2 2 4" xfId="30859" xr:uid="{E184E21D-C4F8-4F46-812C-BF1C3AB495E6}"/>
    <cellStyle name="Normal 3 4 2 2 2 5" xfId="30860" xr:uid="{88BF8FD3-1FA3-4EAB-82FD-7F0C734D6244}"/>
    <cellStyle name="Normal 3 4 2 2 2 6" xfId="30861" xr:uid="{CD9898E1-DF76-4B51-B261-52FA7FF29348}"/>
    <cellStyle name="Normal 3 4 2 2 2 7" xfId="30862" xr:uid="{223F13DD-130A-4093-9318-0794DEEFB0B2}"/>
    <cellStyle name="Normál 3 4 2 2 3" xfId="30863" xr:uid="{AB5A4C14-301F-4875-9005-CCB3A0AB514D}"/>
    <cellStyle name="Normal 3 4 2 3" xfId="30864" xr:uid="{39238EB9-8A0C-4BB1-B3EC-C95DF64AE408}"/>
    <cellStyle name="Normál 3 4 2 3" xfId="30865" xr:uid="{AF7A1786-D8D5-4AA9-900D-33A73C66CA20}"/>
    <cellStyle name="Normal 3 4 2 3 10" xfId="30866" xr:uid="{76073DCB-EE34-4BA9-BC3D-726102852356}"/>
    <cellStyle name="Normal 3 4 2 3 10 2" xfId="30867" xr:uid="{77F5F22A-D662-4F3C-88C2-C0D3425F9116}"/>
    <cellStyle name="Normal 3 4 2 3 11" xfId="30868" xr:uid="{B00CA292-35E7-44A5-998B-36B5262B89DD}"/>
    <cellStyle name="Normal 3 4 2 3 12" xfId="30869" xr:uid="{C5174C32-DE9A-4460-BF08-64EEA76204E3}"/>
    <cellStyle name="Normal 3 4 2 3 13" xfId="30870" xr:uid="{2E020FBE-F948-45C5-83BA-4D78F178C0F8}"/>
    <cellStyle name="Normal 3 4 2 3 14" xfId="30871" xr:uid="{E7DE938D-7263-4F52-886E-A71D1B013209}"/>
    <cellStyle name="Normal 3 4 2 3 2" xfId="30872" xr:uid="{E77B2DC9-713C-4008-9B2B-B7C939175459}"/>
    <cellStyle name="Normál 3 4 2 3 2" xfId="30873" xr:uid="{C28C4681-C524-4DED-A775-0B51C7746C1D}"/>
    <cellStyle name="Normal 3 4 2 3 2 2" xfId="30874" xr:uid="{286520DC-3394-4F5D-9AFB-9E3517B5A2F9}"/>
    <cellStyle name="Normal 3 4 2 3 2 2 2" xfId="30875" xr:uid="{9724AC87-C826-4DB1-987C-27D13EE3C352}"/>
    <cellStyle name="Normal 3 4 2 3 2 3" xfId="30876" xr:uid="{8C445616-02AA-49F9-B9D8-32127CC64DB0}"/>
    <cellStyle name="Normal 3 4 2 3 2 4" xfId="30877" xr:uid="{23685793-9FD3-4BAE-9822-0C7C07FF06F8}"/>
    <cellStyle name="Normal 3 4 2 3 2 5" xfId="30878" xr:uid="{BD2A1BBE-A0BA-4519-AEEF-5F8A92673B5C}"/>
    <cellStyle name="Normal 3 4 2 3 3" xfId="30879" xr:uid="{936E78E9-4CD5-43BE-B576-90CF84C7372D}"/>
    <cellStyle name="Normál 3 4 2 3 3" xfId="30880" xr:uid="{69EABC63-2B4C-4A8D-8774-B8073E1A1F00}"/>
    <cellStyle name="Normal 3 4 2 3 3 2" xfId="30881" xr:uid="{6D96ED1B-A550-451E-9C23-3890B7846BBC}"/>
    <cellStyle name="Normal 3 4 2 3 4" xfId="30882" xr:uid="{523C7B69-A697-426B-B272-5DBF76AEBBA2}"/>
    <cellStyle name="Normal 3 4 2 3 4 2" xfId="30883" xr:uid="{809BB731-814A-4ED1-9EC6-96CE7F44DC17}"/>
    <cellStyle name="Normal 3 4 2 3 5" xfId="30884" xr:uid="{3C5D6A7E-B919-45A2-9415-0481990D1615}"/>
    <cellStyle name="Normal 3 4 2 3 5 2" xfId="30885" xr:uid="{6F7A9238-B6E2-4ACC-BAA0-6AABCD5742DC}"/>
    <cellStyle name="Normal 3 4 2 3 6" xfId="30886" xr:uid="{9203C1C0-A434-4C15-8BE3-FEDA199B0CC5}"/>
    <cellStyle name="Normal 3 4 2 3 6 2" xfId="30887" xr:uid="{CEC0E660-C331-4BBE-B679-CB0D8D6B2EE7}"/>
    <cellStyle name="Normal 3 4 2 3 7" xfId="30888" xr:uid="{7BECD65F-40C4-449E-8985-3CE04B7051BE}"/>
    <cellStyle name="Normal 3 4 2 3 7 2" xfId="30889" xr:uid="{FF637D0C-1EDD-4D91-B09B-7902E63ED5EC}"/>
    <cellStyle name="Normal 3 4 2 3 8" xfId="30890" xr:uid="{49A23254-5463-4235-82FC-D7C8709F6C0E}"/>
    <cellStyle name="Normal 3 4 2 3 8 2" xfId="30891" xr:uid="{9529E063-3502-4FBD-A387-A2CB03B98EC9}"/>
    <cellStyle name="Normal 3 4 2 3 9" xfId="30892" xr:uid="{12DBFF1D-B52F-42DC-9852-E35301E1E887}"/>
    <cellStyle name="Normal 3 4 2 3 9 2" xfId="30893" xr:uid="{F575AA6A-6C5B-4C5D-867B-BF5D4C95D657}"/>
    <cellStyle name="Normal 3 4 2 4" xfId="4157" xr:uid="{DE0271E6-00D2-43A6-8B90-C55BDD6B981C}"/>
    <cellStyle name="Normál 3 4 2 4" xfId="30894" xr:uid="{1722D293-7454-41A5-BBA4-8B099C644F2E}"/>
    <cellStyle name="Normál 3 4 2 4 2" xfId="30895" xr:uid="{502C5AA5-9AF3-43B7-8F40-0E7A78FA8266}"/>
    <cellStyle name="Normal 3 4 2 5" xfId="3199" xr:uid="{8425E172-8D67-4836-84A8-560582A037E6}"/>
    <cellStyle name="Normál 3 4 2 5" xfId="30896" xr:uid="{61649BD5-DABF-4E84-8FF1-C586E94773C3}"/>
    <cellStyle name="Normál 3 4 2 5 2" xfId="30897" xr:uid="{237DF5AC-2E65-40D7-A3A4-27D63157343B}"/>
    <cellStyle name="Normál 3 4 2 6" xfId="30898" xr:uid="{0CC39E3A-AD18-4F29-A64B-DD6DAE5FDB85}"/>
    <cellStyle name="Normál 3 4 2 6 2" xfId="30899" xr:uid="{FCF497FE-0B30-4ACB-B240-86AC354DB827}"/>
    <cellStyle name="Normál 3 4 2 7" xfId="30900" xr:uid="{E8AA1E2B-17F7-44FF-A8BF-8CE0E16C87C2}"/>
    <cellStyle name="Normál 3 4 2 7 2" xfId="30901" xr:uid="{B8A47B5A-3363-46C1-8408-97B374B28FA0}"/>
    <cellStyle name="Normál 3 4 2 8" xfId="30902" xr:uid="{4A72F271-1ED7-497D-85E0-EB2F7DB8A759}"/>
    <cellStyle name="Normál 3 4 2 8 2" xfId="30903" xr:uid="{DC68FA9E-0AE5-4861-B1EA-4139084A4E1E}"/>
    <cellStyle name="Normál 3 4 2 9" xfId="30904" xr:uid="{11A09AB6-0A74-4F04-BCEE-B6D232ED923B}"/>
    <cellStyle name="Normál 3 4 2 9 2" xfId="30905" xr:uid="{6F379886-3990-4D81-8D4A-AF2200BFD5D8}"/>
    <cellStyle name="Normal 3 4 20" xfId="30906" xr:uid="{20B8A169-5AE5-4FFE-8124-2AA777364C46}"/>
    <cellStyle name="Normal 3 4 20 2" xfId="30907" xr:uid="{CB2F5213-2DA2-434C-9A0C-88F290B6B95E}"/>
    <cellStyle name="Normal 3 4 20 2 2" xfId="30908" xr:uid="{5B6B120E-7BC5-48C4-BA7D-72E61E590394}"/>
    <cellStyle name="Normal 3 4 20 2 2 2" xfId="30909" xr:uid="{66213817-4C64-4AC0-834F-0F8CE8C24394}"/>
    <cellStyle name="Normal 3 4 20 2 3" xfId="30910" xr:uid="{1AFFD3EF-7BBE-4ABF-A382-F86F1AFD2420}"/>
    <cellStyle name="Normal 3 4 20 2 4" xfId="30911" xr:uid="{9226A712-6A03-4335-8436-565F899EB8B6}"/>
    <cellStyle name="Normal 3 4 20 3" xfId="30912" xr:uid="{8D46B9B9-2AA3-4C94-B8DE-07624E64B244}"/>
    <cellStyle name="Normal 3 4 20 3 2" xfId="30913" xr:uid="{BAE028B7-EAE1-41A1-8B64-4C670B8D5CAE}"/>
    <cellStyle name="Normal 3 4 20 4" xfId="30914" xr:uid="{7480D7CD-B7B1-490A-8BEC-1FDC58708138}"/>
    <cellStyle name="Normal 3 4 20 5" xfId="30915" xr:uid="{A93292BB-C9F7-400F-BE56-70D805735819}"/>
    <cellStyle name="Normal 3 4 21" xfId="30916" xr:uid="{6CEFE03D-53AA-4F66-B816-497068D8DCA7}"/>
    <cellStyle name="Normal 3 4 21 2" xfId="30917" xr:uid="{0945DF32-5AEB-44BB-ABB0-C2F555C281E1}"/>
    <cellStyle name="Normal 3 4 21 2 2" xfId="30918" xr:uid="{B4E1B8D4-48EC-4158-992C-E26525F73CF4}"/>
    <cellStyle name="Normal 3 4 21 2 2 2" xfId="30919" xr:uid="{C9D00060-8D74-401D-A55E-CEEF524C88A0}"/>
    <cellStyle name="Normal 3 4 21 2 3" xfId="30920" xr:uid="{9BF95F33-CB9F-42A1-88DB-95D710D94E3E}"/>
    <cellStyle name="Normal 3 4 21 2 4" xfId="30921" xr:uid="{7A071983-F613-40C6-8A64-A7223EEE2AF7}"/>
    <cellStyle name="Normal 3 4 21 3" xfId="30922" xr:uid="{0F62087E-BE69-457C-854D-0EBD5D16611B}"/>
    <cellStyle name="Normal 3 4 21 3 2" xfId="30923" xr:uid="{58B9CE81-7F6E-418B-830C-BA1B30B321FB}"/>
    <cellStyle name="Normal 3 4 21 4" xfId="30924" xr:uid="{9DD61757-F906-4C0D-BF0D-265A50D5B7D5}"/>
    <cellStyle name="Normal 3 4 21 5" xfId="30925" xr:uid="{9D7C8193-0022-49A7-96E7-3FD09492DEF1}"/>
    <cellStyle name="Normal 3 4 22" xfId="30926" xr:uid="{D62DDF92-0387-4705-BBD1-A4D57B1CD732}"/>
    <cellStyle name="Normal 3 4 22 2" xfId="30927" xr:uid="{8F3F743A-5F1E-475C-9B5E-6DDA2F36221E}"/>
    <cellStyle name="Normal 3 4 22 2 2" xfId="30928" xr:uid="{8783B444-8A48-4F4D-8AFF-EFEF7E7CAFB6}"/>
    <cellStyle name="Normal 3 4 22 2 2 2" xfId="30929" xr:uid="{7906B8DF-2507-431D-BD85-8DA061B110C7}"/>
    <cellStyle name="Normal 3 4 22 2 3" xfId="30930" xr:uid="{B48FD043-AF69-46BD-AD7C-18226379BE5C}"/>
    <cellStyle name="Normal 3 4 22 2 4" xfId="30931" xr:uid="{A322735B-D649-4EAB-9804-0382CCA379B4}"/>
    <cellStyle name="Normal 3 4 22 3" xfId="30932" xr:uid="{DC9528F2-E2D3-4BB1-A266-366EF64A6F5F}"/>
    <cellStyle name="Normal 3 4 22 3 2" xfId="30933" xr:uid="{4EFA661F-4515-4EB1-8ED6-976EC286BEF5}"/>
    <cellStyle name="Normal 3 4 22 4" xfId="30934" xr:uid="{988BA303-E406-44A2-A551-07CE63393A5B}"/>
    <cellStyle name="Normal 3 4 22 5" xfId="30935" xr:uid="{B35CF48D-977D-4047-9631-BE247E979F21}"/>
    <cellStyle name="Normal 3 4 23" xfId="30936" xr:uid="{30BE9952-741B-4696-9646-FD08748CD6D0}"/>
    <cellStyle name="Normal 3 4 23 2" xfId="30937" xr:uid="{B42619D0-CCEF-4AE9-9AF5-80B952F47B34}"/>
    <cellStyle name="Normal 3 4 24" xfId="30938" xr:uid="{FA2FED6A-B032-4282-9BAE-3DB239E9C64B}"/>
    <cellStyle name="Normal 3 4 24 2" xfId="30939" xr:uid="{90301A99-16DF-4D14-A537-047F6D23388A}"/>
    <cellStyle name="Normal 3 4 25" xfId="30940" xr:uid="{1707233B-0972-4196-B941-B4C16AF68AD6}"/>
    <cellStyle name="Normal 3 4 25 2" xfId="30941" xr:uid="{45FC1473-2068-4CA0-A186-E59F5008D46E}"/>
    <cellStyle name="Normal 3 4 26" xfId="30942" xr:uid="{45C4C50F-C3B9-457D-9F99-CFD292628507}"/>
    <cellStyle name="Normal 3 4 26 2" xfId="30943" xr:uid="{E74245F9-625D-4C9F-A16E-1893AA7131DB}"/>
    <cellStyle name="Normal 3 4 27" xfId="30944" xr:uid="{9CDAA281-56E0-4105-B84B-842BB652675D}"/>
    <cellStyle name="Normal 3 4 28" xfId="30945" xr:uid="{C1313EA5-6886-4E3D-9634-9595A5C3B321}"/>
    <cellStyle name="Normal 3 4 29" xfId="30946" xr:uid="{042378D5-19D0-4E4D-A684-6BD5D2FF18EE}"/>
    <cellStyle name="Normal 3 4 3" xfId="30947" xr:uid="{E43368FB-6B1A-439B-8E9D-8C621C7EF632}"/>
    <cellStyle name="Normál 3 4 3" xfId="30948" xr:uid="{A594370D-0B9E-4E89-BA78-0C303FFBED20}"/>
    <cellStyle name="Normál 3 4 3 10" xfId="30949" xr:uid="{ACC419F0-EBE8-41F4-AA7D-B5C1B5543D3F}"/>
    <cellStyle name="Normál 3 4 3 10 2" xfId="30950" xr:uid="{65F08AB3-2FCC-4B1C-97C8-5A9CEE3C518F}"/>
    <cellStyle name="Normál 3 4 3 11" xfId="30951" xr:uid="{65BBCB2A-476B-4C6D-A79F-6E34FA0CC360}"/>
    <cellStyle name="Normál 3 4 3 12" xfId="30952" xr:uid="{1CD33C22-C94D-4895-8A01-4636DCB5D7A4}"/>
    <cellStyle name="Normal 3 4 3 2" xfId="30953" xr:uid="{1838DE43-E0B8-453A-A452-22E0E167D544}"/>
    <cellStyle name="Normál 3 4 3 2" xfId="30954" xr:uid="{0294A37B-0E31-4122-8C09-FBD1DB3B8187}"/>
    <cellStyle name="Normal 3 4 3 2 10" xfId="30955" xr:uid="{1399EBFB-AD2A-4454-A73F-B2437D0FDEF2}"/>
    <cellStyle name="Normal 3 4 3 2 10 2" xfId="30956" xr:uid="{D30FF53E-E992-4B28-9331-0C32DC673069}"/>
    <cellStyle name="Normal 3 4 3 2 11" xfId="30957" xr:uid="{CC1A9812-D1FD-457E-A950-A1363A65257C}"/>
    <cellStyle name="Normal 3 4 3 2 11 2" xfId="30958" xr:uid="{059A0038-FCEE-4322-A676-5FDCE829C17E}"/>
    <cellStyle name="Normal 3 4 3 2 12" xfId="30959" xr:uid="{67D21875-DCCD-4070-BE59-312B4F968267}"/>
    <cellStyle name="Normal 3 4 3 2 13" xfId="30960" xr:uid="{8F4B38D6-C3DF-4B6F-AFE7-A684B1AE7147}"/>
    <cellStyle name="Normal 3 4 3 2 14" xfId="30961" xr:uid="{BF08DA74-76DF-442F-968D-A2B648A15370}"/>
    <cellStyle name="Normal 3 4 3 2 15" xfId="30962" xr:uid="{D03E2E1F-662A-4696-A9DC-549AD05F7DEC}"/>
    <cellStyle name="Normal 3 4 3 2 2" xfId="30963" xr:uid="{51C9CB43-1E36-4279-A9FD-90FC762D94FE}"/>
    <cellStyle name="Normál 3 4 3 2 2" xfId="30964" xr:uid="{2319B90C-B467-4C39-8F68-AEE3715AD93E}"/>
    <cellStyle name="Normal 3 4 3 2 2 2" xfId="30965" xr:uid="{B6624576-61C2-4270-AD22-99D58C0B56C2}"/>
    <cellStyle name="Normal 3 4 3 2 2 2 2" xfId="30966" xr:uid="{B93C8F90-8B0B-46AC-873B-BBF61B4CF815}"/>
    <cellStyle name="Normal 3 4 3 2 2 3" xfId="30967" xr:uid="{CF326D13-F827-4377-B18B-E714848B128F}"/>
    <cellStyle name="Normal 3 4 3 2 2 4" xfId="30968" xr:uid="{C0B1B79C-2C31-46A9-8F6E-89326A57A14E}"/>
    <cellStyle name="Normal 3 4 3 2 2 5" xfId="30969" xr:uid="{20822A80-2AEA-44A6-A3AE-AEC69775F4CA}"/>
    <cellStyle name="Normal 3 4 3 2 3" xfId="30970" xr:uid="{20B4ACDB-5D93-4914-9FFE-E71AC7418955}"/>
    <cellStyle name="Normál 3 4 3 2 3" xfId="30971" xr:uid="{250A3F26-7E58-4AC3-A7D2-C960A9465EF7}"/>
    <cellStyle name="Normal 3 4 3 2 3 2" xfId="30972" xr:uid="{E6D8925D-3E4E-49B6-8ED8-9EC40788DE8E}"/>
    <cellStyle name="Normal 3 4 3 2 4" xfId="30973" xr:uid="{42495515-E9C3-421D-B43D-BC724B0565EF}"/>
    <cellStyle name="Normal 3 4 3 2 4 2" xfId="30974" xr:uid="{46C8573A-6FCA-42EE-8C1A-D39E94C6E934}"/>
    <cellStyle name="Normal 3 4 3 2 5" xfId="30975" xr:uid="{3555CF36-B775-407B-9FE9-BCF27F27C567}"/>
    <cellStyle name="Normal 3 4 3 2 5 2" xfId="30976" xr:uid="{B902F5B0-293B-4058-BDC2-A0A5BDE6DCA1}"/>
    <cellStyle name="Normal 3 4 3 2 6" xfId="30977" xr:uid="{FE5810E4-BFC0-4748-B159-B5D682AA7A38}"/>
    <cellStyle name="Normal 3 4 3 2 6 2" xfId="30978" xr:uid="{212749B6-C89F-40B7-89B3-A80B69F215F5}"/>
    <cellStyle name="Normal 3 4 3 2 7" xfId="30979" xr:uid="{9DE82ADC-DA8D-4DD8-8027-ED3FD83E5958}"/>
    <cellStyle name="Normal 3 4 3 2 7 2" xfId="30980" xr:uid="{071735A8-A0EA-4FCD-8BD7-0EA0B010F51D}"/>
    <cellStyle name="Normal 3 4 3 2 8" xfId="30981" xr:uid="{F9426587-9CE4-4E3B-B33B-F1C6794B02A6}"/>
    <cellStyle name="Normal 3 4 3 2 8 2" xfId="30982" xr:uid="{21461F18-1B28-49CF-BC1B-2E88CEF089FE}"/>
    <cellStyle name="Normal 3 4 3 2 9" xfId="30983" xr:uid="{FD8FC04B-0870-49A9-A60B-092B6A465F11}"/>
    <cellStyle name="Normal 3 4 3 2 9 2" xfId="30984" xr:uid="{651E083D-37A6-41EE-89B7-6F748CC1C0B3}"/>
    <cellStyle name="Normál 3 4 3 3" xfId="30985" xr:uid="{FF4E7756-FC37-429C-A6A0-B2CDB9905C19}"/>
    <cellStyle name="Normál 3 4 3 3 2" xfId="30986" xr:uid="{A039C90C-A357-4265-BDF6-06B7EC6BB1AA}"/>
    <cellStyle name="Normál 3 4 3 4" xfId="30987" xr:uid="{3874F440-779D-423F-A520-2D4F36E8A4AC}"/>
    <cellStyle name="Normál 3 4 3 4 2" xfId="30988" xr:uid="{13767780-3058-430E-BFC5-E7DF64EBE53E}"/>
    <cellStyle name="Normál 3 4 3 5" xfId="30989" xr:uid="{9FAA89A6-26AC-4319-B6F5-4B5B35B6E56E}"/>
    <cellStyle name="Normál 3 4 3 5 2" xfId="30990" xr:uid="{23F858DA-C7B5-45FE-82F6-A0D6A6C475D1}"/>
    <cellStyle name="Normál 3 4 3 6" xfId="30991" xr:uid="{92BB506D-170A-4468-AE6C-9DD45262A9ED}"/>
    <cellStyle name="Normál 3 4 3 6 2" xfId="30992" xr:uid="{76372F32-AFD4-40F8-BBA8-FAB6A59FFB3F}"/>
    <cellStyle name="Normál 3 4 3 7" xfId="30993" xr:uid="{FE25A262-8508-4C18-BA59-5875CF79D866}"/>
    <cellStyle name="Normál 3 4 3 7 2" xfId="30994" xr:uid="{82BF0C9D-8796-4723-87A7-ECE46FB96798}"/>
    <cellStyle name="Normál 3 4 3 8" xfId="30995" xr:uid="{5F873442-1618-4086-A184-AF0504EC6ED7}"/>
    <cellStyle name="Normál 3 4 3 8 2" xfId="30996" xr:uid="{229145DD-74F7-401E-9BED-B539BF9995C9}"/>
    <cellStyle name="Normál 3 4 3 9" xfId="30997" xr:uid="{25B6BD56-D82B-4DD9-865F-4D40562E28AF}"/>
    <cellStyle name="Normál 3 4 3 9 2" xfId="30998" xr:uid="{5F13D7BA-AA47-41B2-A76E-8D386C7E3DD6}"/>
    <cellStyle name="Normal 3 4 30" xfId="30999" xr:uid="{9EB13AF8-1505-43B5-B9CB-8B5D4D4F7CAB}"/>
    <cellStyle name="Normal 3 4 31" xfId="31000" xr:uid="{520BEAAD-4ACE-42AD-8FCC-6806E7057A5C}"/>
    <cellStyle name="Normal 3 4 32" xfId="31001" xr:uid="{A9255256-CE7F-4708-80A2-6887CE287EFD}"/>
    <cellStyle name="Normal 3 4 33" xfId="31002" xr:uid="{73677770-BF91-4CE4-928D-77FA21BF8376}"/>
    <cellStyle name="Normal 3 4 34" xfId="31003" xr:uid="{D638342B-FAD0-4F38-8E31-91AEF861F28F}"/>
    <cellStyle name="Normal 3 4 35" xfId="31004" xr:uid="{E8D14E89-C0A7-413D-9298-22B8C51FD9F1}"/>
    <cellStyle name="Normal 3 4 36" xfId="31005" xr:uid="{59C6EA96-86E9-438C-A18F-6A399C263857}"/>
    <cellStyle name="Normal 3 4 37" xfId="31006" xr:uid="{B7A6134F-C493-4CA8-BDAA-CA2D53AA6C6B}"/>
    <cellStyle name="Normal 3 4 38" xfId="31007" xr:uid="{785835B4-A372-4A26-88A6-6C296F41FCBB}"/>
    <cellStyle name="Normal 3 4 39" xfId="31008" xr:uid="{9B0C1FD2-5AAE-4847-B26E-C151C8EDA113}"/>
    <cellStyle name="Normal 3 4 4" xfId="31009" xr:uid="{CF7E29A4-FA09-400B-AA7F-E0A58C9FBF0E}"/>
    <cellStyle name="Normál 3 4 4" xfId="31010" xr:uid="{9E83D6E6-70B8-4931-813B-782935C1CE7A}"/>
    <cellStyle name="Normál 3 4 4 10" xfId="31011" xr:uid="{02F704D3-0DDB-40B4-8E95-1108F5C7A4C2}"/>
    <cellStyle name="Normál 3 4 4 10 2" xfId="31012" xr:uid="{C0AB2762-3EB6-4B13-B890-7E4F83A33011}"/>
    <cellStyle name="Normál 3 4 4 11" xfId="31013" xr:uid="{50101134-E0FA-481A-BCC3-21B83B22CA5E}"/>
    <cellStyle name="Normál 3 4 4 12" xfId="31014" xr:uid="{8C042949-B7BB-4C1B-8D0A-87A17CE818EF}"/>
    <cellStyle name="Normal 3 4 4 2" xfId="31015" xr:uid="{9C99B112-A9C1-4AD1-9AF3-7BFCAF6CE1D7}"/>
    <cellStyle name="Normál 3 4 4 2" xfId="31016" xr:uid="{30270BA4-6974-4AF7-9712-70D3C82A174F}"/>
    <cellStyle name="Normal 3 4 4 2 10" xfId="31017" xr:uid="{38D0EA98-5031-4E95-AFCF-245D8B385A2A}"/>
    <cellStyle name="Normal 3 4 4 2 10 2" xfId="31018" xr:uid="{A1D01B4B-49D4-46F8-8F14-3D49B8982996}"/>
    <cellStyle name="Normal 3 4 4 2 11" xfId="31019" xr:uid="{90FEA479-3B5F-450C-8E48-EEDA523C4C89}"/>
    <cellStyle name="Normal 3 4 4 2 11 2" xfId="31020" xr:uid="{A0E5CF54-3DA8-401C-9174-7793BA7FF713}"/>
    <cellStyle name="Normal 3 4 4 2 12" xfId="31021" xr:uid="{C2824A07-5460-44DE-9071-63F47B22F4F8}"/>
    <cellStyle name="Normal 3 4 4 2 13" xfId="31022" xr:uid="{10983E00-0C6E-4686-B676-8088DC1D54BC}"/>
    <cellStyle name="Normal 3 4 4 2 14" xfId="31023" xr:uid="{253F41FC-4E3D-405A-A605-9FAB6D50D03A}"/>
    <cellStyle name="Normal 3 4 4 2 15" xfId="31024" xr:uid="{8348C09B-4658-4E00-ACCC-05FFBFF15468}"/>
    <cellStyle name="Normal 3 4 4 2 2" xfId="31025" xr:uid="{F7F744CB-C05B-48FB-B46F-65770BCEBA28}"/>
    <cellStyle name="Normál 3 4 4 2 2" xfId="31026" xr:uid="{6DE3D644-7D27-4CE5-89CF-7557A74A42F8}"/>
    <cellStyle name="Normal 3 4 4 2 2 2" xfId="31027" xr:uid="{3D0F3BCA-9013-46C9-BD8D-999101B684BA}"/>
    <cellStyle name="Normal 3 4 4 2 2 2 2" xfId="31028" xr:uid="{E32F715E-2DCE-46C6-B7BC-84476192AF64}"/>
    <cellStyle name="Normal 3 4 4 2 2 3" xfId="31029" xr:uid="{0E7E44AA-10BA-4B2B-B3E6-9D9EC1D0611A}"/>
    <cellStyle name="Normal 3 4 4 2 2 4" xfId="31030" xr:uid="{7EC6E60E-E931-436F-9EDA-B4195162BDDC}"/>
    <cellStyle name="Normal 3 4 4 2 2 5" xfId="31031" xr:uid="{C85749D9-389A-427A-93EE-14BD192321BE}"/>
    <cellStyle name="Normal 3 4 4 2 3" xfId="31032" xr:uid="{49B34644-135C-458F-A470-4F17D5DDF850}"/>
    <cellStyle name="Normál 3 4 4 2 3" xfId="31033" xr:uid="{474B3B9D-D0F0-41B0-BB0A-8D6B6AF3E9BA}"/>
    <cellStyle name="Normal 3 4 4 2 3 2" xfId="31034" xr:uid="{2B360C64-C394-4A08-A4CF-F56FBEC36921}"/>
    <cellStyle name="Normal 3 4 4 2 4" xfId="31035" xr:uid="{E3B2E370-D168-4EFE-9A95-67CBD7AC95AF}"/>
    <cellStyle name="Normal 3 4 4 2 4 2" xfId="31036" xr:uid="{B9665105-7688-4CBB-8436-0E7E701D52F5}"/>
    <cellStyle name="Normal 3 4 4 2 5" xfId="31037" xr:uid="{DD66D5B4-4123-41A9-AD17-05C15EB12363}"/>
    <cellStyle name="Normal 3 4 4 2 5 2" xfId="31038" xr:uid="{F9E158D3-1CF4-4DF4-8B7C-C90E019F9388}"/>
    <cellStyle name="Normal 3 4 4 2 6" xfId="31039" xr:uid="{C8DC7619-BBCA-4727-AF67-12C7534D6C41}"/>
    <cellStyle name="Normal 3 4 4 2 6 2" xfId="31040" xr:uid="{1222E836-FF8B-40DC-89BF-03A2573BB9DE}"/>
    <cellStyle name="Normal 3 4 4 2 7" xfId="31041" xr:uid="{9A710D51-ECB9-4942-B646-66AB3FD40EE5}"/>
    <cellStyle name="Normal 3 4 4 2 7 2" xfId="31042" xr:uid="{2A50E269-4591-4685-91CB-C7DA55E8D07B}"/>
    <cellStyle name="Normal 3 4 4 2 8" xfId="31043" xr:uid="{D7BE669A-3383-4C0E-85F8-AA166E4398A3}"/>
    <cellStyle name="Normal 3 4 4 2 8 2" xfId="31044" xr:uid="{66C0E7CE-00E0-4E03-A0D5-095C39671959}"/>
    <cellStyle name="Normal 3 4 4 2 9" xfId="31045" xr:uid="{C906CC4A-FB2C-478A-AB3D-047543CFE484}"/>
    <cellStyle name="Normal 3 4 4 2 9 2" xfId="31046" xr:uid="{481F3615-B9AB-4ED0-BB87-5486EAEFE227}"/>
    <cellStyle name="Normál 3 4 4 3" xfId="31047" xr:uid="{AE4711B0-5621-4830-AA84-250545346E8B}"/>
    <cellStyle name="Normál 3 4 4 3 2" xfId="31048" xr:uid="{BEB03654-71A3-446C-849A-5F8D2D71AEC5}"/>
    <cellStyle name="Normál 3 4 4 4" xfId="31049" xr:uid="{7902896E-0055-4FA0-911A-81624F87F972}"/>
    <cellStyle name="Normál 3 4 4 4 2" xfId="31050" xr:uid="{5CAD91F5-2DA8-4A52-BAE0-4D23209D305B}"/>
    <cellStyle name="Normál 3 4 4 5" xfId="31051" xr:uid="{B2A87B8B-CFE4-4912-9F0C-F846CB1B1A1E}"/>
    <cellStyle name="Normál 3 4 4 5 2" xfId="31052" xr:uid="{48C37272-80FA-4AD7-BA64-1F50D2839F2E}"/>
    <cellStyle name="Normál 3 4 4 6" xfId="31053" xr:uid="{CE975FFA-C1D8-45B2-A96F-A660A728D8B6}"/>
    <cellStyle name="Normál 3 4 4 6 2" xfId="31054" xr:uid="{0033014E-5D60-49BB-AEE1-1258495C8D21}"/>
    <cellStyle name="Normál 3 4 4 7" xfId="31055" xr:uid="{507BC212-7377-4DC1-9A1D-FA78489CA656}"/>
    <cellStyle name="Normál 3 4 4 7 2" xfId="31056" xr:uid="{07534E69-C1A3-486C-8B54-AA2E4D32325F}"/>
    <cellStyle name="Normál 3 4 4 8" xfId="31057" xr:uid="{49358E47-F713-4A38-BB9C-42DEB8C4C511}"/>
    <cellStyle name="Normál 3 4 4 8 2" xfId="31058" xr:uid="{8ECD60F3-FF2E-4A90-B9DC-45CB6E2610D4}"/>
    <cellStyle name="Normál 3 4 4 9" xfId="31059" xr:uid="{7FCEA15E-7DDA-4020-BCBC-855CD5866759}"/>
    <cellStyle name="Normál 3 4 4 9 2" xfId="31060" xr:uid="{86C7B326-22F8-4A8C-A411-8BF5B35B98C5}"/>
    <cellStyle name="Normal 3 4 40" xfId="31061" xr:uid="{80E315B1-2FFC-4A4E-9ABF-9FFC760D5689}"/>
    <cellStyle name="Normal 3 4 41" xfId="31062" xr:uid="{EA5286CA-DE46-44CF-A94E-EAC79186DF4F}"/>
    <cellStyle name="Normal 3 4 42" xfId="31063" xr:uid="{6C62BB13-C5E7-4258-9C18-3CDD4FAD8C8A}"/>
    <cellStyle name="Normal 3 4 43" xfId="31064" xr:uid="{302BE4F2-F7F2-410C-8CFD-D8FEA1E57CA8}"/>
    <cellStyle name="Normal 3 4 44" xfId="31065" xr:uid="{CD3AAA1D-3BAD-4D7B-A632-56D11C303DB3}"/>
    <cellStyle name="Normal 3 4 45" xfId="31066" xr:uid="{FEFE9A13-D73B-409E-BCC7-4655D7A57897}"/>
    <cellStyle name="Normal 3 4 46" xfId="31067" xr:uid="{711C4C5D-DE24-471E-8BAA-3BABA05A209B}"/>
    <cellStyle name="Normal 3 4 47" xfId="31068" xr:uid="{CE54998F-E6A9-4624-B20D-EFCD687917B0}"/>
    <cellStyle name="Normal 3 4 48" xfId="31069" xr:uid="{22574311-12E4-4A19-836D-6151BD1B524B}"/>
    <cellStyle name="Normal 3 4 49" xfId="31070" xr:uid="{5C09DC09-DE53-4FA4-8B0E-278BB6392B05}"/>
    <cellStyle name="Normal 3 4 5" xfId="31071" xr:uid="{72862782-6D8B-4CA7-BF92-51EE38AAB15E}"/>
    <cellStyle name="Normál 3 4 5" xfId="31072" xr:uid="{3AE1C9C2-24F8-41BF-83DE-0402C9BEA642}"/>
    <cellStyle name="Normál 3 4 5 10" xfId="31073" xr:uid="{7349470D-881B-4C75-8BA3-DDEC65E0264C}"/>
    <cellStyle name="Normál 3 4 5 10 2" xfId="31074" xr:uid="{F0ABA61E-DAE7-4931-9FB8-B7BD0C4ED79B}"/>
    <cellStyle name="Normál 3 4 5 11" xfId="31075" xr:uid="{073AD426-7E96-4060-B651-B6CC6403FEF3}"/>
    <cellStyle name="Normál 3 4 5 12" xfId="31076" xr:uid="{87BD37D0-C014-4D6D-AD78-91D0D9639D05}"/>
    <cellStyle name="Normal 3 4 5 2" xfId="31077" xr:uid="{EAF00522-4274-470A-8FF4-40E9F0AD24F9}"/>
    <cellStyle name="Normál 3 4 5 2" xfId="31078" xr:uid="{5C32478A-08ED-418F-BE24-02F7EEB1D2FF}"/>
    <cellStyle name="Normal 3 4 5 2 10" xfId="31079" xr:uid="{DB0DE229-14F6-44B4-B8E2-4645B7378520}"/>
    <cellStyle name="Normal 3 4 5 2 10 2" xfId="31080" xr:uid="{A37140AB-8FC8-44A7-8A47-DDB5D4BF5F52}"/>
    <cellStyle name="Normal 3 4 5 2 11" xfId="31081" xr:uid="{EF0AEB25-2EC7-46BC-84EF-E1E45762EA7C}"/>
    <cellStyle name="Normal 3 4 5 2 11 2" xfId="31082" xr:uid="{15DF3801-226A-4B3C-B36C-BAA962873B1F}"/>
    <cellStyle name="Normal 3 4 5 2 12" xfId="31083" xr:uid="{59769281-5993-4B9E-B8C4-698F824642B4}"/>
    <cellStyle name="Normal 3 4 5 2 13" xfId="31084" xr:uid="{5E09E0A8-2B24-4F56-8EA9-65F0A88F2F67}"/>
    <cellStyle name="Normal 3 4 5 2 14" xfId="31085" xr:uid="{6F8CB43D-DAA1-4382-9693-CCC64E2C77A7}"/>
    <cellStyle name="Normal 3 4 5 2 15" xfId="31086" xr:uid="{F9BC67FF-523F-4254-BDD0-48202F20F490}"/>
    <cellStyle name="Normal 3 4 5 2 2" xfId="31087" xr:uid="{D6BFE493-857A-4819-9A60-6127512C8FC8}"/>
    <cellStyle name="Normál 3 4 5 2 2" xfId="31088" xr:uid="{D045F5C4-39EC-49FA-A2B3-2E1A2E0CAFFC}"/>
    <cellStyle name="Normal 3 4 5 2 2 2" xfId="31089" xr:uid="{0037DD08-99DC-4B07-8E43-4CAB356081EF}"/>
    <cellStyle name="Normal 3 4 5 2 2 2 2" xfId="31090" xr:uid="{78B6DB5E-AE94-452F-84A3-1D89D81546E8}"/>
    <cellStyle name="Normal 3 4 5 2 2 3" xfId="31091" xr:uid="{EDDB8957-BE03-4CDE-86E0-27E3BB7CDED4}"/>
    <cellStyle name="Normal 3 4 5 2 2 4" xfId="31092" xr:uid="{CD92DC92-D476-4C59-9131-6ADE50BAF879}"/>
    <cellStyle name="Normal 3 4 5 2 2 5" xfId="31093" xr:uid="{3798D2F7-833C-4F1F-8EC0-F7EB9A9B9AAB}"/>
    <cellStyle name="Normal 3 4 5 2 3" xfId="31094" xr:uid="{BBB57884-399B-42C7-B8A7-A9971261ACAD}"/>
    <cellStyle name="Normál 3 4 5 2 3" xfId="31095" xr:uid="{8266683B-74E7-407C-A366-05DA752D6124}"/>
    <cellStyle name="Normal 3 4 5 2 3 2" xfId="31096" xr:uid="{92558099-E5BC-4389-9DAA-BC3C759F3237}"/>
    <cellStyle name="Normal 3 4 5 2 4" xfId="31097" xr:uid="{5E50B5BB-40E9-423F-9880-D7DACABEAB79}"/>
    <cellStyle name="Normal 3 4 5 2 4 2" xfId="31098" xr:uid="{C6103261-A74C-4AF8-B7C6-10A16316EAF0}"/>
    <cellStyle name="Normal 3 4 5 2 5" xfId="31099" xr:uid="{00B72AEE-ED1A-4161-A2CA-E9C19EFEE637}"/>
    <cellStyle name="Normal 3 4 5 2 5 2" xfId="31100" xr:uid="{1A71C1A4-9B99-4F40-89C1-2281421F1366}"/>
    <cellStyle name="Normal 3 4 5 2 6" xfId="31101" xr:uid="{3D10C7E2-16E5-4441-8856-726C1F00D418}"/>
    <cellStyle name="Normal 3 4 5 2 6 2" xfId="31102" xr:uid="{E7E48508-260E-4E66-AFCB-CB47AA67CA40}"/>
    <cellStyle name="Normal 3 4 5 2 7" xfId="31103" xr:uid="{7DB71127-3A1E-46F0-ADD3-1B14D85F90F5}"/>
    <cellStyle name="Normal 3 4 5 2 7 2" xfId="31104" xr:uid="{E900B45A-22AC-407C-AD97-BEC193E4475B}"/>
    <cellStyle name="Normal 3 4 5 2 8" xfId="31105" xr:uid="{7C3E61AD-228B-4BEE-BF3D-76F1003B44EF}"/>
    <cellStyle name="Normal 3 4 5 2 8 2" xfId="31106" xr:uid="{ADCA85DB-3A0E-4F9C-835D-E744E82D2954}"/>
    <cellStyle name="Normal 3 4 5 2 9" xfId="31107" xr:uid="{9E85BAD6-CE3D-42AF-8902-D3FD117CF094}"/>
    <cellStyle name="Normal 3 4 5 2 9 2" xfId="31108" xr:uid="{41907DA1-8DF0-44A0-B0F3-1DAA197CA849}"/>
    <cellStyle name="Normál 3 4 5 3" xfId="31109" xr:uid="{BC64F15C-8D88-4C80-B272-6DA565743E95}"/>
    <cellStyle name="Normál 3 4 5 3 2" xfId="31110" xr:uid="{CF54BC48-0793-44CE-A345-8201F70689D2}"/>
    <cellStyle name="Normál 3 4 5 4" xfId="31111" xr:uid="{C40AEDB5-130E-4BE3-8FB2-AE3DF6152451}"/>
    <cellStyle name="Normál 3 4 5 4 2" xfId="31112" xr:uid="{14A41A2C-2192-477B-885F-AFC3F9082CAE}"/>
    <cellStyle name="Normál 3 4 5 5" xfId="31113" xr:uid="{5BC4BA8E-1021-4855-84F9-A03D1E516146}"/>
    <cellStyle name="Normál 3 4 5 5 2" xfId="31114" xr:uid="{1872A4F3-C185-4CBE-9B0F-155374D489BF}"/>
    <cellStyle name="Normál 3 4 5 6" xfId="31115" xr:uid="{683D299F-75FE-446F-8D9A-17CD6E4734F2}"/>
    <cellStyle name="Normál 3 4 5 6 2" xfId="31116" xr:uid="{CCF6CA20-3036-4254-834F-C63D1847CA27}"/>
    <cellStyle name="Normál 3 4 5 7" xfId="31117" xr:uid="{E1664A0E-0C45-496E-971F-EEFA30F186DC}"/>
    <cellStyle name="Normál 3 4 5 7 2" xfId="31118" xr:uid="{C437D020-EA49-4EA5-A98B-00E08F443CEC}"/>
    <cellStyle name="Normál 3 4 5 8" xfId="31119" xr:uid="{5390B327-4715-43BF-9889-0F9AC3F0C971}"/>
    <cellStyle name="Normál 3 4 5 8 2" xfId="31120" xr:uid="{095A0CDB-E4F0-40B7-BD74-6F75E6B97236}"/>
    <cellStyle name="Normál 3 4 5 9" xfId="31121" xr:uid="{88F91D13-70F6-4667-8B17-0214B82815D0}"/>
    <cellStyle name="Normál 3 4 5 9 2" xfId="31122" xr:uid="{BF845BE5-F18E-4268-8F76-B2F37EB77FF6}"/>
    <cellStyle name="Normal 3 4 50" xfId="4062" xr:uid="{EE73AB6E-B30F-4A48-9BE9-0A7646E041D9}"/>
    <cellStyle name="Normal 3 4 51" xfId="2213" xr:uid="{77156162-8BB7-42E1-B0FD-761253CF342D}"/>
    <cellStyle name="Normal 3 4 6" xfId="31123" xr:uid="{AC3C9FEC-625B-46D9-A769-5F124C145D79}"/>
    <cellStyle name="Normál 3 4 6" xfId="31124" xr:uid="{892394A3-9033-49DD-8D67-FBACECB02FC8}"/>
    <cellStyle name="Normal 3 4 6 2" xfId="31125" xr:uid="{0962BCFE-7389-4ECC-9BFA-ABA247E975E8}"/>
    <cellStyle name="Normál 3 4 6 2" xfId="31126" xr:uid="{0264DC50-BD41-489B-9995-105BA626964A}"/>
    <cellStyle name="Normal 3 4 6 2 2" xfId="31127" xr:uid="{399404FA-9533-4655-81FF-51ED8F7A33C1}"/>
    <cellStyle name="Normal 3 4 6 2 2 2" xfId="31128" xr:uid="{8CFAE266-78BF-40ED-A365-E8DC92C88A5C}"/>
    <cellStyle name="Normal 3 4 6 2 2 2 2" xfId="31129" xr:uid="{E89EC0CB-79EB-43DA-89EC-5D12BCCEB195}"/>
    <cellStyle name="Normal 3 4 6 2 2 3" xfId="31130" xr:uid="{46487588-B62B-4540-AE80-F45D898C4BB8}"/>
    <cellStyle name="Normal 3 4 6 2 2 4" xfId="31131" xr:uid="{6EAFF993-B896-45FA-BBB2-94410FC99375}"/>
    <cellStyle name="Normal 3 4 6 2 3" xfId="31132" xr:uid="{DA044373-9135-4871-B3AD-8808921FB0C6}"/>
    <cellStyle name="Normal 3 4 6 2 3 2" xfId="31133" xr:uid="{28566413-834C-4113-AFBC-437118AB9AF1}"/>
    <cellStyle name="Normal 3 4 6 2 4" xfId="31134" xr:uid="{BD8F55CF-17F9-42A3-B15B-07505066D116}"/>
    <cellStyle name="Normal 3 4 6 2 5" xfId="31135" xr:uid="{DE351500-A73D-4A62-972C-CE2B090AEB05}"/>
    <cellStyle name="Normal 3 4 6 2 6" xfId="31136" xr:uid="{617A0F46-F51A-452A-A4DF-7EB7A4F35943}"/>
    <cellStyle name="Normal 3 4 6 2 7" xfId="31137" xr:uid="{48FFE0DE-3AC0-405C-8AED-9352867AA1E4}"/>
    <cellStyle name="Normál 3 4 6 3" xfId="31138" xr:uid="{39DABC82-FBB4-4C40-B371-0929FB492528}"/>
    <cellStyle name="Normal 3 4 7" xfId="31139" xr:uid="{04BC4705-F337-4E59-89CA-F4E66603540B}"/>
    <cellStyle name="Normál 3 4 7" xfId="31140" xr:uid="{A537D414-FB6F-4A2F-8C4D-49325C3F5C97}"/>
    <cellStyle name="Normal 3 4 7 2" xfId="31141" xr:uid="{3BAAAACC-D5B9-4CCC-B5D8-861BE3711DF0}"/>
    <cellStyle name="Normál 3 4 7 2" xfId="31142" xr:uid="{56185A80-A9EA-4A91-88A0-B3F360611727}"/>
    <cellStyle name="Normal 3 4 7 2 2" xfId="31143" xr:uid="{4AE04CA3-6904-411E-9FE5-D79A55B2DD28}"/>
    <cellStyle name="Normal 3 4 7 2 2 2" xfId="31144" xr:uid="{08E31685-67E7-48A7-9B4A-CCBEB7F17CA0}"/>
    <cellStyle name="Normal 3 4 7 2 2 2 2" xfId="31145" xr:uid="{E3E2EE4A-E168-4823-A3D6-3804383173FC}"/>
    <cellStyle name="Normal 3 4 7 2 2 3" xfId="31146" xr:uid="{8C9002AC-AB47-4765-8291-3F117D480225}"/>
    <cellStyle name="Normal 3 4 7 2 2 4" xfId="31147" xr:uid="{BA012D34-8A2D-46B8-9C51-94E7AD86FBFB}"/>
    <cellStyle name="Normal 3 4 7 2 3" xfId="31148" xr:uid="{CFE32EB3-14F6-48FE-801C-D0956281CAC7}"/>
    <cellStyle name="Normal 3 4 7 2 3 2" xfId="31149" xr:uid="{9ACAF1E2-5373-42AC-8B42-E898217D27C0}"/>
    <cellStyle name="Normal 3 4 7 2 4" xfId="31150" xr:uid="{B2F9AC82-7B97-4BF9-8FBF-DB1A31E465AD}"/>
    <cellStyle name="Normal 3 4 7 2 5" xfId="31151" xr:uid="{578B9679-8FEF-4F8F-BE6D-B8A266A96701}"/>
    <cellStyle name="Normal 3 4 7 2 6" xfId="31152" xr:uid="{0CAD7340-0016-451C-B9F5-744C2A7F0CD3}"/>
    <cellStyle name="Normal 3 4 7 2 7" xfId="31153" xr:uid="{2107C563-4362-4643-B80D-4E152AA60DB3}"/>
    <cellStyle name="Normál 3 4 7 3" xfId="31154" xr:uid="{2C0BC7B4-1740-4A5C-8210-F93A756E7D86}"/>
    <cellStyle name="Normal 3 4 8" xfId="31155" xr:uid="{B9857DD5-6E16-4740-AFB5-8263D23300CF}"/>
    <cellStyle name="Normál 3 4 8" xfId="31156" xr:uid="{60FD4142-A72C-4CD4-B849-2BCF6A620B65}"/>
    <cellStyle name="Normal 3 4 8 2" xfId="31157" xr:uid="{49F8FE78-FF75-40DF-9D80-FA61458EF649}"/>
    <cellStyle name="Normál 3 4 8 2" xfId="31158" xr:uid="{F245277E-07C2-4316-BD31-E5E874A31824}"/>
    <cellStyle name="Normal 3 4 8 2 2" xfId="31159" xr:uid="{3623B698-404A-4D0F-AE1D-13ACF970E0C4}"/>
    <cellStyle name="Normal 3 4 8 2 2 2" xfId="31160" xr:uid="{7CDA7AAD-6C07-48A1-A675-FD51420DF977}"/>
    <cellStyle name="Normal 3 4 8 2 2 2 2" xfId="31161" xr:uid="{AF10AEC9-B717-4024-9A5B-3538286A1201}"/>
    <cellStyle name="Normal 3 4 8 2 2 3" xfId="31162" xr:uid="{9163DBF9-9F8B-41E5-BF98-2E6BEC0D8FD6}"/>
    <cellStyle name="Normal 3 4 8 2 2 4" xfId="31163" xr:uid="{A065744F-9D9E-485D-B4EC-5B1FE5D1DA75}"/>
    <cellStyle name="Normal 3 4 8 2 3" xfId="31164" xr:uid="{32039760-37EB-4F16-9A83-39755A18E64F}"/>
    <cellStyle name="Normal 3 4 8 2 3 2" xfId="31165" xr:uid="{CBF51646-EEF8-4A75-9165-174EAACB9C3B}"/>
    <cellStyle name="Normal 3 4 8 2 4" xfId="31166" xr:uid="{4EE76C00-B808-48A2-832B-289DBA98C1E0}"/>
    <cellStyle name="Normal 3 4 8 2 5" xfId="31167" xr:uid="{0895232A-CC1C-4EFD-A8FA-503E58548C9E}"/>
    <cellStyle name="Normal 3 4 8 2 6" xfId="31168" xr:uid="{F4F9DBCB-3666-434C-9D7E-6DD516A42383}"/>
    <cellStyle name="Normal 3 4 8 2 7" xfId="31169" xr:uid="{BCD075FA-284A-402C-938B-0A0DD22D16C2}"/>
    <cellStyle name="Normál 3 4 8 3" xfId="31170" xr:uid="{74365E5D-5F5A-4B10-AF43-65615BB21622}"/>
    <cellStyle name="Normal 3 4 9" xfId="31171" xr:uid="{B0405B00-E7E7-47F8-A804-D7CE3FEC61AC}"/>
    <cellStyle name="Normál 3 4 9" xfId="31172" xr:uid="{C42B9DDF-C44A-4CF5-AE10-09610C5664E0}"/>
    <cellStyle name="Normal 3 4 9 2" xfId="31173" xr:uid="{C04D93C0-977D-41C7-B68A-C7567D1AD79A}"/>
    <cellStyle name="Normál 3 4 9 2" xfId="31174" xr:uid="{4E008269-67E7-434B-8B75-CECDA2F5D3E3}"/>
    <cellStyle name="Normal 3 4 9 2 2" xfId="31175" xr:uid="{04A38BED-6ABE-429E-B82F-DEFD69E87A28}"/>
    <cellStyle name="Normal 3 4 9 2 2 2" xfId="31176" xr:uid="{F925CFCF-3DC2-42DB-BBC6-5B323402EACB}"/>
    <cellStyle name="Normal 3 4 9 2 2 2 2" xfId="31177" xr:uid="{F7F3158D-045C-42A8-88A1-13D404421032}"/>
    <cellStyle name="Normal 3 4 9 2 2 3" xfId="31178" xr:uid="{77716D83-DDCC-4040-ABD5-5927D62EEC9E}"/>
    <cellStyle name="Normal 3 4 9 2 2 4" xfId="31179" xr:uid="{49105EC9-D7B5-4865-A2D6-F6B0B505362F}"/>
    <cellStyle name="Normal 3 4 9 2 3" xfId="31180" xr:uid="{B9AB107C-AB0A-4CB7-8661-C1A830BB8919}"/>
    <cellStyle name="Normal 3 4 9 2 3 2" xfId="31181" xr:uid="{57EDD1DC-F1A1-4F41-BC27-6A7426D323BD}"/>
    <cellStyle name="Normal 3 4 9 2 4" xfId="31182" xr:uid="{86943495-A420-4786-B5D3-667D7D4BE59A}"/>
    <cellStyle name="Normal 3 4 9 2 5" xfId="31183" xr:uid="{71B64B09-6862-46D7-9D49-A90C60B5ED11}"/>
    <cellStyle name="Normal 3 4 9 2 6" xfId="31184" xr:uid="{ED2B5331-DBC3-4F7F-BB93-288B8B917C47}"/>
    <cellStyle name="Normal 3 4 9 2 7" xfId="31185" xr:uid="{4B856634-1290-414D-97F4-251FB6326F41}"/>
    <cellStyle name="Normál 3 4 9 3" xfId="31186" xr:uid="{1D158EEA-5FB1-4771-A863-58C1A3568EDB}"/>
    <cellStyle name="Normal 3 4_inv-en-1.5.0-02 trame_fiche-emissions" xfId="31187" xr:uid="{D9112CAE-C5E1-40F2-A285-E7C0BF0E2FD3}"/>
    <cellStyle name="Normal 3 40" xfId="31188" xr:uid="{C0EB0047-126D-4A38-84CB-7ABE10C2ACCC}"/>
    <cellStyle name="Normal 3 40 2" xfId="31189" xr:uid="{60141F74-89BC-4723-BCC1-CDC1ADF6E3F2}"/>
    <cellStyle name="Normal 3 40 2 2" xfId="31190" xr:uid="{14D7214F-B09D-4569-8914-4456C836EFFA}"/>
    <cellStyle name="Normal 3 40 2 2 2" xfId="31191" xr:uid="{E252B396-C14C-401E-953A-157ED879C5D0}"/>
    <cellStyle name="Normal 3 40 2 3" xfId="31192" xr:uid="{BCAA5F93-7E96-4476-A246-3EDE0198CD7B}"/>
    <cellStyle name="Normal 3 40 2 4" xfId="31193" xr:uid="{2AFAF0E5-B49D-43D9-BEB5-74E8BDC22695}"/>
    <cellStyle name="Normal 3 40 3" xfId="31194" xr:uid="{245E0B10-CCCE-46AF-B987-260B613662AF}"/>
    <cellStyle name="Normal 3 40 3 2" xfId="31195" xr:uid="{58D8A014-FDA8-4BAC-BEA1-73005E33CAA0}"/>
    <cellStyle name="Normal 3 40 4" xfId="31196" xr:uid="{1F2837BB-E96A-4457-8D55-71E17590A2BA}"/>
    <cellStyle name="Normal 3 40 5" xfId="31197" xr:uid="{E40B507B-2747-4556-B031-13CB771EF87E}"/>
    <cellStyle name="Normal 3 41" xfId="31198" xr:uid="{50959662-352B-4C2F-82AA-2C1532C0025A}"/>
    <cellStyle name="Normal 3 41 2" xfId="31199" xr:uid="{C35744DA-1B84-4AE9-9C3E-832CC5E1DCC7}"/>
    <cellStyle name="Normal 3 41 2 2" xfId="31200" xr:uid="{1DC817D7-2A46-4E2D-8BDA-FF6152B33475}"/>
    <cellStyle name="Normal 3 41 2 2 2" xfId="31201" xr:uid="{BD6E49C9-6C7A-4CCE-94C6-3949BFCD2D97}"/>
    <cellStyle name="Normal 3 41 2 3" xfId="31202" xr:uid="{6340C565-0502-4471-9F69-1C99636B3417}"/>
    <cellStyle name="Normal 3 41 2 4" xfId="31203" xr:uid="{D14623ED-9A7B-4165-AAD6-5B9B463B0591}"/>
    <cellStyle name="Normal 3 41 3" xfId="31204" xr:uid="{4F306B6D-BD10-4D56-A740-3719F1FDE302}"/>
    <cellStyle name="Normal 3 41 3 2" xfId="31205" xr:uid="{3F57D88A-986C-4F86-AB39-4927ADBE950F}"/>
    <cellStyle name="Normal 3 41 4" xfId="31206" xr:uid="{2AD58B14-CAB0-402D-B848-85414E0D27E7}"/>
    <cellStyle name="Normal 3 41 5" xfId="31207" xr:uid="{9A917FCE-06B2-4643-B06B-2F1CA2539961}"/>
    <cellStyle name="Normal 3 42" xfId="31208" xr:uid="{436D15ED-1466-4CE1-834F-EAAF17FD8728}"/>
    <cellStyle name="Normal 3 42 2" xfId="31209" xr:uid="{5A9C2DDD-6AFF-44F6-9379-769D5D5F2B29}"/>
    <cellStyle name="Normal 3 42 2 2" xfId="31210" xr:uid="{FB98E108-9408-4060-80FC-6A942DEFFD16}"/>
    <cellStyle name="Normal 3 42 2 2 2" xfId="31211" xr:uid="{32D5D56A-CED4-4D34-9792-CE5B3CE0D0D7}"/>
    <cellStyle name="Normal 3 42 2 3" xfId="31212" xr:uid="{D4B5E5FA-E467-4CF4-AC74-8614EB647028}"/>
    <cellStyle name="Normal 3 42 2 4" xfId="31213" xr:uid="{0C2B9F45-66B9-4D2F-9380-5372C9072656}"/>
    <cellStyle name="Normal 3 42 3" xfId="31214" xr:uid="{BEED2E9D-1928-4325-AFD8-8E80C645F929}"/>
    <cellStyle name="Normal 3 42 3 2" xfId="31215" xr:uid="{BBEF86D3-E480-41D3-987F-AC95098C9535}"/>
    <cellStyle name="Normal 3 42 4" xfId="31216" xr:uid="{F2D433FF-549C-46DE-B715-2D1A30514145}"/>
    <cellStyle name="Normal 3 42 5" xfId="31217" xr:uid="{204451DE-E19C-4E31-B29F-3D62902E893B}"/>
    <cellStyle name="Normal 3 43" xfId="31218" xr:uid="{5D53841F-7ED0-463E-B221-D5D208CDCC59}"/>
    <cellStyle name="Normal 3 43 2" xfId="31219" xr:uid="{770319EE-FF08-4FA3-B4A4-213854C0B436}"/>
    <cellStyle name="Normal 3 43 2 2" xfId="31220" xr:uid="{B3E3BC8F-CDF6-4B58-8C30-F7CE9E86FCA8}"/>
    <cellStyle name="Normal 3 43 2 2 2" xfId="31221" xr:uid="{4C7E276A-F242-49CD-ABA1-7D447EE27DB2}"/>
    <cellStyle name="Normal 3 43 2 3" xfId="31222" xr:uid="{548A9436-FEAE-43DC-9489-89EC3D7FFD30}"/>
    <cellStyle name="Normal 3 43 2 4" xfId="31223" xr:uid="{1EF3C17F-A817-46FB-B052-686044A7CACA}"/>
    <cellStyle name="Normal 3 43 3" xfId="31224" xr:uid="{7AD875BC-5ABD-4578-877F-07EC3543EF66}"/>
    <cellStyle name="Normal 3 43 3 2" xfId="31225" xr:uid="{9769862A-B4FE-4639-BA3B-5DEE9C7515EE}"/>
    <cellStyle name="Normal 3 43 4" xfId="31226" xr:uid="{A3FE22D7-5599-405C-8D50-ACF2C736C3B7}"/>
    <cellStyle name="Normal 3 43 5" xfId="31227" xr:uid="{9CCDBF95-7F41-417A-86D2-81E633B168D7}"/>
    <cellStyle name="Normal 3 44" xfId="31228" xr:uid="{F037A16D-AF91-4C25-A378-9B49F553B6BD}"/>
    <cellStyle name="Normal 3 45" xfId="31229" xr:uid="{EF8FB14C-747E-4AA5-9DEC-CDCDA9049207}"/>
    <cellStyle name="Normal 3 45 2" xfId="31230" xr:uid="{752F4E9C-838B-438D-A267-0A562DB08E86}"/>
    <cellStyle name="Normal 3 46" xfId="31231" xr:uid="{4F3775C0-EB14-4824-A34E-D4BC60C2809F}"/>
    <cellStyle name="Normal 3 46 2" xfId="31232" xr:uid="{C3EACB41-72CD-49DF-9A7C-3D5CB8C42460}"/>
    <cellStyle name="Normal 3 47" xfId="31233" xr:uid="{A48C4AAF-BA32-4176-B33F-65E1594B16AB}"/>
    <cellStyle name="Normal 3 48" xfId="31234" xr:uid="{840D947E-62A8-43AF-8E00-F07737F9276E}"/>
    <cellStyle name="Normal 3 49" xfId="31235" xr:uid="{D1E39EDA-2AEE-4B84-BE29-559B24FB6DAD}"/>
    <cellStyle name="Normal 3 5" xfId="1141" xr:uid="{00000000-0005-0000-0000-00007B040000}"/>
    <cellStyle name="Normál 3 5" xfId="31236" xr:uid="{D376B856-7631-4E4C-844A-F5B26E78315F}"/>
    <cellStyle name="Normal 3 5 10" xfId="31237" xr:uid="{53CE8A11-B93D-45DC-ABB6-021B0B133B07}"/>
    <cellStyle name="Normál 3 5 10" xfId="31238" xr:uid="{43875DC5-6AEF-442E-AF2C-B7C7E05B1CD8}"/>
    <cellStyle name="Normal 3 5 10 2" xfId="31239" xr:uid="{07CAF4DB-472F-41C2-99AD-CC2DA19A200A}"/>
    <cellStyle name="Normál 3 5 10 2" xfId="31240" xr:uid="{E0507A2F-04F3-4F75-B434-D7A8206D3BA6}"/>
    <cellStyle name="Normal 3 5 10 2 2" xfId="31241" xr:uid="{C7B00CD2-0A33-47E8-B1D6-7ED247F71B3B}"/>
    <cellStyle name="Normal 3 5 10 2 2 2" xfId="31242" xr:uid="{A0B6D050-63FE-4E56-A59A-948B5D60B44F}"/>
    <cellStyle name="Normal 3 5 10 2 2 2 2" xfId="31243" xr:uid="{A980CD9C-BA5B-4DDC-B3AE-422503556A99}"/>
    <cellStyle name="Normal 3 5 10 2 2 3" xfId="31244" xr:uid="{7264F1D9-3D0E-4367-8DC3-D1DA8A192C01}"/>
    <cellStyle name="Normal 3 5 10 2 2 4" xfId="31245" xr:uid="{5DCE8D3C-5E61-42C4-B1C8-C0085816773A}"/>
    <cellStyle name="Normal 3 5 10 2 3" xfId="31246" xr:uid="{DB0DC10C-B9A1-4FEF-8483-E06543EBB2E4}"/>
    <cellStyle name="Normal 3 5 10 2 3 2" xfId="31247" xr:uid="{77FE2272-93C5-46F1-B373-B8DCB719CC41}"/>
    <cellStyle name="Normal 3 5 10 2 4" xfId="31248" xr:uid="{6CBE37D9-F265-473F-8A98-2260AB20451B}"/>
    <cellStyle name="Normal 3 5 10 2 5" xfId="31249" xr:uid="{41FD3EDB-E754-4643-A1BC-95B7706718E0}"/>
    <cellStyle name="Normal 3 5 10 2 6" xfId="31250" xr:uid="{77946D25-164B-4DB3-AB4A-73FEDD2C8A5B}"/>
    <cellStyle name="Normal 3 5 10 2 7" xfId="31251" xr:uid="{6CD86873-E235-4E53-B771-FB62E7D61094}"/>
    <cellStyle name="Normál 3 5 10 3" xfId="31252" xr:uid="{D291CACB-2680-4694-AA39-6E065A6551FD}"/>
    <cellStyle name="Normal 3 5 11" xfId="31253" xr:uid="{1EDD932E-B9BF-4DB3-A3CD-D8ECF9589180}"/>
    <cellStyle name="Normál 3 5 11" xfId="31254" xr:uid="{A4EB4998-51B5-4890-A656-0D0162821D02}"/>
    <cellStyle name="Normal 3 5 11 2" xfId="31255" xr:uid="{9B553AE5-1EC5-4EFD-94DA-E7E3D26A9DCB}"/>
    <cellStyle name="Normál 3 5 11 2" xfId="31256" xr:uid="{CAE42E01-0E91-4EF4-85FB-E32358BD7CB1}"/>
    <cellStyle name="Normal 3 5 11 2 2" xfId="31257" xr:uid="{97DC7CED-8F5C-4445-8F50-7A5F1FAE0B1C}"/>
    <cellStyle name="Normal 3 5 11 2 2 2" xfId="31258" xr:uid="{F367EECA-2351-4D7F-9BBE-AE52913326F6}"/>
    <cellStyle name="Normal 3 5 11 2 2 2 2" xfId="31259" xr:uid="{D2BB20B5-9CB3-40E7-9FF9-690A4BE24845}"/>
    <cellStyle name="Normal 3 5 11 2 2 3" xfId="31260" xr:uid="{F0DBDB3D-5291-436A-BD4D-92DC45D45204}"/>
    <cellStyle name="Normal 3 5 11 2 2 4" xfId="31261" xr:uid="{059F8900-F50E-4D94-880E-631387817EA6}"/>
    <cellStyle name="Normal 3 5 11 2 3" xfId="31262" xr:uid="{B0C17B66-C2D7-44E0-9F77-3FBD2EFE04BD}"/>
    <cellStyle name="Normal 3 5 11 2 3 2" xfId="31263" xr:uid="{CDEC3A3C-E8BB-449C-815F-1C10C30CFDBE}"/>
    <cellStyle name="Normal 3 5 11 2 4" xfId="31264" xr:uid="{ABD75BAA-5565-4494-87FA-70D70013C466}"/>
    <cellStyle name="Normal 3 5 11 2 5" xfId="31265" xr:uid="{07B93EE5-E7CE-47E7-A104-1BF4DD1EE995}"/>
    <cellStyle name="Normal 3 5 11 2 6" xfId="31266" xr:uid="{F7284795-0358-4102-8A9A-29658CDAA9D7}"/>
    <cellStyle name="Normal 3 5 11 2 7" xfId="31267" xr:uid="{0C08EF08-897C-4DD3-ACEE-989B8703432C}"/>
    <cellStyle name="Normál 3 5 11 3" xfId="31268" xr:uid="{FD4DF127-82D1-446B-84B6-986E275F03AA}"/>
    <cellStyle name="Normal 3 5 12" xfId="31269" xr:uid="{B13BCEE1-3880-4641-B6EE-E52975D99AC1}"/>
    <cellStyle name="Normál 3 5 12" xfId="31270" xr:uid="{D99A179D-2CDB-46C3-8AF7-EE271B7AA69E}"/>
    <cellStyle name="Normal 3 5 12 2" xfId="31271" xr:uid="{97A60490-09A8-4856-B6D8-40356DCE2855}"/>
    <cellStyle name="Normál 3 5 12 2" xfId="31272" xr:uid="{3C914566-36D2-4BE7-ABE4-92FB3D81CD24}"/>
    <cellStyle name="Normal 3 5 12 2 2" xfId="31273" xr:uid="{BA7FEE7B-F616-4E11-A69E-6A73DFA61301}"/>
    <cellStyle name="Normal 3 5 12 2 2 2" xfId="31274" xr:uid="{D0945DDE-E682-4F21-B188-A169190EF347}"/>
    <cellStyle name="Normal 3 5 12 2 2 2 2" xfId="31275" xr:uid="{90A1E96A-1A40-45FD-8B96-3E79F7CE315F}"/>
    <cellStyle name="Normal 3 5 12 2 2 3" xfId="31276" xr:uid="{1D9C82B8-1E08-4406-ABE0-FF166F346E42}"/>
    <cellStyle name="Normal 3 5 12 2 2 4" xfId="31277" xr:uid="{F299F701-E175-4F9D-8E9D-F50BE2321C87}"/>
    <cellStyle name="Normal 3 5 12 2 3" xfId="31278" xr:uid="{703C81D1-A871-4EEA-AE5A-F9A456BD8699}"/>
    <cellStyle name="Normal 3 5 12 2 3 2" xfId="31279" xr:uid="{6FEB0651-9970-4DA1-913F-330660C039DF}"/>
    <cellStyle name="Normal 3 5 12 2 4" xfId="31280" xr:uid="{4FFDBDC0-29BB-412F-8437-FDFD73142639}"/>
    <cellStyle name="Normal 3 5 12 2 5" xfId="31281" xr:uid="{EF0FCF77-02FA-4225-B32F-5F9142BC89A8}"/>
    <cellStyle name="Normal 3 5 12 2 6" xfId="31282" xr:uid="{CA9F4D19-A580-4CF3-B79E-E5D35CA70CD1}"/>
    <cellStyle name="Normal 3 5 12 2 7" xfId="31283" xr:uid="{EBF1ECC2-A591-452B-A47C-EEF10950352D}"/>
    <cellStyle name="Normál 3 5 12 3" xfId="31284" xr:uid="{128A7459-269E-4882-A331-802A414A8D5E}"/>
    <cellStyle name="Normal 3 5 13" xfId="31285" xr:uid="{CEDC667D-6F15-4159-A649-3A1CD933BAB9}"/>
    <cellStyle name="Normál 3 5 13" xfId="31286" xr:uid="{BB1D1793-96FF-4817-B295-AB1D3B3AB993}"/>
    <cellStyle name="Normal 3 5 13 2" xfId="31287" xr:uid="{1E196073-BBDD-436A-B487-17F104D30326}"/>
    <cellStyle name="Normál 3 5 13 2" xfId="31288" xr:uid="{CB309BB2-0325-47C6-AA8A-E2DCE253730E}"/>
    <cellStyle name="Normal 3 5 13 2 2" xfId="31289" xr:uid="{3121D00D-FA4F-4E3C-BD01-E7EE7A58481D}"/>
    <cellStyle name="Normal 3 5 13 2 2 2" xfId="31290" xr:uid="{7140DF10-BB49-42E6-9C4D-C1E508F16F3B}"/>
    <cellStyle name="Normal 3 5 13 2 2 2 2" xfId="31291" xr:uid="{B96F81CC-4297-4F70-AE99-181E2517FA55}"/>
    <cellStyle name="Normal 3 5 13 2 2 3" xfId="31292" xr:uid="{0B58EC3F-3284-4A36-92EA-422B6ACA94BC}"/>
    <cellStyle name="Normal 3 5 13 2 2 4" xfId="31293" xr:uid="{7187BA06-4A12-4633-A2C7-5FE6EEAAE13F}"/>
    <cellStyle name="Normal 3 5 13 2 3" xfId="31294" xr:uid="{BBCFCAF2-0796-44DA-87A6-27A3A65720FF}"/>
    <cellStyle name="Normal 3 5 13 2 3 2" xfId="31295" xr:uid="{80B103E8-4B1B-4D9B-B31C-49BCCC15A45B}"/>
    <cellStyle name="Normal 3 5 13 2 4" xfId="31296" xr:uid="{5C80205C-0230-434F-90BE-09C30C640E24}"/>
    <cellStyle name="Normal 3 5 13 2 5" xfId="31297" xr:uid="{3C8972E6-7C53-4DE9-A54A-58B3CED3E400}"/>
    <cellStyle name="Normal 3 5 13 2 6" xfId="31298" xr:uid="{F4C1ED96-C334-4A1E-8476-BD8A658F3112}"/>
    <cellStyle name="Normal 3 5 13 2 7" xfId="31299" xr:uid="{5775E71F-B49B-4335-8373-B582C0E5DF39}"/>
    <cellStyle name="Normál 3 5 13 3" xfId="31300" xr:uid="{F5339006-98C2-4B32-8B5C-956551D7FEDE}"/>
    <cellStyle name="Normal 3 5 14" xfId="31301" xr:uid="{72F3B4AC-BB9B-4974-95DB-40FFDE1DA208}"/>
    <cellStyle name="Normál 3 5 14" xfId="31302" xr:uid="{835379EC-D2CE-44AA-9925-1A699BA6A8B0}"/>
    <cellStyle name="Normal 3 5 14 2" xfId="31303" xr:uid="{AFA485B1-95B0-4AA7-A866-66AD57FA5596}"/>
    <cellStyle name="Normál 3 5 14 2" xfId="31304" xr:uid="{6F510F40-F7EB-45E2-AD97-3B52257838F7}"/>
    <cellStyle name="Normal 3 5 14 2 2" xfId="31305" xr:uid="{CB5BBBE8-0432-47DA-BF8F-9B19CF5AFD7C}"/>
    <cellStyle name="Normal 3 5 14 2 2 2" xfId="31306" xr:uid="{F633FB02-DDFD-483C-8613-8DB9386E5551}"/>
    <cellStyle name="Normal 3 5 14 2 3" xfId="31307" xr:uid="{5D396021-B1FA-469F-AF91-B0A35A6CA8E4}"/>
    <cellStyle name="Normal 3 5 14 2 4" xfId="31308" xr:uid="{AEC1F1B1-3A9F-4C78-9A66-BBE43CE05455}"/>
    <cellStyle name="Normal 3 5 14 2 5" xfId="31309" xr:uid="{0B707B91-FE5F-4EF8-9825-20A4ABF6ABCC}"/>
    <cellStyle name="Normal 3 5 14 3" xfId="31310" xr:uid="{78A01691-9137-462E-AA26-E9D4340828C6}"/>
    <cellStyle name="Normál 3 5 14 3" xfId="31311" xr:uid="{EFFC8C20-F9C2-4809-9AE6-47C08E79FE9F}"/>
    <cellStyle name="Normal 3 5 14 3 2" xfId="31312" xr:uid="{5F7BD4E5-3C69-4F6B-96F6-128D7342CA60}"/>
    <cellStyle name="Normal 3 5 14 4" xfId="31313" xr:uid="{B91C1C77-7746-42BA-9EB5-089D306B7BCB}"/>
    <cellStyle name="Normal 3 5 14 5" xfId="31314" xr:uid="{1C71B45D-97B7-48D2-917F-314BBAD1420E}"/>
    <cellStyle name="Normal 3 5 14 6" xfId="31315" xr:uid="{763F9838-4C71-416D-9E60-A89AD328E232}"/>
    <cellStyle name="Normal 3 5 14 7" xfId="31316" xr:uid="{82E9FA59-E734-4A74-ADD3-2371688B3808}"/>
    <cellStyle name="Normal 3 5 15" xfId="31317" xr:uid="{FE31273A-CCCB-455A-B267-40E4DA47D9C2}"/>
    <cellStyle name="Normál 3 5 15" xfId="31318" xr:uid="{0850CC8E-87F0-49A0-BF48-46A1E5017F72}"/>
    <cellStyle name="Normal 3 5 15 2" xfId="31319" xr:uid="{59B056FF-F073-493E-AAE4-274BDDA40D54}"/>
    <cellStyle name="Normal 3 5 15 2 2" xfId="31320" xr:uid="{7CBDA062-04FC-4C8B-9422-54211B8E3C03}"/>
    <cellStyle name="Normal 3 5 15 2 2 2" xfId="31321" xr:uid="{F1E44F98-714F-4F62-8474-C8C40B9CA62E}"/>
    <cellStyle name="Normal 3 5 15 2 3" xfId="31322" xr:uid="{FE33F39B-D9E2-4B81-9C57-298EA5281B7E}"/>
    <cellStyle name="Normal 3 5 15 2 4" xfId="31323" xr:uid="{9FA05B25-905B-4ACB-B305-FD1981B4E4EB}"/>
    <cellStyle name="Normal 3 5 15 3" xfId="31324" xr:uid="{7DD52B28-57D7-483E-9782-58FA7FC799CC}"/>
    <cellStyle name="Normal 3 5 15 3 2" xfId="31325" xr:uid="{FC730F74-4279-4DB9-909C-222BA8329522}"/>
    <cellStyle name="Normal 3 5 15 4" xfId="31326" xr:uid="{5D65648E-C17F-4ABC-AA94-9FD54C86BBF9}"/>
    <cellStyle name="Normal 3 5 15 5" xfId="31327" xr:uid="{43EBACB8-E3DF-4DC6-A28E-913F274D8598}"/>
    <cellStyle name="Normal 3 5 15 6" xfId="31328" xr:uid="{B5DA51CB-B5FC-4043-88FD-B5E6B169456A}"/>
    <cellStyle name="Normal 3 5 16" xfId="31329" xr:uid="{04B2CD10-F574-4599-8C30-8336C7B646A2}"/>
    <cellStyle name="Normál 3 5 16" xfId="31330" xr:uid="{3F5CC3C5-24E7-42A6-B55A-6EF6B7A1A85C}"/>
    <cellStyle name="Normal 3 5 16 2" xfId="31331" xr:uid="{F4209467-3646-41F5-A769-F289B0B01A63}"/>
    <cellStyle name="Normal 3 5 16 2 2" xfId="31332" xr:uid="{895B2DBB-7D53-4420-8E4B-349B9AD0E2AB}"/>
    <cellStyle name="Normal 3 5 16 2 2 2" xfId="31333" xr:uid="{42D67FB5-8AE4-4C40-A8F2-16E41C72DFAA}"/>
    <cellStyle name="Normal 3 5 16 2 3" xfId="31334" xr:uid="{95BFCC52-3820-43AE-99CF-99558927974D}"/>
    <cellStyle name="Normal 3 5 16 2 4" xfId="31335" xr:uid="{E10CE1D4-B8D1-4FBD-9425-ED83641E9EA3}"/>
    <cellStyle name="Normal 3 5 16 3" xfId="31336" xr:uid="{398C2DCC-FA02-40B1-BF87-889B1296D2EA}"/>
    <cellStyle name="Normal 3 5 16 3 2" xfId="31337" xr:uid="{47281E2E-B500-42B1-A1E6-04745E275320}"/>
    <cellStyle name="Normal 3 5 16 4" xfId="31338" xr:uid="{25D6854A-591A-436A-A4E8-E68E0840ED9D}"/>
    <cellStyle name="Normal 3 5 16 5" xfId="31339" xr:uid="{1113B407-CA8D-4790-BAAD-3BAA16AA058C}"/>
    <cellStyle name="Normal 3 5 17" xfId="31340" xr:uid="{10812FF9-EB0E-48DC-B43D-7FD2CF407853}"/>
    <cellStyle name="Normál 3 5 17" xfId="31341" xr:uid="{5015E7BD-BE91-4629-BC76-9423EDE16017}"/>
    <cellStyle name="Normal 3 5 17 2" xfId="31342" xr:uid="{3B336095-8765-4586-9804-4BB0E8A7E60A}"/>
    <cellStyle name="Normal 3 5 17 2 2" xfId="31343" xr:uid="{685445A8-C08C-456A-8C18-DE62658B652A}"/>
    <cellStyle name="Normal 3 5 17 2 2 2" xfId="31344" xr:uid="{6F33C2E8-9D64-4AF0-A6BF-B9944AD07029}"/>
    <cellStyle name="Normal 3 5 17 2 3" xfId="31345" xr:uid="{22994179-DA54-4415-9DBA-3BB7ADD7582C}"/>
    <cellStyle name="Normal 3 5 17 2 4" xfId="31346" xr:uid="{F6DF41BD-1C2E-46C2-81FE-5C83D2ED5AA2}"/>
    <cellStyle name="Normal 3 5 17 3" xfId="31347" xr:uid="{29BCB753-1041-4BF0-AE25-24E97B81039F}"/>
    <cellStyle name="Normal 3 5 17 3 2" xfId="31348" xr:uid="{40C13950-C3B1-441F-84DE-B9885B384609}"/>
    <cellStyle name="Normal 3 5 17 4" xfId="31349" xr:uid="{E26E6B92-52D4-4B01-937D-91AC96885F06}"/>
    <cellStyle name="Normal 3 5 17 5" xfId="31350" xr:uid="{D04C5584-1ABC-432D-BC6D-E0DC4B12B11A}"/>
    <cellStyle name="Normal 3 5 18" xfId="31351" xr:uid="{B4616CE0-FF70-4D2E-A878-F2E41DFD0902}"/>
    <cellStyle name="Normal 3 5 18 2" xfId="31352" xr:uid="{6E68A460-4EEE-488E-AD3D-A61CE3CE16DF}"/>
    <cellStyle name="Normal 3 5 18 2 2" xfId="31353" xr:uid="{270E8BF0-405E-457B-B83C-C98B0B821A4E}"/>
    <cellStyle name="Normal 3 5 18 2 2 2" xfId="31354" xr:uid="{817E9E4E-136F-45AF-ADC8-E45518B92742}"/>
    <cellStyle name="Normal 3 5 18 2 3" xfId="31355" xr:uid="{1DB71F9F-5E24-41C9-B8AE-F1D87A751252}"/>
    <cellStyle name="Normal 3 5 18 2 4" xfId="31356" xr:uid="{C9F5C90C-C7F3-4996-8CF3-5D07CBA51751}"/>
    <cellStyle name="Normal 3 5 18 3" xfId="31357" xr:uid="{EF2F0FA2-598F-403C-873F-95147F31EE6F}"/>
    <cellStyle name="Normal 3 5 18 3 2" xfId="31358" xr:uid="{8B554737-52E0-4A47-B671-1A9717335642}"/>
    <cellStyle name="Normal 3 5 18 4" xfId="31359" xr:uid="{B0996F29-7F48-4FDC-B78E-E5F4DF1C268A}"/>
    <cellStyle name="Normal 3 5 18 5" xfId="31360" xr:uid="{85F5C361-4DF6-456F-A6B8-B8D3DABC90ED}"/>
    <cellStyle name="Normal 3 5 19" xfId="31361" xr:uid="{2C573556-8A74-4F60-8755-404405EFA8C5}"/>
    <cellStyle name="Normal 3 5 19 2" xfId="31362" xr:uid="{E7B39882-8F6B-49CF-9C8E-103A8270BD00}"/>
    <cellStyle name="Normal 3 5 19 2 2" xfId="31363" xr:uid="{85DEF175-1A8C-40EE-8E92-84A1E0C33B11}"/>
    <cellStyle name="Normal 3 5 19 2 2 2" xfId="31364" xr:uid="{E1E5DAD7-DD6B-4A6D-AC70-192A82EE5FE0}"/>
    <cellStyle name="Normal 3 5 19 2 3" xfId="31365" xr:uid="{0B37D18B-EDB4-45A3-8344-75D4702B2668}"/>
    <cellStyle name="Normal 3 5 19 2 4" xfId="31366" xr:uid="{A639434F-AF44-4A94-AC7A-995BF5B8FA18}"/>
    <cellStyle name="Normal 3 5 19 3" xfId="31367" xr:uid="{760E2AF3-5B29-49FD-A576-76AF343F930C}"/>
    <cellStyle name="Normal 3 5 19 3 2" xfId="31368" xr:uid="{26C5A051-E965-44A4-A848-0A3C23BDC3E6}"/>
    <cellStyle name="Normal 3 5 19 4" xfId="31369" xr:uid="{5F203442-5541-4092-BCF9-89E415F8AB17}"/>
    <cellStyle name="Normal 3 5 19 5" xfId="31370" xr:uid="{78785BD6-DD72-40E4-A70E-A54A479BCDB9}"/>
    <cellStyle name="Normal 3 5 2" xfId="3200" xr:uid="{BA4CDB71-7332-4757-8327-87CDFD5148C7}"/>
    <cellStyle name="Normál 3 5 2" xfId="31371" xr:uid="{398694A5-F480-4786-A31B-A157CF0FA8C1}"/>
    <cellStyle name="Normál 3 5 2 10" xfId="31372" xr:uid="{6378F06E-00A7-41FE-B776-32003EFB94D0}"/>
    <cellStyle name="Normál 3 5 2 10 2" xfId="31373" xr:uid="{44A07718-0215-4F29-9A7E-6CFD396B021B}"/>
    <cellStyle name="Normál 3 5 2 11" xfId="31374" xr:uid="{CFBB81CB-EC27-4FBA-8062-D6F0073C745C}"/>
    <cellStyle name="Normál 3 5 2 12" xfId="31375" xr:uid="{4A0D00D3-B4B0-43DD-AD82-CC8403F64C68}"/>
    <cellStyle name="Normal 3 5 2 2" xfId="31376" xr:uid="{0E578783-645C-4C94-8D02-1916E45B1275}"/>
    <cellStyle name="Normál 3 5 2 2" xfId="31377" xr:uid="{FD71C330-105D-4CC3-827A-161415686683}"/>
    <cellStyle name="Normal 3 5 2 2 2" xfId="31378" xr:uid="{D8D0F908-9168-4F62-B4DA-9B74F20ECFA5}"/>
    <cellStyle name="Normál 3 5 2 2 2" xfId="31379" xr:uid="{C62F169B-6E63-4C2A-A325-1D10F8DCBADF}"/>
    <cellStyle name="Normal 3 5 2 2 2 2" xfId="31380" xr:uid="{EDE41308-1FA1-419E-8F61-A4BA567E04CA}"/>
    <cellStyle name="Normal 3 5 2 2 2 2 2" xfId="31381" xr:uid="{5CAC0693-F53E-4604-9756-BD277721C1AE}"/>
    <cellStyle name="Normal 3 5 2 2 2 2 2 2" xfId="31382" xr:uid="{35979E62-F748-4F74-94DF-511D976BF2ED}"/>
    <cellStyle name="Normal 3 5 2 2 2 2 3" xfId="31383" xr:uid="{A29896F3-272B-4B3A-99D7-5A3C33E1E6E9}"/>
    <cellStyle name="Normal 3 5 2 2 2 2 4" xfId="31384" xr:uid="{3AD4B5CC-2561-4ACB-BB57-A3AFB4AB941A}"/>
    <cellStyle name="Normal 3 5 2 2 2 3" xfId="31385" xr:uid="{FF418807-108D-4D6C-9EC8-D0EB3423647E}"/>
    <cellStyle name="Normal 3 5 2 2 2 3 2" xfId="31386" xr:uid="{33BE7826-FD4B-4F29-BC3A-BDB41722604F}"/>
    <cellStyle name="Normal 3 5 2 2 2 4" xfId="31387" xr:uid="{C5B8B413-8DF2-4B30-8443-DCBCC78CFD27}"/>
    <cellStyle name="Normal 3 5 2 2 2 5" xfId="31388" xr:uid="{3FA228C5-4A7D-484B-865A-1BEA3444608D}"/>
    <cellStyle name="Normal 3 5 2 2 2 6" xfId="31389" xr:uid="{761E1514-0DED-4B43-8C07-5ED1A880281E}"/>
    <cellStyle name="Normal 3 5 2 2 2 7" xfId="31390" xr:uid="{E466E4B9-CAE8-48B9-AB63-E37FCE7C171F}"/>
    <cellStyle name="Normál 3 5 2 2 3" xfId="31391" xr:uid="{ABA39625-2D7A-4746-9E7A-BA77CA0E40CB}"/>
    <cellStyle name="Normal 3 5 2 3" xfId="31392" xr:uid="{7CD41B65-7D9B-4BFF-8F28-C97296D1B655}"/>
    <cellStyle name="Normál 3 5 2 3" xfId="31393" xr:uid="{5BEEB163-02C2-4F73-8AA1-9CFBFBC3804E}"/>
    <cellStyle name="Normal 3 5 2 3 10" xfId="31394" xr:uid="{E6542C2C-883A-4B13-A6CD-450CD31DD03D}"/>
    <cellStyle name="Normal 3 5 2 3 10 2" xfId="31395" xr:uid="{9FED8E18-F543-4BC5-A3BD-2A9DFB2AC1A6}"/>
    <cellStyle name="Normal 3 5 2 3 11" xfId="31396" xr:uid="{95239682-6880-47E1-9B07-629C63344249}"/>
    <cellStyle name="Normal 3 5 2 3 12" xfId="31397" xr:uid="{8230EA9D-BEB0-4FF6-934C-A304AC91574D}"/>
    <cellStyle name="Normal 3 5 2 3 13" xfId="31398" xr:uid="{1D650672-F390-4B5D-A1E0-B0BD20B9B263}"/>
    <cellStyle name="Normal 3 5 2 3 14" xfId="31399" xr:uid="{DC1D3F1A-718E-4D2A-A822-91E2131CD82C}"/>
    <cellStyle name="Normal 3 5 2 3 2" xfId="31400" xr:uid="{84D99017-CAA0-4304-83D4-9A0B119817F8}"/>
    <cellStyle name="Normál 3 5 2 3 2" xfId="31401" xr:uid="{8F3DE664-8C5E-4274-A712-879EBAEDA333}"/>
    <cellStyle name="Normal 3 5 2 3 2 2" xfId="31402" xr:uid="{D30F24FE-6A78-4B5B-B606-45E5EF128233}"/>
    <cellStyle name="Normal 3 5 2 3 2 2 2" xfId="31403" xr:uid="{6DC09E6C-6814-4B7F-9118-5DE1490B4F13}"/>
    <cellStyle name="Normal 3 5 2 3 2 3" xfId="31404" xr:uid="{5E6B2369-AE1D-4C43-A022-42827E8EFD68}"/>
    <cellStyle name="Normal 3 5 2 3 2 4" xfId="31405" xr:uid="{C4D94E1C-FD8E-4C55-BA36-693839508631}"/>
    <cellStyle name="Normal 3 5 2 3 2 5" xfId="31406" xr:uid="{117BFB4A-A499-4023-BC87-C728A1E589F7}"/>
    <cellStyle name="Normal 3 5 2 3 3" xfId="31407" xr:uid="{35F7C6DB-1454-4F38-B031-3D91BC3DE739}"/>
    <cellStyle name="Normál 3 5 2 3 3" xfId="31408" xr:uid="{C6112E9F-B11A-4F47-B380-543CC3ED102B}"/>
    <cellStyle name="Normal 3 5 2 3 3 2" xfId="31409" xr:uid="{AF1A2BB6-E5DC-4817-B300-E14B4194BA25}"/>
    <cellStyle name="Normal 3 5 2 3 4" xfId="31410" xr:uid="{D8E8E832-878E-4E26-9F96-80470932CF11}"/>
    <cellStyle name="Normal 3 5 2 3 4 2" xfId="31411" xr:uid="{4A06FD34-78CF-418D-8B78-23026D9BE4A3}"/>
    <cellStyle name="Normal 3 5 2 3 5" xfId="31412" xr:uid="{BE3F2AE4-8B46-4938-8119-BBA6F0640BF1}"/>
    <cellStyle name="Normal 3 5 2 3 5 2" xfId="31413" xr:uid="{6CD716B9-0667-4EBA-9142-C39E44BCB2ED}"/>
    <cellStyle name="Normal 3 5 2 3 6" xfId="31414" xr:uid="{9DB5E06A-1AB8-4D92-8EC4-2E0AD60CA40A}"/>
    <cellStyle name="Normal 3 5 2 3 6 2" xfId="31415" xr:uid="{566B72BB-6192-4B68-8744-69201CF548BB}"/>
    <cellStyle name="Normal 3 5 2 3 7" xfId="31416" xr:uid="{5E9CBF16-76C4-41FC-95E4-F48C57E79405}"/>
    <cellStyle name="Normal 3 5 2 3 7 2" xfId="31417" xr:uid="{E4FF296E-E7A9-4967-B358-D5B82A5AD43B}"/>
    <cellStyle name="Normal 3 5 2 3 8" xfId="31418" xr:uid="{11C96C88-A4E9-45C6-B9F9-B37D6D20C654}"/>
    <cellStyle name="Normal 3 5 2 3 8 2" xfId="31419" xr:uid="{9824117C-0391-45F3-AE28-33658ADFD7D5}"/>
    <cellStyle name="Normal 3 5 2 3 9" xfId="31420" xr:uid="{158913B9-264B-4DE3-A5FC-61681F8A793E}"/>
    <cellStyle name="Normal 3 5 2 3 9 2" xfId="31421" xr:uid="{D64B0A65-7FDB-4A0B-B102-EC595132E447}"/>
    <cellStyle name="Normal 3 5 2 4" xfId="4158" xr:uid="{8E07CB35-6FDC-46D1-A12E-60BEE7507C7C}"/>
    <cellStyle name="Normál 3 5 2 4" xfId="31422" xr:uid="{8138107F-B90F-4E8D-BD9B-7891EF88329D}"/>
    <cellStyle name="Normál 3 5 2 4 2" xfId="31423" xr:uid="{B02CCF76-8B2B-48A5-A7B6-7F6CA7E8CDF8}"/>
    <cellStyle name="Normál 3 5 2 5" xfId="31424" xr:uid="{59C62409-C9F6-4040-AD48-011B508B66E4}"/>
    <cellStyle name="Normál 3 5 2 5 2" xfId="31425" xr:uid="{B7C4450C-4454-471C-9058-AABE280E9C15}"/>
    <cellStyle name="Normál 3 5 2 6" xfId="31426" xr:uid="{09BDC4A6-6E23-4A47-8A75-AB167A9C0849}"/>
    <cellStyle name="Normál 3 5 2 6 2" xfId="31427" xr:uid="{0EB67559-1DBD-4CB1-818A-0D04CC72B3CA}"/>
    <cellStyle name="Normál 3 5 2 7" xfId="31428" xr:uid="{6E2FCDAB-0C19-48ED-A7AC-868160171365}"/>
    <cellStyle name="Normál 3 5 2 7 2" xfId="31429" xr:uid="{CDCC28FB-CF19-4293-8D4F-F4481C6060D5}"/>
    <cellStyle name="Normál 3 5 2 8" xfId="31430" xr:uid="{32EF0A25-B776-4621-ACBA-03B64FC53F7D}"/>
    <cellStyle name="Normál 3 5 2 8 2" xfId="31431" xr:uid="{5707CFF3-92B4-4AAF-9757-164E02E973C3}"/>
    <cellStyle name="Normál 3 5 2 9" xfId="31432" xr:uid="{38EE83BB-0ECF-4E9C-A60D-65901F46C030}"/>
    <cellStyle name="Normál 3 5 2 9 2" xfId="31433" xr:uid="{379633CB-5774-4D1E-9051-EE173776525C}"/>
    <cellStyle name="Normal 3 5 20" xfId="31434" xr:uid="{4451354B-D430-48F5-9E51-FA375CA5F68D}"/>
    <cellStyle name="Normal 3 5 20 2" xfId="31435" xr:uid="{2F94BCCD-9341-4245-8B16-329367FFC3FC}"/>
    <cellStyle name="Normal 3 5 20 2 2" xfId="31436" xr:uid="{7D3F9B88-FEC8-428C-82C2-F73F917244CE}"/>
    <cellStyle name="Normal 3 5 20 2 2 2" xfId="31437" xr:uid="{E5593AFC-00F5-4447-AAE8-7469D8276C56}"/>
    <cellStyle name="Normal 3 5 20 2 3" xfId="31438" xr:uid="{C86E036C-E564-432E-8C44-D5A51B912F9F}"/>
    <cellStyle name="Normal 3 5 20 2 4" xfId="31439" xr:uid="{519A537C-13DD-4B92-94E4-275FC740BABE}"/>
    <cellStyle name="Normal 3 5 20 3" xfId="31440" xr:uid="{A7914E02-0100-4F8D-B59E-3F4FBB6DD49F}"/>
    <cellStyle name="Normal 3 5 20 3 2" xfId="31441" xr:uid="{5BEC8132-C928-418E-88EB-98DB48F15317}"/>
    <cellStyle name="Normal 3 5 20 4" xfId="31442" xr:uid="{B0E843A9-1509-4DF6-9252-474C1117D439}"/>
    <cellStyle name="Normal 3 5 20 5" xfId="31443" xr:uid="{E7778FB2-F6F0-44FF-97E3-0A2FEA8D007E}"/>
    <cellStyle name="Normal 3 5 21" xfId="31444" xr:uid="{59B5D84D-6BF7-4AB4-920E-6F2E4F1F734C}"/>
    <cellStyle name="Normal 3 5 21 2" xfId="31445" xr:uid="{EFDF2B39-E3B6-4439-A66C-77165A638FDA}"/>
    <cellStyle name="Normal 3 5 21 2 2" xfId="31446" xr:uid="{514ACCBA-AACF-4CFF-9561-96791FE03635}"/>
    <cellStyle name="Normal 3 5 21 2 2 2" xfId="31447" xr:uid="{B2F450CC-0480-4B93-82EB-80FC1285D82A}"/>
    <cellStyle name="Normal 3 5 21 2 3" xfId="31448" xr:uid="{0115D1A7-5ED4-4CFD-B1B2-751E832485BC}"/>
    <cellStyle name="Normal 3 5 21 2 4" xfId="31449" xr:uid="{E180CC16-610D-436E-AAC0-8B97C9F143AA}"/>
    <cellStyle name="Normal 3 5 21 3" xfId="31450" xr:uid="{66B27131-0FE4-423B-9063-B097DAEBBD17}"/>
    <cellStyle name="Normal 3 5 21 3 2" xfId="31451" xr:uid="{97BE0859-0106-4286-A96F-88369215E61A}"/>
    <cellStyle name="Normal 3 5 21 4" xfId="31452" xr:uid="{E953A5BD-32E9-4B8C-B8AE-2B1032EFF1D4}"/>
    <cellStyle name="Normal 3 5 21 5" xfId="31453" xr:uid="{AEA0B27A-1A18-4781-984A-A66536905EE7}"/>
    <cellStyle name="Normal 3 5 22" xfId="31454" xr:uid="{E3772AF2-1F6B-4028-9BB9-36065916089D}"/>
    <cellStyle name="Normal 3 5 23" xfId="31455" xr:uid="{D955B9F6-BC60-423B-9020-71A5A3EC1D11}"/>
    <cellStyle name="Normal 3 5 24" xfId="31456" xr:uid="{E4811EC9-F5D2-495F-B889-EA27AF7F43E6}"/>
    <cellStyle name="Normal 3 5 25" xfId="31457" xr:uid="{E1DE19B8-A74A-455C-BDFF-3BFB93B41D86}"/>
    <cellStyle name="Normal 3 5 26" xfId="31458" xr:uid="{7E36F49D-519F-4293-9374-6C229F36369E}"/>
    <cellStyle name="Normal 3 5 27" xfId="31459" xr:uid="{838C2270-8695-4E01-ADE5-58A39B5E5657}"/>
    <cellStyle name="Normal 3 5 28" xfId="31460" xr:uid="{120F311A-438F-4AF6-9678-02B99F8646F6}"/>
    <cellStyle name="Normal 3 5 29" xfId="31461" xr:uid="{D5C51435-9E93-44C6-AAEC-57B1590A19A6}"/>
    <cellStyle name="Normal 3 5 3" xfId="31462" xr:uid="{80E55423-8D64-4487-82D1-70C7BDC40CAE}"/>
    <cellStyle name="Normál 3 5 3" xfId="31463" xr:uid="{FE1EE0ED-FBC8-4DE6-876C-01F8E7010BF8}"/>
    <cellStyle name="Normál 3 5 3 10" xfId="31464" xr:uid="{A4561838-0672-4A2C-91ED-E7738231936C}"/>
    <cellStyle name="Normál 3 5 3 10 2" xfId="31465" xr:uid="{E0B5368A-9140-4299-9739-B16D24F05598}"/>
    <cellStyle name="Normál 3 5 3 11" xfId="31466" xr:uid="{CF2BE3D8-64AA-4252-88A4-6FDFF32C6903}"/>
    <cellStyle name="Normál 3 5 3 12" xfId="31467" xr:uid="{CBCDB71E-DCFA-42EE-93E5-7247CF566911}"/>
    <cellStyle name="Normal 3 5 3 2" xfId="31468" xr:uid="{4FADC4C4-AB10-4D89-9316-D936BE8701D8}"/>
    <cellStyle name="Normál 3 5 3 2" xfId="31469" xr:uid="{53CB7040-B536-4A2B-B507-C85E989421A9}"/>
    <cellStyle name="Normal 3 5 3 2 10" xfId="31470" xr:uid="{9B1BEF14-2367-4A94-97C3-E831AE5A3205}"/>
    <cellStyle name="Normal 3 5 3 2 10 2" xfId="31471" xr:uid="{DBAC831B-0416-408D-A75A-30982B1453AB}"/>
    <cellStyle name="Normal 3 5 3 2 11" xfId="31472" xr:uid="{03EC15CF-4295-4889-B7B6-9AA6C05902AA}"/>
    <cellStyle name="Normal 3 5 3 2 11 2" xfId="31473" xr:uid="{F526F435-8B95-4E41-9679-F5E508C78F7B}"/>
    <cellStyle name="Normal 3 5 3 2 12" xfId="31474" xr:uid="{DFA487A2-A8F9-42A7-A584-A1FB27AA5F0C}"/>
    <cellStyle name="Normal 3 5 3 2 13" xfId="31475" xr:uid="{AA6B4FF2-2548-4746-A6CD-55D589A286AD}"/>
    <cellStyle name="Normal 3 5 3 2 14" xfId="31476" xr:uid="{32D6B069-84A4-457E-A4B6-94A5912CFC7D}"/>
    <cellStyle name="Normal 3 5 3 2 15" xfId="31477" xr:uid="{458B7EAD-AEE9-4B46-9B19-008E66AF7850}"/>
    <cellStyle name="Normal 3 5 3 2 2" xfId="31478" xr:uid="{71BC5A83-B42C-4E0F-8C9B-243EED99D641}"/>
    <cellStyle name="Normál 3 5 3 2 2" xfId="31479" xr:uid="{25EBFE5F-6D1A-41D9-95C8-F57A164D44D9}"/>
    <cellStyle name="Normal 3 5 3 2 2 2" xfId="31480" xr:uid="{616808D0-55C4-4DA2-A575-09C33EF7880B}"/>
    <cellStyle name="Normal 3 5 3 2 2 2 2" xfId="31481" xr:uid="{220FB5B7-794F-4F25-9330-C3FEFA2CD3E6}"/>
    <cellStyle name="Normal 3 5 3 2 2 3" xfId="31482" xr:uid="{D9E877D1-FF00-4661-98E8-12942A421BEE}"/>
    <cellStyle name="Normal 3 5 3 2 2 4" xfId="31483" xr:uid="{D628AEA1-4D34-4AD9-A85D-AE816D1DC605}"/>
    <cellStyle name="Normal 3 5 3 2 2 5" xfId="31484" xr:uid="{2509C31D-E61C-4661-922E-C4EE7403F5AA}"/>
    <cellStyle name="Normal 3 5 3 2 3" xfId="31485" xr:uid="{6B019A2B-62BE-4B6A-97D5-117FEB6776D5}"/>
    <cellStyle name="Normál 3 5 3 2 3" xfId="31486" xr:uid="{8C69842A-2A8C-4C24-92C3-DB241954B601}"/>
    <cellStyle name="Normal 3 5 3 2 3 2" xfId="31487" xr:uid="{4548FB22-AD80-4126-A4F0-5C1561EC56D1}"/>
    <cellStyle name="Normal 3 5 3 2 4" xfId="31488" xr:uid="{137D1A5F-B830-44E5-832F-361697F6E23B}"/>
    <cellStyle name="Normal 3 5 3 2 4 2" xfId="31489" xr:uid="{C20A98F6-4952-4B7F-891B-73B07CD672EF}"/>
    <cellStyle name="Normal 3 5 3 2 5" xfId="31490" xr:uid="{3CFF8BA9-0128-4C5D-9DCC-7404D81B8D2F}"/>
    <cellStyle name="Normal 3 5 3 2 5 2" xfId="31491" xr:uid="{13F7D3B2-7BDA-432D-BA95-D70FFD3C8C7C}"/>
    <cellStyle name="Normal 3 5 3 2 6" xfId="31492" xr:uid="{C259D0AB-5303-4977-9995-0D18B2F99FE2}"/>
    <cellStyle name="Normal 3 5 3 2 6 2" xfId="31493" xr:uid="{7D1AA966-C1A0-4DC6-A5C7-4BD415F95246}"/>
    <cellStyle name="Normal 3 5 3 2 7" xfId="31494" xr:uid="{98D2B013-65FE-4733-95B0-4BD154219F7E}"/>
    <cellStyle name="Normal 3 5 3 2 7 2" xfId="31495" xr:uid="{F52A3298-E68D-443F-9A7A-5D0C8FDFC0C5}"/>
    <cellStyle name="Normal 3 5 3 2 8" xfId="31496" xr:uid="{E0530BAD-A605-4F47-BE8A-D07979BE4FED}"/>
    <cellStyle name="Normal 3 5 3 2 8 2" xfId="31497" xr:uid="{93D9EAEC-E1A1-432E-AD91-6AA8EF6E3348}"/>
    <cellStyle name="Normal 3 5 3 2 9" xfId="31498" xr:uid="{6A8BBCB6-DA64-4D84-808B-CD179C3B008D}"/>
    <cellStyle name="Normal 3 5 3 2 9 2" xfId="31499" xr:uid="{882503BA-65E0-4ED5-B3BE-E484EB06777D}"/>
    <cellStyle name="Normál 3 5 3 3" xfId="31500" xr:uid="{624EB01D-87AF-4E9A-A261-473C9A7D702E}"/>
    <cellStyle name="Normál 3 5 3 3 2" xfId="31501" xr:uid="{8CF2F061-F5BA-43E7-811D-91C46816C458}"/>
    <cellStyle name="Normál 3 5 3 4" xfId="31502" xr:uid="{0AE0B4B6-80BD-4153-B33E-6726B4B51FB4}"/>
    <cellStyle name="Normál 3 5 3 4 2" xfId="31503" xr:uid="{4CCBC44A-FF1F-40ED-8035-A76ED5A911BF}"/>
    <cellStyle name="Normál 3 5 3 5" xfId="31504" xr:uid="{FB63367B-542B-4F79-999F-DCB40FB85F95}"/>
    <cellStyle name="Normál 3 5 3 5 2" xfId="31505" xr:uid="{D0DC9D07-675A-4AA0-92D7-5FD1F0D760B4}"/>
    <cellStyle name="Normál 3 5 3 6" xfId="31506" xr:uid="{E5FEDEC1-EE98-48F3-9AAA-559CA500DBE0}"/>
    <cellStyle name="Normál 3 5 3 6 2" xfId="31507" xr:uid="{07155D84-DCB1-4461-AE8D-D1DED8B7222B}"/>
    <cellStyle name="Normál 3 5 3 7" xfId="31508" xr:uid="{2F9EF9B3-0079-4067-8A5E-1A48A1FF1022}"/>
    <cellStyle name="Normál 3 5 3 7 2" xfId="31509" xr:uid="{A8608ACC-BCFB-417A-9909-78AAB851A3FF}"/>
    <cellStyle name="Normál 3 5 3 8" xfId="31510" xr:uid="{AFEB5AF7-438D-4DE7-A0A5-AE6DE2D0256C}"/>
    <cellStyle name="Normál 3 5 3 8 2" xfId="31511" xr:uid="{6067BD53-8C40-4112-8BC7-810B9170BE55}"/>
    <cellStyle name="Normál 3 5 3 9" xfId="31512" xr:uid="{9CB15B06-36C7-4923-8522-CA5181AA51C0}"/>
    <cellStyle name="Normál 3 5 3 9 2" xfId="31513" xr:uid="{6CD8851F-8D18-4F90-B0DA-B778A824E8CC}"/>
    <cellStyle name="Normal 3 5 30" xfId="31514" xr:uid="{72310BA3-E632-44D7-8E1F-891660FDBBBC}"/>
    <cellStyle name="Normal 3 5 31" xfId="31515" xr:uid="{C2DD206F-AD42-462B-A56F-29450BEFF7AF}"/>
    <cellStyle name="Normal 3 5 32" xfId="31516" xr:uid="{75F2BAAF-2A9A-4C2E-B50D-FA305E1C2114}"/>
    <cellStyle name="Normal 3 5 33" xfId="31517" xr:uid="{9589767C-A6B5-48C7-B60F-35049A997693}"/>
    <cellStyle name="Normal 3 5 34" xfId="31518" xr:uid="{B18D271C-4F88-470D-8BED-E0F368383F5F}"/>
    <cellStyle name="Normal 3 5 35" xfId="31519" xr:uid="{8D5B0220-EE2F-4C88-A12A-112AFC209B44}"/>
    <cellStyle name="Normal 3 5 36" xfId="31520" xr:uid="{38C88479-9FF0-4704-BF67-4AE21B1BD458}"/>
    <cellStyle name="Normal 3 5 37" xfId="31521" xr:uid="{2D332A1A-87AB-4E29-9F20-D4DCEDFFE696}"/>
    <cellStyle name="Normal 3 5 38" xfId="31522" xr:uid="{0F605D36-C161-440B-BE0B-A081A95C198F}"/>
    <cellStyle name="Normal 3 5 39" xfId="31523" xr:uid="{AAA52D86-AAC4-4ACF-923D-67C1E3C70DA4}"/>
    <cellStyle name="Normal 3 5 4" xfId="31524" xr:uid="{06E4D6A9-B754-4020-BD50-8FE2522FF6E1}"/>
    <cellStyle name="Normál 3 5 4" xfId="31525" xr:uid="{0ECBB34F-F428-4FD9-9722-AFBCD8943500}"/>
    <cellStyle name="Normál 3 5 4 10" xfId="31526" xr:uid="{E6439655-23A7-441A-B62A-64E97E3426EA}"/>
    <cellStyle name="Normál 3 5 4 10 2" xfId="31527" xr:uid="{FABB74DC-B483-4A09-9C96-3F29DE734423}"/>
    <cellStyle name="Normál 3 5 4 11" xfId="31528" xr:uid="{29BC0A05-216A-45FF-BB36-0C70B28329D3}"/>
    <cellStyle name="Normál 3 5 4 12" xfId="31529" xr:uid="{BA8B01B9-5BD7-4EC7-ACC9-1464A4ECBAC4}"/>
    <cellStyle name="Normal 3 5 4 2" xfId="31530" xr:uid="{C9009DBC-9D3F-41EE-BD06-091421E55B36}"/>
    <cellStyle name="Normál 3 5 4 2" xfId="31531" xr:uid="{1FAE0966-CF0D-472B-857F-E0A370C4ED43}"/>
    <cellStyle name="Normal 3 5 4 2 10" xfId="31532" xr:uid="{348A6D54-33B4-4461-85A6-12A86EB09854}"/>
    <cellStyle name="Normal 3 5 4 2 10 2" xfId="31533" xr:uid="{687434A7-6EEE-4543-9FA6-54CAAAC0E767}"/>
    <cellStyle name="Normal 3 5 4 2 11" xfId="31534" xr:uid="{7258081E-9D3F-4034-AE00-6286496C4DFB}"/>
    <cellStyle name="Normal 3 5 4 2 11 2" xfId="31535" xr:uid="{D10899E5-C8B9-4966-81AF-4EB97CDBA386}"/>
    <cellStyle name="Normal 3 5 4 2 12" xfId="31536" xr:uid="{8F7B87FE-19F3-4D32-96F1-56D0A547217C}"/>
    <cellStyle name="Normal 3 5 4 2 13" xfId="31537" xr:uid="{16EF711D-4AE2-44BF-8519-2A2B618ACA2C}"/>
    <cellStyle name="Normal 3 5 4 2 14" xfId="31538" xr:uid="{F9D34707-6B4F-43E5-AAC8-C368AB1A14B4}"/>
    <cellStyle name="Normal 3 5 4 2 15" xfId="31539" xr:uid="{01818910-28C1-45E5-A395-CC1CFF8DCD61}"/>
    <cellStyle name="Normal 3 5 4 2 2" xfId="31540" xr:uid="{067865D9-DDE3-437D-AC75-F9C6F013AF16}"/>
    <cellStyle name="Normál 3 5 4 2 2" xfId="31541" xr:uid="{B9BA0833-5A38-454E-BB1F-9BDDE221E896}"/>
    <cellStyle name="Normal 3 5 4 2 2 2" xfId="31542" xr:uid="{5D277879-2406-4671-8053-C2163B99885D}"/>
    <cellStyle name="Normal 3 5 4 2 2 2 2" xfId="31543" xr:uid="{910E6175-6C7F-4FD1-9C89-DC243ABE0B2D}"/>
    <cellStyle name="Normal 3 5 4 2 2 3" xfId="31544" xr:uid="{DE9B7253-5356-48B7-A2C2-050E5CBD1AD8}"/>
    <cellStyle name="Normal 3 5 4 2 2 4" xfId="31545" xr:uid="{613C3F4F-F34C-49F3-A409-1BBBEDD25B14}"/>
    <cellStyle name="Normal 3 5 4 2 2 5" xfId="31546" xr:uid="{AE8D9BB3-2044-4E27-BDBD-D472A9E9E469}"/>
    <cellStyle name="Normal 3 5 4 2 3" xfId="31547" xr:uid="{FC78A06B-29D4-4C54-BFD9-E64C2C9E275A}"/>
    <cellStyle name="Normál 3 5 4 2 3" xfId="31548" xr:uid="{D6D345C6-AF30-482A-A6E8-37F5F6327D13}"/>
    <cellStyle name="Normal 3 5 4 2 3 2" xfId="31549" xr:uid="{3B1F8F2D-B42E-4948-8056-9195DBBEDA40}"/>
    <cellStyle name="Normal 3 5 4 2 4" xfId="31550" xr:uid="{98FE3AB4-2DCA-407F-88BA-D2E2CA347264}"/>
    <cellStyle name="Normal 3 5 4 2 4 2" xfId="31551" xr:uid="{7F1022C7-0055-4FC0-A250-2877114E4CC9}"/>
    <cellStyle name="Normal 3 5 4 2 5" xfId="31552" xr:uid="{0C48AF17-9A89-415F-A50F-17610E1EB11E}"/>
    <cellStyle name="Normal 3 5 4 2 5 2" xfId="31553" xr:uid="{29A0C812-CB26-4D9C-A110-6F540CC55312}"/>
    <cellStyle name="Normal 3 5 4 2 6" xfId="31554" xr:uid="{49490EE7-757B-4957-AEFE-C9C4716872F8}"/>
    <cellStyle name="Normal 3 5 4 2 6 2" xfId="31555" xr:uid="{81EC93F1-4258-4B92-9133-67DDB22A011D}"/>
    <cellStyle name="Normal 3 5 4 2 7" xfId="31556" xr:uid="{7DFCAF56-0C55-4F6D-BB81-5D4875E6AADB}"/>
    <cellStyle name="Normal 3 5 4 2 7 2" xfId="31557" xr:uid="{89E59201-CA85-4880-B05E-D1112F9EFEB7}"/>
    <cellStyle name="Normal 3 5 4 2 8" xfId="31558" xr:uid="{D0E396B7-2057-4588-94EE-FBC04684FF8F}"/>
    <cellStyle name="Normal 3 5 4 2 8 2" xfId="31559" xr:uid="{79F0EDE6-D107-4F55-AAF7-C48066534435}"/>
    <cellStyle name="Normal 3 5 4 2 9" xfId="31560" xr:uid="{00D8898A-2DBB-4B0C-9EC0-1B8226A12106}"/>
    <cellStyle name="Normal 3 5 4 2 9 2" xfId="31561" xr:uid="{D1E0AC4C-59C8-4B72-B1C8-F5199D972FF2}"/>
    <cellStyle name="Normál 3 5 4 3" xfId="31562" xr:uid="{0B3B0E1A-AF0F-4F43-98F0-FF7EBF1D644F}"/>
    <cellStyle name="Normál 3 5 4 3 2" xfId="31563" xr:uid="{1BDFF90F-6191-4B8F-ABBB-75FCA326B16C}"/>
    <cellStyle name="Normál 3 5 4 4" xfId="31564" xr:uid="{6000755F-A110-4DD5-8A52-5E3FD4C10B60}"/>
    <cellStyle name="Normál 3 5 4 4 2" xfId="31565" xr:uid="{C27D2AB9-DC1A-4661-A9F9-DADC85953A71}"/>
    <cellStyle name="Normál 3 5 4 5" xfId="31566" xr:uid="{BA7EB465-C4F3-4969-BF9B-9D5E4FDB9620}"/>
    <cellStyle name="Normál 3 5 4 5 2" xfId="31567" xr:uid="{8A9A1C19-2E96-4623-A66A-2F38A4E99BA8}"/>
    <cellStyle name="Normál 3 5 4 6" xfId="31568" xr:uid="{D33C02CD-9AC7-4705-AAD4-3525863A9191}"/>
    <cellStyle name="Normál 3 5 4 6 2" xfId="31569" xr:uid="{40C5E777-1183-48D7-8244-1ED76CEF02F8}"/>
    <cellStyle name="Normál 3 5 4 7" xfId="31570" xr:uid="{FA663CDD-034F-4CAD-A397-3D7F301453AD}"/>
    <cellStyle name="Normál 3 5 4 7 2" xfId="31571" xr:uid="{1E647728-B33D-4018-B149-F9AC8132D973}"/>
    <cellStyle name="Normál 3 5 4 8" xfId="31572" xr:uid="{C1547ACE-3979-400A-AB26-56AEA81BE671}"/>
    <cellStyle name="Normál 3 5 4 8 2" xfId="31573" xr:uid="{23E6FB5F-FAE4-4B84-857F-164A5022BB08}"/>
    <cellStyle name="Normál 3 5 4 9" xfId="31574" xr:uid="{35DA2CB7-6886-47B4-8CAD-FDC0C5729166}"/>
    <cellStyle name="Normál 3 5 4 9 2" xfId="31575" xr:uid="{965D0F88-6A73-4CCC-937D-4FB31C225731}"/>
    <cellStyle name="Normal 3 5 40" xfId="31576" xr:uid="{596C2165-918D-4523-9925-318898B7FB08}"/>
    <cellStyle name="Normal 3 5 41" xfId="31577" xr:uid="{84EB1B53-171C-41F5-8239-A05FF29CC086}"/>
    <cellStyle name="Normal 3 5 42" xfId="31578" xr:uid="{7E4AB3A2-125A-4D69-8C5F-864E58D572BB}"/>
    <cellStyle name="Normal 3 5 43" xfId="31579" xr:uid="{1A24B682-6705-4CB6-AD31-4E3FED9D34A8}"/>
    <cellStyle name="Normal 3 5 44" xfId="31580" xr:uid="{04197677-DA77-424E-AD53-3810AD19A62C}"/>
    <cellStyle name="Normal 3 5 45" xfId="31581" xr:uid="{DEDB0845-60B9-46F1-ABF4-9ADA96260546}"/>
    <cellStyle name="Normal 3 5 46" xfId="31582" xr:uid="{EC9CB6AD-FEF6-492A-A7C5-E37BFB8E3E50}"/>
    <cellStyle name="Normal 3 5 47" xfId="31583" xr:uid="{748D5951-E37E-4A1F-A823-6B01436E430E}"/>
    <cellStyle name="Normal 3 5 48" xfId="31584" xr:uid="{CFD30486-14E5-486E-A601-AA0710E63025}"/>
    <cellStyle name="Normal 3 5 49" xfId="4063" xr:uid="{FEC883C9-A50C-4F12-AA21-5D3DD5706FD0}"/>
    <cellStyle name="Normal 3 5 5" xfId="31585" xr:uid="{652A21FE-F648-48AF-BF60-59A37F11DD38}"/>
    <cellStyle name="Normál 3 5 5" xfId="31586" xr:uid="{96E111BF-1631-425A-BF5A-A0B075F4E5D2}"/>
    <cellStyle name="Normál 3 5 5 10" xfId="31587" xr:uid="{0BC753DF-3CE7-449E-950A-47F3F89D6CC6}"/>
    <cellStyle name="Normál 3 5 5 10 2" xfId="31588" xr:uid="{B93FD88C-5467-430C-AE95-389869B86FFD}"/>
    <cellStyle name="Normál 3 5 5 11" xfId="31589" xr:uid="{CDE93328-4407-4DAF-8FE1-0D7CC9400C4C}"/>
    <cellStyle name="Normál 3 5 5 12" xfId="31590" xr:uid="{4F2D3600-E96F-449F-AA2C-FE8B59C93834}"/>
    <cellStyle name="Normal 3 5 5 2" xfId="31591" xr:uid="{8B9DE9A9-AC3A-4BF5-AA29-1BC14910A5EA}"/>
    <cellStyle name="Normál 3 5 5 2" xfId="31592" xr:uid="{63C755A0-405B-47F5-A8AB-FAB5265FD950}"/>
    <cellStyle name="Normal 3 5 5 2 10" xfId="31593" xr:uid="{987B2226-736B-4139-910D-7287270749F5}"/>
    <cellStyle name="Normal 3 5 5 2 10 2" xfId="31594" xr:uid="{627B6EFE-15F8-4950-B55A-326723E66BC1}"/>
    <cellStyle name="Normal 3 5 5 2 11" xfId="31595" xr:uid="{E984BB39-64D5-4A6D-B3FF-35A2E22DF541}"/>
    <cellStyle name="Normal 3 5 5 2 11 2" xfId="31596" xr:uid="{EB54D7EE-818A-4717-BA55-418CC5026645}"/>
    <cellStyle name="Normal 3 5 5 2 12" xfId="31597" xr:uid="{92C1A618-12C8-4A34-978D-180B5B6501D0}"/>
    <cellStyle name="Normal 3 5 5 2 13" xfId="31598" xr:uid="{30766A8B-D467-4F88-B7AA-83EC5DCF1C05}"/>
    <cellStyle name="Normal 3 5 5 2 14" xfId="31599" xr:uid="{2AC39257-48A9-4FA6-875E-6921EBCBF42A}"/>
    <cellStyle name="Normal 3 5 5 2 15" xfId="31600" xr:uid="{DB4862E3-D427-48D6-9CFF-080C9F59E339}"/>
    <cellStyle name="Normal 3 5 5 2 2" xfId="31601" xr:uid="{5A6623E8-626D-4BD5-89F4-D9D2591289E5}"/>
    <cellStyle name="Normál 3 5 5 2 2" xfId="31602" xr:uid="{47E3568A-3D0C-4815-BEA3-2D6EEA1F0D2C}"/>
    <cellStyle name="Normal 3 5 5 2 2 2" xfId="31603" xr:uid="{326C0922-E4A9-46C4-B6C5-F5CC1B1CDAD8}"/>
    <cellStyle name="Normal 3 5 5 2 2 2 2" xfId="31604" xr:uid="{D5952BE5-37B9-4D10-9147-49111E90EAE5}"/>
    <cellStyle name="Normal 3 5 5 2 2 3" xfId="31605" xr:uid="{A82CEEAF-7553-4B92-AAD2-B54883A3F8B4}"/>
    <cellStyle name="Normal 3 5 5 2 2 4" xfId="31606" xr:uid="{E53186BC-54B3-44C3-9B37-1D0C189178BB}"/>
    <cellStyle name="Normal 3 5 5 2 2 5" xfId="31607" xr:uid="{5C8623A5-40F5-422F-9EB7-8532B84B98D6}"/>
    <cellStyle name="Normal 3 5 5 2 3" xfId="31608" xr:uid="{821D91A0-9A51-442D-B27B-9C993CD64FA5}"/>
    <cellStyle name="Normál 3 5 5 2 3" xfId="31609" xr:uid="{93343C41-B1A3-4B87-B509-5118694E3A11}"/>
    <cellStyle name="Normal 3 5 5 2 3 2" xfId="31610" xr:uid="{E61F7A8A-280D-4E9E-9644-525C1EAA765E}"/>
    <cellStyle name="Normal 3 5 5 2 4" xfId="31611" xr:uid="{BC62B674-71D0-497B-BE2E-AE51DBBC2C62}"/>
    <cellStyle name="Normal 3 5 5 2 4 2" xfId="31612" xr:uid="{8A353708-DADF-4811-9C9E-8311958006A0}"/>
    <cellStyle name="Normal 3 5 5 2 5" xfId="31613" xr:uid="{7FDB95D0-F5C4-4BA7-8700-1BE67288C796}"/>
    <cellStyle name="Normal 3 5 5 2 5 2" xfId="31614" xr:uid="{B931AAA2-B000-4834-8092-BF9B9489A88E}"/>
    <cellStyle name="Normal 3 5 5 2 6" xfId="31615" xr:uid="{F58B92D6-A035-494C-8E12-B275CFF6E8E0}"/>
    <cellStyle name="Normal 3 5 5 2 6 2" xfId="31616" xr:uid="{5B177D0D-D918-4323-9739-F59BB286FAC8}"/>
    <cellStyle name="Normal 3 5 5 2 7" xfId="31617" xr:uid="{F0943849-5D57-4AEF-85B1-39CDF235FAEE}"/>
    <cellStyle name="Normal 3 5 5 2 7 2" xfId="31618" xr:uid="{E577F9B0-7CB6-4105-8D32-103A45B1302D}"/>
    <cellStyle name="Normal 3 5 5 2 8" xfId="31619" xr:uid="{D1E3F35F-0271-4819-BBF6-822C88599B48}"/>
    <cellStyle name="Normal 3 5 5 2 8 2" xfId="31620" xr:uid="{A1FEF8D1-7137-41B9-BAB8-8CBF103827F0}"/>
    <cellStyle name="Normal 3 5 5 2 9" xfId="31621" xr:uid="{26CD4184-A8F0-4720-ADFF-46708FD3C0EC}"/>
    <cellStyle name="Normal 3 5 5 2 9 2" xfId="31622" xr:uid="{6E20A17D-8C12-46B0-B1E3-B6BDE628F1AA}"/>
    <cellStyle name="Normál 3 5 5 3" xfId="31623" xr:uid="{6955C7D8-59CA-41F5-B679-08E1C5857843}"/>
    <cellStyle name="Normál 3 5 5 3 2" xfId="31624" xr:uid="{58D48283-A2D2-4924-97B3-4AFC7966D1F5}"/>
    <cellStyle name="Normál 3 5 5 4" xfId="31625" xr:uid="{9912B2D5-E347-4D6D-A78F-4C34BEAAA48B}"/>
    <cellStyle name="Normál 3 5 5 4 2" xfId="31626" xr:uid="{FDBA48F1-DF7D-42BD-BD8B-7D7C09B306F0}"/>
    <cellStyle name="Normál 3 5 5 5" xfId="31627" xr:uid="{527D4572-C863-4687-A64D-9490F9B5C2A5}"/>
    <cellStyle name="Normál 3 5 5 5 2" xfId="31628" xr:uid="{5A61266B-0C55-4FB0-B648-911EDB142212}"/>
    <cellStyle name="Normál 3 5 5 6" xfId="31629" xr:uid="{54DCE485-1E59-4D22-926E-B3BBECB6FD1B}"/>
    <cellStyle name="Normál 3 5 5 6 2" xfId="31630" xr:uid="{7517D67B-581E-4873-B432-0B0858359BB1}"/>
    <cellStyle name="Normál 3 5 5 7" xfId="31631" xr:uid="{B330A7E4-9453-47C4-B6FD-530AB4946314}"/>
    <cellStyle name="Normál 3 5 5 7 2" xfId="31632" xr:uid="{6A2DDEFB-E52B-43CF-B786-B247F7912DC0}"/>
    <cellStyle name="Normál 3 5 5 8" xfId="31633" xr:uid="{48638AD2-1526-43BD-88C9-BC3C8B157E53}"/>
    <cellStyle name="Normál 3 5 5 8 2" xfId="31634" xr:uid="{E43F9EF6-33D3-4312-A28B-946504EFC4C2}"/>
    <cellStyle name="Normál 3 5 5 9" xfId="31635" xr:uid="{8AF7FFAB-4E5E-4684-A047-DA12D71989FB}"/>
    <cellStyle name="Normál 3 5 5 9 2" xfId="31636" xr:uid="{5C3F39BB-986D-4F2C-84E4-9045E90771DC}"/>
    <cellStyle name="Normal 3 5 50" xfId="2214" xr:uid="{F88B0582-E9D8-4000-AB3F-809AA675F5A3}"/>
    <cellStyle name="Normal 3 5 6" xfId="31637" xr:uid="{26C75D22-D328-4284-AE84-06868639309B}"/>
    <cellStyle name="Normál 3 5 6" xfId="31638" xr:uid="{AF589F9C-3711-464D-BB57-FDF836016925}"/>
    <cellStyle name="Normal 3 5 6 2" xfId="31639" xr:uid="{3D5C05D4-1EC9-4041-804F-DCBB3CBCEF0D}"/>
    <cellStyle name="Normál 3 5 6 2" xfId="31640" xr:uid="{2D7B8326-C66D-4B48-96DA-55B8C2AE0683}"/>
    <cellStyle name="Normal 3 5 6 2 2" xfId="31641" xr:uid="{3F9CD100-366F-4E35-830C-4AF5FD9991FD}"/>
    <cellStyle name="Normal 3 5 6 2 2 2" xfId="31642" xr:uid="{547385E2-F898-4AB1-9A48-351537096112}"/>
    <cellStyle name="Normal 3 5 6 2 2 2 2" xfId="31643" xr:uid="{1917E984-B4CE-4181-896E-32B4AA0095EA}"/>
    <cellStyle name="Normal 3 5 6 2 2 3" xfId="31644" xr:uid="{7378B93D-4472-4D53-B0C6-B3EFFE7766F1}"/>
    <cellStyle name="Normal 3 5 6 2 2 4" xfId="31645" xr:uid="{FF762DDB-883A-4F23-80E9-AC5C80651F1B}"/>
    <cellStyle name="Normal 3 5 6 2 3" xfId="31646" xr:uid="{499FF109-0C85-4137-9264-634D958F90D0}"/>
    <cellStyle name="Normal 3 5 6 2 3 2" xfId="31647" xr:uid="{0D7D34D7-D00F-44F2-BF9E-F42E16007572}"/>
    <cellStyle name="Normal 3 5 6 2 4" xfId="31648" xr:uid="{E0FFCAF3-C326-47B9-9253-E9FFF0287449}"/>
    <cellStyle name="Normal 3 5 6 2 5" xfId="31649" xr:uid="{0A466038-4FB6-4C29-A040-9D2785FCE88E}"/>
    <cellStyle name="Normal 3 5 6 2 6" xfId="31650" xr:uid="{37FC5E01-1B35-4534-8BE4-E8A977AA5976}"/>
    <cellStyle name="Normal 3 5 6 2 7" xfId="31651" xr:uid="{3FC1F8B1-E6C2-4D7E-8B9B-203C0FC077BF}"/>
    <cellStyle name="Normál 3 5 6 3" xfId="31652" xr:uid="{3B3BD34A-FDF1-41B4-8D69-0A8419A5A6FA}"/>
    <cellStyle name="Normal 3 5 7" xfId="31653" xr:uid="{212CC401-496E-4D14-BA65-165C6AE2BDDE}"/>
    <cellStyle name="Normál 3 5 7" xfId="31654" xr:uid="{A0AE4ACA-6D8C-46B9-855F-7661C57A92E1}"/>
    <cellStyle name="Normal 3 5 7 2" xfId="31655" xr:uid="{D12E4BE1-1813-4FE1-B930-FFA2E794E180}"/>
    <cellStyle name="Normál 3 5 7 2" xfId="31656" xr:uid="{07032659-9110-4935-95D9-64387F1420A8}"/>
    <cellStyle name="Normal 3 5 7 2 2" xfId="31657" xr:uid="{145E2DDB-2408-4F37-B16D-740D5B544BF6}"/>
    <cellStyle name="Normal 3 5 7 2 2 2" xfId="31658" xr:uid="{DF7A4769-5919-4F48-9452-E09A788E0F77}"/>
    <cellStyle name="Normal 3 5 7 2 2 2 2" xfId="31659" xr:uid="{6429C1B5-A059-4D5A-A781-E5C88B8BA04F}"/>
    <cellStyle name="Normal 3 5 7 2 2 3" xfId="31660" xr:uid="{D1444A6E-FA5B-4CDD-A48D-2200240C817C}"/>
    <cellStyle name="Normal 3 5 7 2 2 4" xfId="31661" xr:uid="{AE22F13A-7A96-4461-B5F9-14BB56CE9624}"/>
    <cellStyle name="Normal 3 5 7 2 3" xfId="31662" xr:uid="{E0BA7617-A010-4723-AF7C-1279EC0C345C}"/>
    <cellStyle name="Normal 3 5 7 2 3 2" xfId="31663" xr:uid="{D3920E1F-5B59-4A85-B82B-903AFF6A7E2C}"/>
    <cellStyle name="Normal 3 5 7 2 4" xfId="31664" xr:uid="{FD9AD05A-01CA-4879-B1C9-16458B283C50}"/>
    <cellStyle name="Normal 3 5 7 2 5" xfId="31665" xr:uid="{BA9A375D-4D2E-41D0-AB99-7276752AF3D4}"/>
    <cellStyle name="Normal 3 5 7 2 6" xfId="31666" xr:uid="{B10D839C-B684-4BD2-8B89-9B09BF015BA2}"/>
    <cellStyle name="Normal 3 5 7 2 7" xfId="31667" xr:uid="{A656CF35-E0BF-434E-A84D-363EF1AAA1F2}"/>
    <cellStyle name="Normál 3 5 7 3" xfId="31668" xr:uid="{CE46F757-D6FB-4331-99E7-852C434F7FE6}"/>
    <cellStyle name="Normal 3 5 8" xfId="31669" xr:uid="{A101D6A1-368D-4EE3-84BD-121CBE94AF68}"/>
    <cellStyle name="Normál 3 5 8" xfId="31670" xr:uid="{C95A4AA9-2831-4DB9-89C3-A12FA8325118}"/>
    <cellStyle name="Normal 3 5 8 2" xfId="31671" xr:uid="{F0C51D5E-75B6-4ADB-B7A6-17C65D126FEE}"/>
    <cellStyle name="Normál 3 5 8 2" xfId="31672" xr:uid="{3024BE1C-8548-415A-BC43-5159314E81A0}"/>
    <cellStyle name="Normal 3 5 8 2 2" xfId="31673" xr:uid="{DA9B96A7-5127-4298-A49D-BF87C53A306F}"/>
    <cellStyle name="Normal 3 5 8 2 2 2" xfId="31674" xr:uid="{A50BCA94-75DB-4C10-BDCA-D1752847B395}"/>
    <cellStyle name="Normal 3 5 8 2 2 2 2" xfId="31675" xr:uid="{9360E756-21C4-4F55-8DC4-A072B4F0FBE2}"/>
    <cellStyle name="Normal 3 5 8 2 2 3" xfId="31676" xr:uid="{C8D12153-B6FD-4CF9-A0D5-59F4F9D9ABED}"/>
    <cellStyle name="Normal 3 5 8 2 2 4" xfId="31677" xr:uid="{8ED5B236-AAF0-4989-9845-36CAEC0889C1}"/>
    <cellStyle name="Normal 3 5 8 2 3" xfId="31678" xr:uid="{098CB174-75C6-4081-B964-C77E2FA59C73}"/>
    <cellStyle name="Normal 3 5 8 2 3 2" xfId="31679" xr:uid="{A24506DB-588B-4ADA-8F58-711259BD9F1E}"/>
    <cellStyle name="Normal 3 5 8 2 4" xfId="31680" xr:uid="{D1062BE8-CF8F-4210-B9DD-264E5FD89BDA}"/>
    <cellStyle name="Normal 3 5 8 2 5" xfId="31681" xr:uid="{336D00F1-DCC3-4764-BA97-BC4F0AD53D46}"/>
    <cellStyle name="Normal 3 5 8 2 6" xfId="31682" xr:uid="{A8F2B211-50AA-4090-A6C5-3A4BC5F47E12}"/>
    <cellStyle name="Normal 3 5 8 2 7" xfId="31683" xr:uid="{E0AA649C-140B-4F21-A74F-EB564578885F}"/>
    <cellStyle name="Normál 3 5 8 3" xfId="31684" xr:uid="{76DB8AC7-BD6E-4EB4-82FA-26B69FB649CA}"/>
    <cellStyle name="Normal 3 5 9" xfId="31685" xr:uid="{E8D071FF-280C-429E-8401-197EF33C2FF4}"/>
    <cellStyle name="Normál 3 5 9" xfId="31686" xr:uid="{7BC2B0CA-20FD-4080-8C68-050D3D60FCB3}"/>
    <cellStyle name="Normal 3 5 9 2" xfId="31687" xr:uid="{15499CD8-9B79-4E35-A730-9E2FB9B54F39}"/>
    <cellStyle name="Normál 3 5 9 2" xfId="31688" xr:uid="{1FCDD005-8F80-48AA-BE3C-E44A7058F8B8}"/>
    <cellStyle name="Normal 3 5 9 2 2" xfId="31689" xr:uid="{C2C0427F-6077-45CC-8089-0CA607CB6F8B}"/>
    <cellStyle name="Normal 3 5 9 2 2 2" xfId="31690" xr:uid="{354209B7-5095-43C2-9803-7AC607A6D2A8}"/>
    <cellStyle name="Normal 3 5 9 2 2 2 2" xfId="31691" xr:uid="{BD7D9A0C-473F-4270-BE80-05112ADA7CAA}"/>
    <cellStyle name="Normal 3 5 9 2 2 3" xfId="31692" xr:uid="{6416CA41-D11E-47D1-BA92-36D2530FB3B1}"/>
    <cellStyle name="Normal 3 5 9 2 2 4" xfId="31693" xr:uid="{A214F8D5-182F-4AAD-A9B8-F1F9B04864A0}"/>
    <cellStyle name="Normal 3 5 9 2 3" xfId="31694" xr:uid="{5751E001-2C53-4395-9239-29696A4E650F}"/>
    <cellStyle name="Normal 3 5 9 2 3 2" xfId="31695" xr:uid="{0F6016C3-CE0F-49DF-B0D1-601CEC1E395D}"/>
    <cellStyle name="Normal 3 5 9 2 4" xfId="31696" xr:uid="{B54E5CC4-455B-47FF-9523-443644F1DA16}"/>
    <cellStyle name="Normal 3 5 9 2 5" xfId="31697" xr:uid="{94D68CDF-1E8D-420F-B29B-DFE9C5FE6674}"/>
    <cellStyle name="Normal 3 5 9 2 6" xfId="31698" xr:uid="{31286714-4F24-4100-BC96-C8EAF4C3A8BD}"/>
    <cellStyle name="Normal 3 5 9 2 7" xfId="31699" xr:uid="{29542998-2E0F-423B-83A1-34BEC269E61F}"/>
    <cellStyle name="Normál 3 5 9 3" xfId="31700" xr:uid="{CB755F17-C723-4A73-8C34-AB856EE01E97}"/>
    <cellStyle name="Normal 3 5_inv-en-1.5.0-02 trame_fiche-emissions" xfId="31701" xr:uid="{B82235D4-513C-4FF4-A13C-7D07224B14FF}"/>
    <cellStyle name="Normal 3 50" xfId="31702" xr:uid="{55216C3E-EBDC-4DCE-9F74-A1717FEEC37C}"/>
    <cellStyle name="Normal 3 50 2" xfId="31703" xr:uid="{B5B6DB41-B262-44A0-A1F7-FF3FA10BD10B}"/>
    <cellStyle name="Normal 3 51" xfId="31704" xr:uid="{0633DA1F-73BA-4BEC-9239-513DE98D1568}"/>
    <cellStyle name="Normal 3 51 2" xfId="31705" xr:uid="{302A9CA6-D111-4AB0-AF9B-D4978EF7498D}"/>
    <cellStyle name="Normal 3 52" xfId="31706" xr:uid="{6F54EE35-69CE-4DDB-BE81-378F467C3C6E}"/>
    <cellStyle name="Normal 3 53" xfId="31707" xr:uid="{08329D7D-06B8-4C73-A39B-A1DF5BD3285D}"/>
    <cellStyle name="Normal 3 54" xfId="31708" xr:uid="{29A71107-4557-41F6-AD9D-C7D2B49F04A2}"/>
    <cellStyle name="Normal 3 55" xfId="31709" xr:uid="{C9F1811D-D7B9-4B81-9D89-DC3724651C28}"/>
    <cellStyle name="Normal 3 56" xfId="31710" xr:uid="{0A15195D-DA77-41D3-AFDF-DA008CEBA566}"/>
    <cellStyle name="Normal 3 57" xfId="31711" xr:uid="{A4FC53D6-DE6F-4BBF-9B25-2AE971AE2B21}"/>
    <cellStyle name="Normal 3 58" xfId="31712" xr:uid="{4BBC01B9-93A4-4076-BB94-4756A220BF47}"/>
    <cellStyle name="Normal 3 59" xfId="31713" xr:uid="{9328A59F-9245-4F37-AAD9-8802B6F2FA50}"/>
    <cellStyle name="Normal 3 6" xfId="3196" xr:uid="{E16E8D82-9C64-48D8-A0F9-EA873F14EBCB}"/>
    <cellStyle name="Normál 3 6" xfId="31714" xr:uid="{AC560D5E-5A80-4C15-93E9-A876676AAB01}"/>
    <cellStyle name="Normal 3 6 10" xfId="31715" xr:uid="{9DA33C2C-696D-4D8B-9045-92B8C17BFD56}"/>
    <cellStyle name="Normál 3 6 10" xfId="31716" xr:uid="{3602428D-1FE3-4A3B-B88F-24B5815E6907}"/>
    <cellStyle name="Normal 3 6 10 2" xfId="31717" xr:uid="{9F34ABFE-644A-454F-A05C-D88087AD9948}"/>
    <cellStyle name="Normál 3 6 10 2" xfId="31718" xr:uid="{023162BD-9785-40D5-99C8-E6CDC90243D9}"/>
    <cellStyle name="Normal 3 6 10 2 2" xfId="31719" xr:uid="{52A7B391-B3B7-4F4C-BAA9-6F6578904D9B}"/>
    <cellStyle name="Normal 3 6 10 2 2 2" xfId="31720" xr:uid="{2949D44C-713F-448F-8CBB-AA165D5EE1B9}"/>
    <cellStyle name="Normal 3 6 10 2 2 2 2" xfId="31721" xr:uid="{E20347B9-CACC-458C-AD16-BDDD9C1320FB}"/>
    <cellStyle name="Normal 3 6 10 2 2 3" xfId="31722" xr:uid="{34EA1BC7-A042-467F-983B-B58EA007A917}"/>
    <cellStyle name="Normal 3 6 10 2 2 4" xfId="31723" xr:uid="{8DD01B83-B214-4042-A1C4-BDA9D2E4EC62}"/>
    <cellStyle name="Normal 3 6 10 2 3" xfId="31724" xr:uid="{20BCB259-EB35-41A2-AD8E-C3330B1A4915}"/>
    <cellStyle name="Normal 3 6 10 2 3 2" xfId="31725" xr:uid="{40C2B715-F3D4-42F9-8EE5-BD5F6AF9C7B3}"/>
    <cellStyle name="Normal 3 6 10 2 4" xfId="31726" xr:uid="{4F56E730-1B2A-4093-920F-06D4A0EA572E}"/>
    <cellStyle name="Normal 3 6 10 2 5" xfId="31727" xr:uid="{C0B1E7B4-D3B6-477D-BD36-753CFD787CEE}"/>
    <cellStyle name="Normal 3 6 10 2 6" xfId="31728" xr:uid="{4FA0E86A-D02E-4476-9AFB-17AD187EA6DF}"/>
    <cellStyle name="Normal 3 6 10 2 7" xfId="31729" xr:uid="{FE29CC3F-A253-44DC-9EC5-41D36F450B26}"/>
    <cellStyle name="Normál 3 6 10 3" xfId="31730" xr:uid="{0E6D677F-61DE-41C3-BF69-14571A2F5A51}"/>
    <cellStyle name="Normal 3 6 11" xfId="31731" xr:uid="{F35B5F2C-F3FF-4821-8B15-A58D4E015058}"/>
    <cellStyle name="Normál 3 6 11" xfId="31732" xr:uid="{6EAADAD5-60D6-4C9C-AEE8-678AF3107D9F}"/>
    <cellStyle name="Normal 3 6 11 2" xfId="31733" xr:uid="{9D102526-0BF2-4F0B-A3CA-2D52D9CC81A9}"/>
    <cellStyle name="Normál 3 6 11 2" xfId="31734" xr:uid="{C8F8AADA-B72A-451B-94BD-8C7BC1FE41AD}"/>
    <cellStyle name="Normal 3 6 11 2 2" xfId="31735" xr:uid="{BA7C548B-C2AC-49C6-AF99-3C57266CEF09}"/>
    <cellStyle name="Normal 3 6 11 2 2 2" xfId="31736" xr:uid="{64D8A2F2-F02A-493E-B394-852D24F7E9E9}"/>
    <cellStyle name="Normal 3 6 11 2 2 2 2" xfId="31737" xr:uid="{2301B8C6-9914-44ED-AA00-1CBE0ECAF951}"/>
    <cellStyle name="Normal 3 6 11 2 2 3" xfId="31738" xr:uid="{1EC69C3F-14CD-457B-9292-E0243539BBD1}"/>
    <cellStyle name="Normal 3 6 11 2 2 4" xfId="31739" xr:uid="{6D2A2430-8E7F-4A14-9185-2AA6934326E6}"/>
    <cellStyle name="Normal 3 6 11 2 3" xfId="31740" xr:uid="{7CF28853-CEB5-4A9D-87B5-F810F8045C3D}"/>
    <cellStyle name="Normal 3 6 11 2 3 2" xfId="31741" xr:uid="{9EF51A88-7060-43A3-87EC-E65B2C95EAA7}"/>
    <cellStyle name="Normal 3 6 11 2 4" xfId="31742" xr:uid="{998B9741-9D81-4C6B-A394-95CF9EBA093D}"/>
    <cellStyle name="Normal 3 6 11 2 5" xfId="31743" xr:uid="{89E2EA3C-86B1-42D3-B45C-0B05C0E66AF5}"/>
    <cellStyle name="Normal 3 6 11 2 6" xfId="31744" xr:uid="{4F4188B0-A6E1-4B73-9E10-D05F8D30519A}"/>
    <cellStyle name="Normal 3 6 11 2 7" xfId="31745" xr:uid="{DF415801-40C5-458A-B9EA-B346868A9AD8}"/>
    <cellStyle name="Normál 3 6 11 3" xfId="31746" xr:uid="{511EDF44-BCF3-4EC8-8B7D-706A1EE9255B}"/>
    <cellStyle name="Normal 3 6 12" xfId="31747" xr:uid="{11A6B893-652D-4B61-B8DB-C7E4D9B9BD38}"/>
    <cellStyle name="Normál 3 6 12" xfId="31748" xr:uid="{C2F37C35-44C1-46D2-9017-07155F843C28}"/>
    <cellStyle name="Normal 3 6 12 2" xfId="31749" xr:uid="{978D6D7B-D9F0-46AB-8E0E-185C4060DC0E}"/>
    <cellStyle name="Normál 3 6 12 2" xfId="31750" xr:uid="{35E8B98F-AD53-4E4F-9939-5C628E803C2C}"/>
    <cellStyle name="Normal 3 6 12 2 2" xfId="31751" xr:uid="{B1E30633-BB6E-42FB-939A-FED4CD1993BF}"/>
    <cellStyle name="Normal 3 6 12 2 2 2" xfId="31752" xr:uid="{D4B5882A-8812-4095-8C82-FDC960584346}"/>
    <cellStyle name="Normal 3 6 12 2 2 2 2" xfId="31753" xr:uid="{8E340E3E-865C-44B1-8146-4249996EBC99}"/>
    <cellStyle name="Normal 3 6 12 2 2 3" xfId="31754" xr:uid="{0F313CD9-4821-492A-A332-202E9E3FC795}"/>
    <cellStyle name="Normal 3 6 12 2 2 4" xfId="31755" xr:uid="{1046F79D-80D0-4826-9FB5-F463D0DA87B4}"/>
    <cellStyle name="Normal 3 6 12 2 3" xfId="31756" xr:uid="{D037394D-0C17-44A7-B7FB-E6B413BEF012}"/>
    <cellStyle name="Normal 3 6 12 2 3 2" xfId="31757" xr:uid="{DDBD45EC-22C2-4BEF-B0D4-8E073B82EB41}"/>
    <cellStyle name="Normal 3 6 12 2 4" xfId="31758" xr:uid="{98007B88-C478-46EA-A0E5-1B670E29C463}"/>
    <cellStyle name="Normal 3 6 12 2 5" xfId="31759" xr:uid="{2C2091EF-A399-437C-83C8-FC66DD12E959}"/>
    <cellStyle name="Normal 3 6 12 2 6" xfId="31760" xr:uid="{D05F38EA-28CA-410A-8CF5-31D1889656AF}"/>
    <cellStyle name="Normal 3 6 12 2 7" xfId="31761" xr:uid="{0A31954F-4394-4C3B-855E-2D279DC22E07}"/>
    <cellStyle name="Normál 3 6 12 3" xfId="31762" xr:uid="{7E4CF9B4-9D85-4A01-8A13-04B36F9FA8AF}"/>
    <cellStyle name="Normal 3 6 13" xfId="31763" xr:uid="{537D305A-9206-47C3-8065-DEC12657F523}"/>
    <cellStyle name="Normál 3 6 13" xfId="31764" xr:uid="{85ADCEF9-1C3C-4122-9385-869538DC6117}"/>
    <cellStyle name="Normal 3 6 13 2" xfId="31765" xr:uid="{60154EEF-4177-4189-9D34-B7423DBC6809}"/>
    <cellStyle name="Normál 3 6 13 2" xfId="31766" xr:uid="{919D06F0-C77A-416A-B281-9DFEABAF5425}"/>
    <cellStyle name="Normal 3 6 13 2 2" xfId="31767" xr:uid="{80C59BA0-C4F6-47BB-A7DF-46EBFA0FDA5A}"/>
    <cellStyle name="Normal 3 6 13 2 2 2" xfId="31768" xr:uid="{C0A55D63-269E-49DD-AF0C-C53DBD94E975}"/>
    <cellStyle name="Normal 3 6 13 2 2 2 2" xfId="31769" xr:uid="{10829EB6-CDDE-47CB-A063-14789F19DE72}"/>
    <cellStyle name="Normal 3 6 13 2 2 3" xfId="31770" xr:uid="{51E95499-E035-442D-B326-DCE7866F03F7}"/>
    <cellStyle name="Normal 3 6 13 2 2 4" xfId="31771" xr:uid="{402A3C5E-718F-4315-92D3-824294C87E1D}"/>
    <cellStyle name="Normal 3 6 13 2 3" xfId="31772" xr:uid="{A55BA979-E985-44BB-BB6F-1A0C39E6316A}"/>
    <cellStyle name="Normal 3 6 13 2 3 2" xfId="31773" xr:uid="{246E3DA8-8544-460C-8AA9-7CFE63843D81}"/>
    <cellStyle name="Normal 3 6 13 2 4" xfId="31774" xr:uid="{1C64C468-1DFA-4A91-91FD-8C06CAD4FC34}"/>
    <cellStyle name="Normal 3 6 13 2 5" xfId="31775" xr:uid="{EA9E8749-4849-452F-9ACC-0066E9BB8A7E}"/>
    <cellStyle name="Normal 3 6 13 2 6" xfId="31776" xr:uid="{FCA48570-9442-4863-BE1D-65825F1101BA}"/>
    <cellStyle name="Normal 3 6 13 2 7" xfId="31777" xr:uid="{1A62557D-A493-4C6F-8ABC-67F466BE41FD}"/>
    <cellStyle name="Normál 3 6 13 3" xfId="31778" xr:uid="{DF4EECB4-4B9E-40D2-9F17-1FCAB2BC5D41}"/>
    <cellStyle name="Normal 3 6 14" xfId="31779" xr:uid="{A9BE810B-FEC3-4BA4-9F0F-666FF449D9E9}"/>
    <cellStyle name="Normál 3 6 14" xfId="31780" xr:uid="{D6E8A5EB-6CC9-4741-AC73-4AA5027CADA1}"/>
    <cellStyle name="Normal 3 6 14 2" xfId="31781" xr:uid="{6CAF7302-4D60-4D7B-BB30-4A2BE0BA6B63}"/>
    <cellStyle name="Normál 3 6 14 2" xfId="31782" xr:uid="{1B6F323C-AA31-4F73-BB71-3453404461ED}"/>
    <cellStyle name="Normal 3 6 14 2 2" xfId="31783" xr:uid="{A50D2293-2C7D-4A91-AD9C-E3E191C7E33C}"/>
    <cellStyle name="Normal 3 6 14 2 2 2" xfId="31784" xr:uid="{CC7D86F3-D16D-431B-8F23-3725AD3C38AC}"/>
    <cellStyle name="Normal 3 6 14 2 3" xfId="31785" xr:uid="{769438A9-4264-4D82-8054-1A641D93A2C4}"/>
    <cellStyle name="Normal 3 6 14 2 4" xfId="31786" xr:uid="{4613BF32-DE9A-4181-AAC1-4FDC23A9A863}"/>
    <cellStyle name="Normal 3 6 14 2 5" xfId="31787" xr:uid="{0B5BA628-8FC7-4ABC-A3FE-D2F8AB83B5CF}"/>
    <cellStyle name="Normal 3 6 14 3" xfId="31788" xr:uid="{55B5F80C-26FA-4B30-9D31-CD753C1A55D1}"/>
    <cellStyle name="Normál 3 6 14 3" xfId="31789" xr:uid="{54FEDE16-5F19-4219-995A-E580055AE2B8}"/>
    <cellStyle name="Normal 3 6 14 3 2" xfId="31790" xr:uid="{05ABB6CF-E872-48BB-B614-CA968033154F}"/>
    <cellStyle name="Normal 3 6 14 4" xfId="31791" xr:uid="{ED734450-0989-4F6F-8C0C-9FF86FA12C9B}"/>
    <cellStyle name="Normal 3 6 14 5" xfId="31792" xr:uid="{99B3140F-59DB-4DB5-9F2B-EA751C9D067C}"/>
    <cellStyle name="Normal 3 6 14 6" xfId="31793" xr:uid="{D88CD03C-4352-418F-80CC-90B25F374C4C}"/>
    <cellStyle name="Normal 3 6 14 7" xfId="31794" xr:uid="{7C717466-AA11-4139-8BFD-D1F9A34776E9}"/>
    <cellStyle name="Normal 3 6 15" xfId="31795" xr:uid="{A8FE45A0-C115-44DC-AEC6-65533FB303B9}"/>
    <cellStyle name="Normál 3 6 15" xfId="31796" xr:uid="{F814D9DC-11C5-40D5-A63C-659D287C4210}"/>
    <cellStyle name="Normal 3 6 15 2" xfId="31797" xr:uid="{CFEE1B0C-508B-462E-B9DA-87585120DD07}"/>
    <cellStyle name="Normal 3 6 15 2 2" xfId="31798" xr:uid="{2F9E758B-D357-41AE-94CA-A2FA4CBE1AFF}"/>
    <cellStyle name="Normal 3 6 15 2 2 2" xfId="31799" xr:uid="{873231F7-8449-41C3-8462-0F0E833893D3}"/>
    <cellStyle name="Normal 3 6 15 2 3" xfId="31800" xr:uid="{E66A0199-0BBF-45DB-957E-9CF5DB6BF200}"/>
    <cellStyle name="Normal 3 6 15 2 4" xfId="31801" xr:uid="{B1625904-FB26-470D-8100-73605D80FCA8}"/>
    <cellStyle name="Normal 3 6 15 3" xfId="31802" xr:uid="{43E8F23C-6849-41FA-8D0C-A193B0091A45}"/>
    <cellStyle name="Normal 3 6 15 3 2" xfId="31803" xr:uid="{B8E778A1-4BF3-4489-A05C-D1D8A5A8370D}"/>
    <cellStyle name="Normal 3 6 15 4" xfId="31804" xr:uid="{933B3AA2-D6E6-46EA-8CB6-2C485BA5AE6F}"/>
    <cellStyle name="Normal 3 6 15 5" xfId="31805" xr:uid="{6558F43C-130D-4580-A504-66762EADD6DC}"/>
    <cellStyle name="Normal 3 6 15 6" xfId="31806" xr:uid="{B9AF7568-8CA0-4DB6-BE98-4DF451268E42}"/>
    <cellStyle name="Normal 3 6 16" xfId="31807" xr:uid="{A5AA6698-F64B-46EC-B7C7-020C0223A4C9}"/>
    <cellStyle name="Normál 3 6 16" xfId="31808" xr:uid="{58C502EA-3FB6-4E46-87F4-6CC5755CECC8}"/>
    <cellStyle name="Normal 3 6 16 2" xfId="31809" xr:uid="{6BCD8B8A-F4B6-4CB0-BC3B-251F892D2648}"/>
    <cellStyle name="Normal 3 6 16 2 2" xfId="31810" xr:uid="{03B243F3-539F-4155-AF1E-074BFD9E9057}"/>
    <cellStyle name="Normal 3 6 16 2 2 2" xfId="31811" xr:uid="{A12A75E7-D365-4033-9189-3EDFB872BF15}"/>
    <cellStyle name="Normal 3 6 16 2 3" xfId="31812" xr:uid="{E9816900-6D87-4DD1-A006-5ED389C4EAF9}"/>
    <cellStyle name="Normal 3 6 16 2 4" xfId="31813" xr:uid="{7411C853-366C-4A9E-9075-7776E42DE8B8}"/>
    <cellStyle name="Normal 3 6 16 3" xfId="31814" xr:uid="{1F2CBBE6-1F18-46B0-8177-4840F70B14D7}"/>
    <cellStyle name="Normal 3 6 16 3 2" xfId="31815" xr:uid="{24E60F01-A321-4402-A885-62EC1B487A56}"/>
    <cellStyle name="Normal 3 6 16 4" xfId="31816" xr:uid="{31E51D8E-9843-4BD3-A952-249783FD0362}"/>
    <cellStyle name="Normal 3 6 16 5" xfId="31817" xr:uid="{A3A84832-8A36-4C03-8CE1-88E95E536358}"/>
    <cellStyle name="Normal 3 6 17" xfId="31818" xr:uid="{F4C803D5-75E6-489C-98B5-9F2409FBAFFA}"/>
    <cellStyle name="Normál 3 6 17" xfId="31819" xr:uid="{9C3B11B2-B414-4274-B82E-2968587B06E8}"/>
    <cellStyle name="Normal 3 6 17 2" xfId="31820" xr:uid="{A437A78B-791F-4C2D-86F0-2E188DE27D15}"/>
    <cellStyle name="Normal 3 6 17 2 2" xfId="31821" xr:uid="{37DCD73A-A4D7-4F8F-B872-CE35CB6DC785}"/>
    <cellStyle name="Normal 3 6 17 2 2 2" xfId="31822" xr:uid="{3013A6AE-3839-4B33-8389-94A4E06C2AEE}"/>
    <cellStyle name="Normal 3 6 17 2 3" xfId="31823" xr:uid="{3062DEC3-C36F-4A73-85F2-2D0E0D9D06EB}"/>
    <cellStyle name="Normal 3 6 17 2 4" xfId="31824" xr:uid="{5CB4C8CB-B648-448D-9A29-5ED7EFF2EAB5}"/>
    <cellStyle name="Normal 3 6 17 3" xfId="31825" xr:uid="{A148BC1D-5B9E-428E-B6DA-92ECFBB6318A}"/>
    <cellStyle name="Normal 3 6 17 3 2" xfId="31826" xr:uid="{376B9876-6FA0-444F-8BBB-E9ECDE8A1A0C}"/>
    <cellStyle name="Normal 3 6 17 4" xfId="31827" xr:uid="{FD7E7EAD-96C3-4CEF-A49B-CFA3959DBAB3}"/>
    <cellStyle name="Normal 3 6 17 5" xfId="31828" xr:uid="{5B17AA4C-AB24-49C1-BD7A-690088A268EF}"/>
    <cellStyle name="Normal 3 6 18" xfId="31829" xr:uid="{CD13C274-E863-4169-89B6-01D9B4156F5A}"/>
    <cellStyle name="Normal 3 6 18 2" xfId="31830" xr:uid="{D8BAFEA3-F455-4E3B-8261-1C55C9480BBD}"/>
    <cellStyle name="Normal 3 6 18 2 2" xfId="31831" xr:uid="{A1F4BFBA-7712-4C5A-8512-40859617132A}"/>
    <cellStyle name="Normal 3 6 18 2 2 2" xfId="31832" xr:uid="{2FAF4DF5-07B3-4D1E-A575-BD23DA77D319}"/>
    <cellStyle name="Normal 3 6 18 2 3" xfId="31833" xr:uid="{A69CEC5F-11A6-4C30-9EA1-0655FE39175B}"/>
    <cellStyle name="Normal 3 6 18 2 4" xfId="31834" xr:uid="{96872FC3-B46D-4110-85FD-793440AB635A}"/>
    <cellStyle name="Normal 3 6 18 3" xfId="31835" xr:uid="{01DB934A-879B-43DE-9F15-F1D86D4E4F3C}"/>
    <cellStyle name="Normal 3 6 18 3 2" xfId="31836" xr:uid="{432DD55A-270B-4914-AEF1-5DE41ADA0D4B}"/>
    <cellStyle name="Normal 3 6 18 4" xfId="31837" xr:uid="{D4BA4DA8-5FF9-401C-A980-3039DBE66069}"/>
    <cellStyle name="Normal 3 6 18 5" xfId="31838" xr:uid="{1F1A8275-9986-443B-B067-42701F91249E}"/>
    <cellStyle name="Normal 3 6 19" xfId="31839" xr:uid="{6F68D759-447F-4D71-85D1-55C03C19AA77}"/>
    <cellStyle name="Normal 3 6 19 2" xfId="31840" xr:uid="{E199658A-AD8D-4FD8-B815-7ACB23D2206C}"/>
    <cellStyle name="Normal 3 6 19 2 2" xfId="31841" xr:uid="{3BC8CCD0-867B-4E03-AEE6-0E91FF8248D4}"/>
    <cellStyle name="Normal 3 6 19 2 2 2" xfId="31842" xr:uid="{9D8D36D7-D6C9-42A5-8BB7-D38EE68CC295}"/>
    <cellStyle name="Normal 3 6 19 2 3" xfId="31843" xr:uid="{45C00872-D4DE-4F02-8993-C085E6A38C68}"/>
    <cellStyle name="Normal 3 6 19 2 4" xfId="31844" xr:uid="{BE0F4B4B-A0F6-4D0B-9EF0-A24DAE17B584}"/>
    <cellStyle name="Normal 3 6 19 3" xfId="31845" xr:uid="{F9E29D58-EF79-404D-8C0D-9CE2EA0050BF}"/>
    <cellStyle name="Normal 3 6 19 3 2" xfId="31846" xr:uid="{D846140D-B293-4B59-84DF-01E88266F19E}"/>
    <cellStyle name="Normal 3 6 19 4" xfId="31847" xr:uid="{62CA3EA8-EF49-42FC-84B9-4B5A49FD6242}"/>
    <cellStyle name="Normal 3 6 19 5" xfId="31848" xr:uid="{5F83AF5D-69A1-4873-8326-CF9A0C3FE41B}"/>
    <cellStyle name="Normal 3 6 2" xfId="4159" xr:uid="{44FE985D-DD73-475E-98F1-A4B67B4B911A}"/>
    <cellStyle name="Normál 3 6 2" xfId="31849" xr:uid="{2997EB93-7C5C-4DF5-A5C1-D1836B9A7902}"/>
    <cellStyle name="Normál 3 6 2 10" xfId="31850" xr:uid="{DAA071F2-C664-4FC0-BE24-FFBE3B948A7E}"/>
    <cellStyle name="Normál 3 6 2 10 2" xfId="31851" xr:uid="{8074E21C-F123-4A04-93DE-D4F992764BE7}"/>
    <cellStyle name="Normál 3 6 2 11" xfId="31852" xr:uid="{B7F50937-F0AF-4AF5-81A3-73E68ABD09EB}"/>
    <cellStyle name="Normál 3 6 2 12" xfId="31853" xr:uid="{20114F28-F95B-4546-929E-94450F4F9137}"/>
    <cellStyle name="Normal 3 6 2 2" xfId="31854" xr:uid="{A629EEEB-2AEC-444A-A320-6DD63D298DB4}"/>
    <cellStyle name="Normál 3 6 2 2" xfId="31855" xr:uid="{42E8367E-F0A2-4434-B682-DCB5D46E2279}"/>
    <cellStyle name="Normal 3 6 2 2 2" xfId="31856" xr:uid="{E17A4E3B-6D2F-45CE-B6BF-644C16B64C29}"/>
    <cellStyle name="Normál 3 6 2 2 2" xfId="31857" xr:uid="{CDE356E1-CF2D-4357-829A-72E4BF3AC178}"/>
    <cellStyle name="Normal 3 6 2 2 2 2" xfId="31858" xr:uid="{E1B00535-EB66-4396-A733-65B81C464E9D}"/>
    <cellStyle name="Normal 3 6 2 2 2 2 2" xfId="31859" xr:uid="{FF9CCD55-6AB3-4BB9-B66A-8C02140DA44F}"/>
    <cellStyle name="Normal 3 6 2 2 2 2 2 2" xfId="31860" xr:uid="{E9914556-E8E5-44C3-8C7B-33C847171942}"/>
    <cellStyle name="Normal 3 6 2 2 2 2 3" xfId="31861" xr:uid="{23A30102-CA47-48DD-A572-73654BF3FBF7}"/>
    <cellStyle name="Normal 3 6 2 2 2 2 4" xfId="31862" xr:uid="{C37D3C30-1A77-44B8-86E1-6C18DF6F3191}"/>
    <cellStyle name="Normal 3 6 2 2 2 3" xfId="31863" xr:uid="{4BD83CD8-BC46-4848-9392-86B295B60560}"/>
    <cellStyle name="Normal 3 6 2 2 2 3 2" xfId="31864" xr:uid="{438A4ABF-EB22-459A-9E4B-A8C604F94F4A}"/>
    <cellStyle name="Normal 3 6 2 2 2 4" xfId="31865" xr:uid="{7E023A96-8684-400D-887E-5250255B1E7C}"/>
    <cellStyle name="Normal 3 6 2 2 2 5" xfId="31866" xr:uid="{A5934322-8AC1-4E0B-8F28-9F2EE31B3D4D}"/>
    <cellStyle name="Normal 3 6 2 2 2 6" xfId="31867" xr:uid="{585A1B2C-59D6-4CB3-83A8-8911F8D1FC98}"/>
    <cellStyle name="Normal 3 6 2 2 2 7" xfId="31868" xr:uid="{5EB9BFD0-112D-4E21-87C6-C58910C017C9}"/>
    <cellStyle name="Normál 3 6 2 2 3" xfId="31869" xr:uid="{9707C143-CD39-47FE-9F78-9BAC506F8081}"/>
    <cellStyle name="Normal 3 6 2 3" xfId="31870" xr:uid="{072F2EFD-6143-4934-A46D-D48C3CB3C246}"/>
    <cellStyle name="Normál 3 6 2 3" xfId="31871" xr:uid="{46506BAB-4DF1-41C5-9410-F251DBDB4916}"/>
    <cellStyle name="Normal 3 6 2 3 10" xfId="31872" xr:uid="{FC0CFEBF-FC4E-4EDD-AE08-EF75A9643F8C}"/>
    <cellStyle name="Normal 3 6 2 3 10 2" xfId="31873" xr:uid="{BED10D49-A6B1-4804-A369-D0E63ABC35CA}"/>
    <cellStyle name="Normal 3 6 2 3 11" xfId="31874" xr:uid="{078BAD96-0CA2-4818-847A-779CEAFB7CE2}"/>
    <cellStyle name="Normal 3 6 2 3 12" xfId="31875" xr:uid="{D6ACB674-2A7E-4195-B379-C0A1F4C68D99}"/>
    <cellStyle name="Normal 3 6 2 3 13" xfId="31876" xr:uid="{B9E2C584-D790-4ED0-BFD2-42BD40D45C8D}"/>
    <cellStyle name="Normal 3 6 2 3 14" xfId="31877" xr:uid="{CFF07854-E4FD-4AAB-B66C-FDC6C8214376}"/>
    <cellStyle name="Normal 3 6 2 3 2" xfId="31878" xr:uid="{B21E76EB-06D1-4870-B171-B1DACD1EF330}"/>
    <cellStyle name="Normál 3 6 2 3 2" xfId="31879" xr:uid="{6470AE55-EADD-4C7B-B7DE-723713796C67}"/>
    <cellStyle name="Normal 3 6 2 3 2 2" xfId="31880" xr:uid="{50BFBC11-4122-428B-8E93-009F3C5CA9AE}"/>
    <cellStyle name="Normal 3 6 2 3 2 2 2" xfId="31881" xr:uid="{87158719-3887-4735-B24C-FE7C9CBE02E7}"/>
    <cellStyle name="Normal 3 6 2 3 2 3" xfId="31882" xr:uid="{6BC242B9-28E9-43AE-8AFD-FA680E1136B2}"/>
    <cellStyle name="Normal 3 6 2 3 2 4" xfId="31883" xr:uid="{6CC0BDB0-C55B-49D5-B549-BD5BC327AB94}"/>
    <cellStyle name="Normal 3 6 2 3 2 5" xfId="31884" xr:uid="{EE4FCA29-F749-49BE-94BB-A3DFDDA5008C}"/>
    <cellStyle name="Normal 3 6 2 3 3" xfId="31885" xr:uid="{EAABB87A-A973-4791-9942-95E25BDCFC34}"/>
    <cellStyle name="Normál 3 6 2 3 3" xfId="31886" xr:uid="{D720FEC2-8FFB-4558-BB5C-C6D6AF1A2AE0}"/>
    <cellStyle name="Normal 3 6 2 3 3 2" xfId="31887" xr:uid="{39DC0ABF-D13E-4220-98AF-AA3737F4CFE5}"/>
    <cellStyle name="Normal 3 6 2 3 4" xfId="31888" xr:uid="{15DA0FE0-2E2C-478B-9E16-754F0EE27A55}"/>
    <cellStyle name="Normal 3 6 2 3 4 2" xfId="31889" xr:uid="{63AE545B-4E1C-4025-BAF1-262471C13D54}"/>
    <cellStyle name="Normal 3 6 2 3 5" xfId="31890" xr:uid="{8721B0E8-C176-4F48-BA2E-CCC3F4E10ACB}"/>
    <cellStyle name="Normal 3 6 2 3 5 2" xfId="31891" xr:uid="{F8EA5EA6-75BD-4015-9799-9173387FA09C}"/>
    <cellStyle name="Normal 3 6 2 3 6" xfId="31892" xr:uid="{D29866B6-72E9-46C5-931B-1B0CD736B919}"/>
    <cellStyle name="Normal 3 6 2 3 6 2" xfId="31893" xr:uid="{771BAEFA-C506-4BB7-A76A-008B2E79B445}"/>
    <cellStyle name="Normal 3 6 2 3 7" xfId="31894" xr:uid="{348E2D42-6340-459E-8F90-ABD07EB47A36}"/>
    <cellStyle name="Normal 3 6 2 3 7 2" xfId="31895" xr:uid="{33416FDB-B16D-4624-810D-81413A8ED527}"/>
    <cellStyle name="Normal 3 6 2 3 8" xfId="31896" xr:uid="{DE212A98-FE35-4317-A951-A4E751729549}"/>
    <cellStyle name="Normal 3 6 2 3 8 2" xfId="31897" xr:uid="{F71FEB68-EFF7-42BC-A010-A29CF4EC40C8}"/>
    <cellStyle name="Normal 3 6 2 3 9" xfId="31898" xr:uid="{13B3FCCE-0ED0-4E3D-9D5A-1054B00D7140}"/>
    <cellStyle name="Normal 3 6 2 3 9 2" xfId="31899" xr:uid="{DC45CF56-1A87-4841-A5F4-E89FF743A88A}"/>
    <cellStyle name="Normál 3 6 2 4" xfId="31900" xr:uid="{13547772-6D81-48D3-BA72-B3BDAB366A85}"/>
    <cellStyle name="Normál 3 6 2 4 2" xfId="31901" xr:uid="{BF51E7A0-B0A8-4502-9D47-565160815885}"/>
    <cellStyle name="Normál 3 6 2 5" xfId="31902" xr:uid="{A8BE6027-40A8-4A83-9BD1-83D4D8C597E0}"/>
    <cellStyle name="Normál 3 6 2 5 2" xfId="31903" xr:uid="{90124C32-7272-47A4-8FF8-45A552DE7FC3}"/>
    <cellStyle name="Normál 3 6 2 6" xfId="31904" xr:uid="{84B7CDFF-67CD-46B8-8E73-1C8207F95410}"/>
    <cellStyle name="Normál 3 6 2 6 2" xfId="31905" xr:uid="{23076A45-7E82-4DE0-BF3A-1E7636205497}"/>
    <cellStyle name="Normál 3 6 2 7" xfId="31906" xr:uid="{F7B51E42-74CC-4A64-A804-A9DA15953956}"/>
    <cellStyle name="Normál 3 6 2 7 2" xfId="31907" xr:uid="{D0310D10-C376-40F0-A653-6A421C7F6DAF}"/>
    <cellStyle name="Normál 3 6 2 8" xfId="31908" xr:uid="{1512B593-02E7-44DC-8F66-D30E121B0FE6}"/>
    <cellStyle name="Normál 3 6 2 8 2" xfId="31909" xr:uid="{49C150C7-E60F-4A57-8358-79CC2AA91A54}"/>
    <cellStyle name="Normál 3 6 2 9" xfId="31910" xr:uid="{B4B8A881-BF4F-469D-8909-EF3D159B8077}"/>
    <cellStyle name="Normál 3 6 2 9 2" xfId="31911" xr:uid="{252828F9-9E8E-4394-BA81-726AB8C3292D}"/>
    <cellStyle name="Normal 3 6 20" xfId="31912" xr:uid="{19934070-A12B-42BF-80E5-007EABF498FE}"/>
    <cellStyle name="Normal 3 6 20 2" xfId="31913" xr:uid="{5C97FA3B-FE5D-41B0-B2AF-658CCB639A0F}"/>
    <cellStyle name="Normal 3 6 20 2 2" xfId="31914" xr:uid="{1844D7BF-A32D-4B7E-9737-6DFCA0AF600C}"/>
    <cellStyle name="Normal 3 6 20 2 2 2" xfId="31915" xr:uid="{5B80F278-50EC-4555-AA52-F814ABA596AA}"/>
    <cellStyle name="Normal 3 6 20 2 3" xfId="31916" xr:uid="{745A64C6-C338-4FE8-AFF4-645FB3ADD2A4}"/>
    <cellStyle name="Normal 3 6 20 2 4" xfId="31917" xr:uid="{35F250D1-BF19-420A-A4C5-90E236FE2926}"/>
    <cellStyle name="Normal 3 6 20 3" xfId="31918" xr:uid="{7A635115-F7EB-4057-B03B-41647693C981}"/>
    <cellStyle name="Normal 3 6 20 3 2" xfId="31919" xr:uid="{74D067C5-407D-42A2-A690-ABA68DCC9141}"/>
    <cellStyle name="Normal 3 6 20 4" xfId="31920" xr:uid="{223C3C0B-ED0C-4733-A39D-1762CC974682}"/>
    <cellStyle name="Normal 3 6 20 5" xfId="31921" xr:uid="{35E17C60-25FC-4169-9D49-6D61F9975AC2}"/>
    <cellStyle name="Normal 3 6 21" xfId="31922" xr:uid="{840F8A40-7496-44CA-963F-22AB790E84F2}"/>
    <cellStyle name="Normal 3 6 22" xfId="31923" xr:uid="{33340A53-FF9C-4BD8-BAE8-B980067625A8}"/>
    <cellStyle name="Normal 3 6 23" xfId="31924" xr:uid="{C480A6A2-B81B-4260-8803-1199D9765F44}"/>
    <cellStyle name="Normal 3 6 24" xfId="31925" xr:uid="{F1404449-AAE1-4202-A74D-CAB62520325B}"/>
    <cellStyle name="Normal 3 6 25" xfId="31926" xr:uid="{B2D81FCF-56D0-4E80-A525-E582B42918C3}"/>
    <cellStyle name="Normal 3 6 26" xfId="31927" xr:uid="{7F5C87DF-E764-4368-9CAF-149B5DC98EC8}"/>
    <cellStyle name="Normal 3 6 27" xfId="31928" xr:uid="{A015070F-8F61-4620-B40C-B07C696F6B81}"/>
    <cellStyle name="Normal 3 6 28" xfId="31929" xr:uid="{A75852B2-1F8B-42DA-8A05-5358114C8A2A}"/>
    <cellStyle name="Normal 3 6 29" xfId="31930" xr:uid="{CC0FEF17-C7F4-4E67-8B56-4695E07BB972}"/>
    <cellStyle name="Normal 3 6 3" xfId="31931" xr:uid="{2529EC22-C2C4-4E21-8EB4-27889485BFAC}"/>
    <cellStyle name="Normál 3 6 3" xfId="31932" xr:uid="{A4BFBCD6-902C-4E05-9E4F-B04D9586CFB9}"/>
    <cellStyle name="Normál 3 6 3 10" xfId="31933" xr:uid="{285B9A8E-3A08-4C27-B1F8-5DFF5593595D}"/>
    <cellStyle name="Normál 3 6 3 10 2" xfId="31934" xr:uid="{A72AE486-9600-4442-A7B3-1FDFE09B794B}"/>
    <cellStyle name="Normál 3 6 3 11" xfId="31935" xr:uid="{3124F065-47B5-4A12-9FA4-A8B4AD203143}"/>
    <cellStyle name="Normál 3 6 3 12" xfId="31936" xr:uid="{558249C8-1976-4245-98C9-B5B2D5E13D13}"/>
    <cellStyle name="Normal 3 6 3 2" xfId="31937" xr:uid="{71EC29BA-E940-4714-B73E-4DD8E9EF3F9D}"/>
    <cellStyle name="Normál 3 6 3 2" xfId="31938" xr:uid="{EF6F67A3-4194-4735-8382-C4D1BEEB346B}"/>
    <cellStyle name="Normal 3 6 3 2 10" xfId="31939" xr:uid="{50847D1C-695C-4B6E-B950-392A7AEECD4E}"/>
    <cellStyle name="Normal 3 6 3 2 10 2" xfId="31940" xr:uid="{F7113003-1C67-45F9-9B43-59801B63EA87}"/>
    <cellStyle name="Normal 3 6 3 2 11" xfId="31941" xr:uid="{7DEDBDF0-C176-452F-9F71-C8211AEEBB5E}"/>
    <cellStyle name="Normal 3 6 3 2 11 2" xfId="31942" xr:uid="{11D16AFF-804B-4514-8C5C-DAFF5C4875CE}"/>
    <cellStyle name="Normal 3 6 3 2 12" xfId="31943" xr:uid="{77302FDB-85CC-4B73-B4C9-3CBBF45F96C1}"/>
    <cellStyle name="Normal 3 6 3 2 13" xfId="31944" xr:uid="{05744500-94BA-4253-8AFE-56F2AEA5EDB0}"/>
    <cellStyle name="Normal 3 6 3 2 14" xfId="31945" xr:uid="{2B273E20-1AAB-4787-B6CC-408DF95C5AD1}"/>
    <cellStyle name="Normal 3 6 3 2 15" xfId="31946" xr:uid="{94E11840-6B87-4D20-8830-517B387E3373}"/>
    <cellStyle name="Normal 3 6 3 2 2" xfId="31947" xr:uid="{CC9D829E-02C3-4FA0-B702-70D483CD9C41}"/>
    <cellStyle name="Normál 3 6 3 2 2" xfId="31948" xr:uid="{A88240B1-D5BC-47D8-9730-ED14DB1F0FF7}"/>
    <cellStyle name="Normal 3 6 3 2 2 2" xfId="31949" xr:uid="{2E474F4C-60DA-451D-AFC6-E7D7624739B4}"/>
    <cellStyle name="Normal 3 6 3 2 2 2 2" xfId="31950" xr:uid="{82635809-084F-4C62-9785-2C5FE878BE92}"/>
    <cellStyle name="Normal 3 6 3 2 2 3" xfId="31951" xr:uid="{E54DDA64-3EB9-41F7-B41C-DFBFFD56636F}"/>
    <cellStyle name="Normal 3 6 3 2 2 4" xfId="31952" xr:uid="{2DE56474-0B4B-42D5-8DCC-FD7AB01019A3}"/>
    <cellStyle name="Normal 3 6 3 2 2 5" xfId="31953" xr:uid="{7070E90D-069F-42A1-AE32-EAAB4EECA9AC}"/>
    <cellStyle name="Normal 3 6 3 2 3" xfId="31954" xr:uid="{E0AB851D-2973-41E3-ACFD-E470AAD5C018}"/>
    <cellStyle name="Normál 3 6 3 2 3" xfId="31955" xr:uid="{908A42EF-0493-4977-B8D3-00B2E63ADD29}"/>
    <cellStyle name="Normal 3 6 3 2 3 2" xfId="31956" xr:uid="{DA230B12-64A1-4F59-9702-8CD01C94A916}"/>
    <cellStyle name="Normal 3 6 3 2 4" xfId="31957" xr:uid="{9B15EBE0-3A0F-4154-9179-6C4706C93401}"/>
    <cellStyle name="Normal 3 6 3 2 4 2" xfId="31958" xr:uid="{D4AF42AA-BC52-4E26-A5CD-7C3418964529}"/>
    <cellStyle name="Normal 3 6 3 2 5" xfId="31959" xr:uid="{3E521290-76EF-407A-B8ED-1767CEF957F2}"/>
    <cellStyle name="Normal 3 6 3 2 5 2" xfId="31960" xr:uid="{BC7F1C71-21E3-48CF-AAF1-1F606CEB93E5}"/>
    <cellStyle name="Normal 3 6 3 2 6" xfId="31961" xr:uid="{51CABF5D-BF9A-4495-906B-21BB399CED04}"/>
    <cellStyle name="Normal 3 6 3 2 6 2" xfId="31962" xr:uid="{79BDB748-2201-4076-BC08-99F2499EEE93}"/>
    <cellStyle name="Normal 3 6 3 2 7" xfId="31963" xr:uid="{ED23CAAB-6F42-485D-A9CE-B85BAED1584B}"/>
    <cellStyle name="Normal 3 6 3 2 7 2" xfId="31964" xr:uid="{B2427F5B-7892-4372-8613-F636B2D8DF8F}"/>
    <cellStyle name="Normal 3 6 3 2 8" xfId="31965" xr:uid="{6A4FE96A-EF2D-42CF-B47E-C79AC56530B8}"/>
    <cellStyle name="Normal 3 6 3 2 8 2" xfId="31966" xr:uid="{C1E21341-B7D0-47C4-A71C-0CCC0FA0F083}"/>
    <cellStyle name="Normal 3 6 3 2 9" xfId="31967" xr:uid="{B191D0B4-574D-47AD-943D-14109BE8DAAB}"/>
    <cellStyle name="Normal 3 6 3 2 9 2" xfId="31968" xr:uid="{8CF7F9DC-4727-4657-9C8A-73F6BFD9209D}"/>
    <cellStyle name="Normál 3 6 3 3" xfId="31969" xr:uid="{B94F8B6E-9680-4381-B596-A4C9D32F3AFC}"/>
    <cellStyle name="Normál 3 6 3 3 2" xfId="31970" xr:uid="{FB37C0F1-0846-40AC-B296-CC5C39A2C379}"/>
    <cellStyle name="Normál 3 6 3 4" xfId="31971" xr:uid="{D3D63537-5496-415C-AEF2-D2A0605FE287}"/>
    <cellStyle name="Normál 3 6 3 4 2" xfId="31972" xr:uid="{4EC216A0-C98A-4BEF-B776-89D2A3B65F4F}"/>
    <cellStyle name="Normál 3 6 3 5" xfId="31973" xr:uid="{9A2D457F-AAB2-4AAD-B2C1-36571B89BB13}"/>
    <cellStyle name="Normál 3 6 3 5 2" xfId="31974" xr:uid="{23A324C3-9790-41BE-A40F-E9D873C2F905}"/>
    <cellStyle name="Normál 3 6 3 6" xfId="31975" xr:uid="{13ABAF21-39D9-47D9-BEB3-06AD19C37A9C}"/>
    <cellStyle name="Normál 3 6 3 6 2" xfId="31976" xr:uid="{C060FD6C-9203-490F-AC76-2A4652E7D616}"/>
    <cellStyle name="Normál 3 6 3 7" xfId="31977" xr:uid="{14ADF892-2408-49DF-8DEC-DA411F80C076}"/>
    <cellStyle name="Normál 3 6 3 7 2" xfId="31978" xr:uid="{2C563616-091C-49E5-948F-53BCB8314BA1}"/>
    <cellStyle name="Normál 3 6 3 8" xfId="31979" xr:uid="{96147562-7117-4ADC-8FE2-7B8A8C9B7B8C}"/>
    <cellStyle name="Normál 3 6 3 8 2" xfId="31980" xr:uid="{83F0B13A-1E7F-4A41-84B5-A4B1EB6AAFC8}"/>
    <cellStyle name="Normál 3 6 3 9" xfId="31981" xr:uid="{A6EFDA2F-4F66-4046-8F90-3C4A081E7E75}"/>
    <cellStyle name="Normál 3 6 3 9 2" xfId="31982" xr:uid="{406D4EEA-3CBE-40EA-B90C-6D4CE3784539}"/>
    <cellStyle name="Normal 3 6 30" xfId="31983" xr:uid="{D0E76FD8-8EC7-46F0-A6B0-C7D393AF50A1}"/>
    <cellStyle name="Normal 3 6 31" xfId="31984" xr:uid="{7C33F4DA-1FC8-4E89-9793-BF716F1FCA5A}"/>
    <cellStyle name="Normal 3 6 32" xfId="31985" xr:uid="{E4409BEC-80AE-4382-AF90-B71956FE1D9C}"/>
    <cellStyle name="Normal 3 6 33" xfId="31986" xr:uid="{3CE845B5-D857-4387-A26A-92341E4C64E0}"/>
    <cellStyle name="Normal 3 6 34" xfId="31987" xr:uid="{07EDAB41-D27A-4CC0-B760-CD1EF76F0334}"/>
    <cellStyle name="Normal 3 6 35" xfId="31988" xr:uid="{8948750E-0A59-4EC8-9220-3E724B70EFDC}"/>
    <cellStyle name="Normal 3 6 36" xfId="31989" xr:uid="{BC698AD3-D284-4547-840F-B82B731220B8}"/>
    <cellStyle name="Normal 3 6 37" xfId="31990" xr:uid="{48D4D15A-0524-4472-8815-AFB62DCD9344}"/>
    <cellStyle name="Normal 3 6 38" xfId="31991" xr:uid="{C5489A3B-9DE6-47B4-88D5-06B577BCDF1A}"/>
    <cellStyle name="Normal 3 6 39" xfId="31992" xr:uid="{F198F0C7-C094-42EC-BF9C-A469D2330404}"/>
    <cellStyle name="Normal 3 6 4" xfId="31993" xr:uid="{65831808-BC72-4DA0-BB76-F96B57784697}"/>
    <cellStyle name="Normál 3 6 4" xfId="31994" xr:uid="{4B4B5D37-3949-462F-80A3-7D56963AEFBB}"/>
    <cellStyle name="Normál 3 6 4 10" xfId="31995" xr:uid="{08C5677B-915A-4FB5-85AA-71E1B0528605}"/>
    <cellStyle name="Normál 3 6 4 10 2" xfId="31996" xr:uid="{5F0D8E0F-B2AA-4781-B8BE-D06DF0B6FECF}"/>
    <cellStyle name="Normál 3 6 4 11" xfId="31997" xr:uid="{76B0B4A0-5D39-47F9-9569-A0072EF401DB}"/>
    <cellStyle name="Normál 3 6 4 12" xfId="31998" xr:uid="{91548E94-EB30-48B9-8045-2F1AA1D45B76}"/>
    <cellStyle name="Normal 3 6 4 2" xfId="31999" xr:uid="{2FCA1CC2-5461-4CD1-AFEF-8EEAB5C703B5}"/>
    <cellStyle name="Normál 3 6 4 2" xfId="32000" xr:uid="{E5C6BEF6-3760-44FC-A690-60A580E390ED}"/>
    <cellStyle name="Normal 3 6 4 2 10" xfId="32001" xr:uid="{CED81084-B96D-42EE-871F-1430EDCE7B06}"/>
    <cellStyle name="Normal 3 6 4 2 10 2" xfId="32002" xr:uid="{B456FBE9-D59C-432A-9208-0A393654C743}"/>
    <cellStyle name="Normal 3 6 4 2 11" xfId="32003" xr:uid="{81FA4216-574F-4583-9B0C-ED046058CA65}"/>
    <cellStyle name="Normal 3 6 4 2 11 2" xfId="32004" xr:uid="{86F03AD1-A498-4680-8533-F91D80AC394D}"/>
    <cellStyle name="Normal 3 6 4 2 12" xfId="32005" xr:uid="{3A32A1CF-602B-4048-A061-7C289049F0DF}"/>
    <cellStyle name="Normal 3 6 4 2 13" xfId="32006" xr:uid="{74221C29-FFA9-4803-9D63-72A9701CA367}"/>
    <cellStyle name="Normal 3 6 4 2 14" xfId="32007" xr:uid="{D9300FD2-4080-4D17-843A-63E32FDB1ED3}"/>
    <cellStyle name="Normal 3 6 4 2 15" xfId="32008" xr:uid="{638EC255-655F-4E19-8694-9466003FAD2E}"/>
    <cellStyle name="Normal 3 6 4 2 2" xfId="32009" xr:uid="{4B6C399B-87FE-4E04-8D77-735D55278671}"/>
    <cellStyle name="Normál 3 6 4 2 2" xfId="32010" xr:uid="{F795B6CF-F0E9-417E-8408-B4F8738B78C3}"/>
    <cellStyle name="Normal 3 6 4 2 2 2" xfId="32011" xr:uid="{F6A8189C-1BF0-4A27-A30C-C4692170A1AE}"/>
    <cellStyle name="Normal 3 6 4 2 2 2 2" xfId="32012" xr:uid="{A5EC7D81-0705-4B56-A1A0-F4B9339A6A2F}"/>
    <cellStyle name="Normal 3 6 4 2 2 3" xfId="32013" xr:uid="{AA2B7C6D-BD2A-4017-B360-04D51A401652}"/>
    <cellStyle name="Normal 3 6 4 2 2 4" xfId="32014" xr:uid="{BCBAF6EF-D8CA-4174-B4A5-4359A1EAB3BB}"/>
    <cellStyle name="Normal 3 6 4 2 2 5" xfId="32015" xr:uid="{A1344D48-5C0B-4C67-9E5A-1DE27CAACE7B}"/>
    <cellStyle name="Normal 3 6 4 2 3" xfId="32016" xr:uid="{1CC07749-7201-498B-B9EB-7344F5E82571}"/>
    <cellStyle name="Normál 3 6 4 2 3" xfId="32017" xr:uid="{9D650F0A-3180-4B02-8599-E1D813843EF1}"/>
    <cellStyle name="Normal 3 6 4 2 3 2" xfId="32018" xr:uid="{6051073E-3A61-4D7E-BE32-17B584643299}"/>
    <cellStyle name="Normal 3 6 4 2 4" xfId="32019" xr:uid="{6BF0B88A-D607-43ED-A8AC-92EDD46CF1C5}"/>
    <cellStyle name="Normal 3 6 4 2 4 2" xfId="32020" xr:uid="{7CF28200-5689-4FA4-BBB8-F3858B9E50FA}"/>
    <cellStyle name="Normal 3 6 4 2 5" xfId="32021" xr:uid="{61EF49E9-7C9B-4966-B010-006ACAAA473D}"/>
    <cellStyle name="Normal 3 6 4 2 5 2" xfId="32022" xr:uid="{4EF75A7D-7229-4DD4-AEF4-00DD2AB35161}"/>
    <cellStyle name="Normal 3 6 4 2 6" xfId="32023" xr:uid="{6A47DED1-DF59-4DB3-BC3E-A72DD84D34BF}"/>
    <cellStyle name="Normal 3 6 4 2 6 2" xfId="32024" xr:uid="{6DBCEBF9-7D31-41E3-B969-E14A52DF8413}"/>
    <cellStyle name="Normal 3 6 4 2 7" xfId="32025" xr:uid="{D00F34D9-2D7C-4514-9A87-9707ACEA6B64}"/>
    <cellStyle name="Normal 3 6 4 2 7 2" xfId="32026" xr:uid="{E491ACBC-CE33-4E0A-BD00-0DC8E7BF4458}"/>
    <cellStyle name="Normal 3 6 4 2 8" xfId="32027" xr:uid="{DC66C0B1-8D70-43AE-8270-8ADDE728DA99}"/>
    <cellStyle name="Normal 3 6 4 2 8 2" xfId="32028" xr:uid="{8E6D2BB7-BA25-4D2C-9A8F-CABFBA53DE91}"/>
    <cellStyle name="Normal 3 6 4 2 9" xfId="32029" xr:uid="{5A995FCA-F385-4581-88FB-5BF7D96BBA10}"/>
    <cellStyle name="Normal 3 6 4 2 9 2" xfId="32030" xr:uid="{BE95C697-FC7B-4890-8D4E-2D0EFB29B380}"/>
    <cellStyle name="Normál 3 6 4 3" xfId="32031" xr:uid="{47503953-FC29-488B-9F83-631FA51F4D41}"/>
    <cellStyle name="Normál 3 6 4 3 2" xfId="32032" xr:uid="{59D39E52-5229-486C-BECC-F2FD21D5B891}"/>
    <cellStyle name="Normál 3 6 4 4" xfId="32033" xr:uid="{32426B3C-893E-49F5-9039-3AE5B6AA9B70}"/>
    <cellStyle name="Normál 3 6 4 4 2" xfId="32034" xr:uid="{0EF628F0-5C77-48C2-834C-74BC99E23E55}"/>
    <cellStyle name="Normál 3 6 4 5" xfId="32035" xr:uid="{830BFCBE-D8A1-4D59-BB00-6F570D825F52}"/>
    <cellStyle name="Normál 3 6 4 5 2" xfId="32036" xr:uid="{09ED1DD6-9BF0-427F-8ACD-FAAD54D3D14F}"/>
    <cellStyle name="Normál 3 6 4 6" xfId="32037" xr:uid="{C7F702D3-0756-417D-9DB7-B5D0FC53D91A}"/>
    <cellStyle name="Normál 3 6 4 6 2" xfId="32038" xr:uid="{46EF7905-777E-4784-B97B-A5B349C7BBDD}"/>
    <cellStyle name="Normál 3 6 4 7" xfId="32039" xr:uid="{2D09345A-AE3A-4B67-B05C-6FBD353243E0}"/>
    <cellStyle name="Normál 3 6 4 7 2" xfId="32040" xr:uid="{20458B52-1039-41DC-8E4E-D2B5BAC34E60}"/>
    <cellStyle name="Normál 3 6 4 8" xfId="32041" xr:uid="{76B98C59-A0EA-4811-BBA9-4117993BFB71}"/>
    <cellStyle name="Normál 3 6 4 8 2" xfId="32042" xr:uid="{6D284AF8-E3AD-4671-B121-ADC47199709A}"/>
    <cellStyle name="Normál 3 6 4 9" xfId="32043" xr:uid="{56969E6B-0C64-4953-A039-D0400AF81AA0}"/>
    <cellStyle name="Normál 3 6 4 9 2" xfId="32044" xr:uid="{121FBBDF-CF94-44B5-AF38-34B7ED9A9F2F}"/>
    <cellStyle name="Normal 3 6 40" xfId="32045" xr:uid="{92A628E6-45B6-4457-9066-7B7458C04797}"/>
    <cellStyle name="Normal 3 6 41" xfId="32046" xr:uid="{6CEB78A5-DA8D-47E5-AAD1-172D9DABAE64}"/>
    <cellStyle name="Normal 3 6 42" xfId="32047" xr:uid="{254CAAA9-A12F-40D4-A0E8-D59AD8D26001}"/>
    <cellStyle name="Normal 3 6 43" xfId="32048" xr:uid="{76BC4E85-0EF0-4499-878D-6610EF3EAEAD}"/>
    <cellStyle name="Normal 3 6 44" xfId="32049" xr:uid="{2018FF59-2962-4AD5-A862-ACBDB4B15EB4}"/>
    <cellStyle name="Normal 3 6 45" xfId="32050" xr:uid="{A5178458-C6D4-4E23-8250-59C181EBE689}"/>
    <cellStyle name="Normal 3 6 46" xfId="32051" xr:uid="{FBCC9971-8512-46A2-9E3C-3527EC3D3AD8}"/>
    <cellStyle name="Normal 3 6 47" xfId="32052" xr:uid="{F801095B-1397-450A-8F36-505FD3F73AC7}"/>
    <cellStyle name="Normal 3 6 48" xfId="4064" xr:uid="{EAD9149C-B1E9-4F3C-9ACC-E45CE79A9609}"/>
    <cellStyle name="Normal 3 6 5" xfId="32053" xr:uid="{D88FAD12-4171-47D3-A4E4-DE0E368D21E2}"/>
    <cellStyle name="Normál 3 6 5" xfId="32054" xr:uid="{DB43BBA0-90AB-4B54-88EE-88FB155F86B6}"/>
    <cellStyle name="Normál 3 6 5 10" xfId="32055" xr:uid="{D0312A77-E019-452F-A117-761E1D9BB0B1}"/>
    <cellStyle name="Normál 3 6 5 10 2" xfId="32056" xr:uid="{55833D31-D8B0-42B6-B1B5-DA390F6844A5}"/>
    <cellStyle name="Normál 3 6 5 11" xfId="32057" xr:uid="{669993F9-5E4D-4E8E-836D-B499049FE6A1}"/>
    <cellStyle name="Normál 3 6 5 12" xfId="32058" xr:uid="{E12C13DD-2F03-4B54-861B-66AD18235331}"/>
    <cellStyle name="Normal 3 6 5 2" xfId="32059" xr:uid="{0886339D-3304-432D-91F8-1947885FBE00}"/>
    <cellStyle name="Normál 3 6 5 2" xfId="32060" xr:uid="{0AE46BEB-5551-43B4-88AE-8DAC12143B34}"/>
    <cellStyle name="Normal 3 6 5 2 10" xfId="32061" xr:uid="{FDE3BB90-9F61-447A-B34B-D5A7450ECBFE}"/>
    <cellStyle name="Normal 3 6 5 2 10 2" xfId="32062" xr:uid="{A3B1F555-B85D-42BA-BB13-448EBA0B2847}"/>
    <cellStyle name="Normal 3 6 5 2 11" xfId="32063" xr:uid="{74460E93-8ED6-4914-AC4C-D876DBEC89AB}"/>
    <cellStyle name="Normal 3 6 5 2 11 2" xfId="32064" xr:uid="{65642D13-CB1E-4D98-9CD0-0FAF93CEB834}"/>
    <cellStyle name="Normal 3 6 5 2 12" xfId="32065" xr:uid="{A6CEC1EE-66B0-4338-99D7-A4557C388354}"/>
    <cellStyle name="Normal 3 6 5 2 13" xfId="32066" xr:uid="{E07A5710-6666-4326-8A7D-315A36B6DE0B}"/>
    <cellStyle name="Normal 3 6 5 2 14" xfId="32067" xr:uid="{EF1BA809-258E-4358-80A7-FA54048FD0F9}"/>
    <cellStyle name="Normal 3 6 5 2 15" xfId="32068" xr:uid="{A5C80E3E-0300-4F5E-B620-ADB34E4DA880}"/>
    <cellStyle name="Normal 3 6 5 2 2" xfId="32069" xr:uid="{9ECDB1FF-9163-4749-93D9-3C234589EEAF}"/>
    <cellStyle name="Normál 3 6 5 2 2" xfId="32070" xr:uid="{59CD80DA-FFE9-48CD-849E-F6D35AA82592}"/>
    <cellStyle name="Normal 3 6 5 2 2 2" xfId="32071" xr:uid="{24E4FC54-ECF1-4C51-82A7-B46E12672BB1}"/>
    <cellStyle name="Normal 3 6 5 2 2 2 2" xfId="32072" xr:uid="{929F576E-D068-4972-BEBF-8333607879ED}"/>
    <cellStyle name="Normal 3 6 5 2 2 3" xfId="32073" xr:uid="{AADC3892-B5AF-4CE5-86B6-BC1E5C5B18A3}"/>
    <cellStyle name="Normal 3 6 5 2 2 4" xfId="32074" xr:uid="{12FFAAB6-6894-46C2-8BE6-FA81DA7600FC}"/>
    <cellStyle name="Normal 3 6 5 2 2 5" xfId="32075" xr:uid="{97ECE0CE-CF3A-4BBD-9C77-240365F1A75B}"/>
    <cellStyle name="Normal 3 6 5 2 3" xfId="32076" xr:uid="{9E0A5026-B5DA-4030-9A17-C3A2F011D50A}"/>
    <cellStyle name="Normál 3 6 5 2 3" xfId="32077" xr:uid="{D887B6AA-4263-448D-BF18-8E5A958602A6}"/>
    <cellStyle name="Normal 3 6 5 2 3 2" xfId="32078" xr:uid="{FD27E928-5C19-4A64-B93A-8D678D7F925F}"/>
    <cellStyle name="Normal 3 6 5 2 4" xfId="32079" xr:uid="{12DCA869-8AA5-4F0D-BB38-8EADD25BA01A}"/>
    <cellStyle name="Normal 3 6 5 2 4 2" xfId="32080" xr:uid="{EEE9620E-0320-4F7A-80B3-1DF88CA85202}"/>
    <cellStyle name="Normal 3 6 5 2 5" xfId="32081" xr:uid="{8FBE2130-BD7B-4FF2-B3CE-4C1F8C644D5E}"/>
    <cellStyle name="Normal 3 6 5 2 5 2" xfId="32082" xr:uid="{F894EF0B-360D-4679-8A8F-924B19692360}"/>
    <cellStyle name="Normal 3 6 5 2 6" xfId="32083" xr:uid="{07817E20-3E4C-4010-87A1-FAE34D40D410}"/>
    <cellStyle name="Normal 3 6 5 2 6 2" xfId="32084" xr:uid="{C9048D27-0358-44F0-8913-CBAC21C01F5E}"/>
    <cellStyle name="Normal 3 6 5 2 7" xfId="32085" xr:uid="{BC237E7D-F179-406E-859D-BAD202B0A344}"/>
    <cellStyle name="Normal 3 6 5 2 7 2" xfId="32086" xr:uid="{6C590E2F-805A-4DB2-9D6A-235B0834B5B3}"/>
    <cellStyle name="Normal 3 6 5 2 8" xfId="32087" xr:uid="{97D4E0CC-9B92-4000-8701-59C3535535C3}"/>
    <cellStyle name="Normal 3 6 5 2 8 2" xfId="32088" xr:uid="{8E124B69-86B5-4900-9FD8-3254367F28A8}"/>
    <cellStyle name="Normal 3 6 5 2 9" xfId="32089" xr:uid="{98A78492-8EEE-457D-9A89-29556166A77B}"/>
    <cellStyle name="Normal 3 6 5 2 9 2" xfId="32090" xr:uid="{A6787BE6-C093-4D79-8AE2-87840549EA09}"/>
    <cellStyle name="Normál 3 6 5 3" xfId="32091" xr:uid="{226727CE-0C72-4203-96AF-5788B07CAC3F}"/>
    <cellStyle name="Normál 3 6 5 3 2" xfId="32092" xr:uid="{B7F60C24-ABB0-4FBD-941C-78B7C715B0DA}"/>
    <cellStyle name="Normál 3 6 5 4" xfId="32093" xr:uid="{A2EE82D6-33FE-4D30-A713-D27B02C8749A}"/>
    <cellStyle name="Normál 3 6 5 4 2" xfId="32094" xr:uid="{FD64F582-10AC-493C-8260-8D9A0915621E}"/>
    <cellStyle name="Normál 3 6 5 5" xfId="32095" xr:uid="{4958B5FD-5AF8-42A3-B59D-E62CDA9BB437}"/>
    <cellStyle name="Normál 3 6 5 5 2" xfId="32096" xr:uid="{1FF21B7D-B826-4A2E-9A8E-FED9E40DBD69}"/>
    <cellStyle name="Normál 3 6 5 6" xfId="32097" xr:uid="{AED7D5F3-1A91-4C8F-99F1-FD543F386BE7}"/>
    <cellStyle name="Normál 3 6 5 6 2" xfId="32098" xr:uid="{A12485A0-78CE-438F-864F-20C96A013B11}"/>
    <cellStyle name="Normál 3 6 5 7" xfId="32099" xr:uid="{658C6BBE-54E5-4637-B4D6-4E8908327F79}"/>
    <cellStyle name="Normál 3 6 5 7 2" xfId="32100" xr:uid="{BB9C006A-6BDF-437F-B9F5-23F6E64D6404}"/>
    <cellStyle name="Normál 3 6 5 8" xfId="32101" xr:uid="{306C3826-B1D1-4D4A-B709-CB6997B9AA9E}"/>
    <cellStyle name="Normál 3 6 5 8 2" xfId="32102" xr:uid="{5E6C28CC-51ED-422A-8319-147D0A060D28}"/>
    <cellStyle name="Normál 3 6 5 9" xfId="32103" xr:uid="{76CC613B-70FF-44DC-852D-6FD527A9BB04}"/>
    <cellStyle name="Normál 3 6 5 9 2" xfId="32104" xr:uid="{5EFEFFDD-2B0F-4472-9993-E061620A16EE}"/>
    <cellStyle name="Normal 3 6 6" xfId="32105" xr:uid="{90808632-176E-4857-B846-2AC4FC910879}"/>
    <cellStyle name="Normál 3 6 6" xfId="32106" xr:uid="{2C32714A-4916-43D5-A5C7-DEE5A313A06C}"/>
    <cellStyle name="Normal 3 6 6 2" xfId="32107" xr:uid="{DFCC0B95-FF1B-49D4-8839-CD306BFCBA6C}"/>
    <cellStyle name="Normál 3 6 6 2" xfId="32108" xr:uid="{670AA738-ADC3-4C29-A0EA-83555824FB78}"/>
    <cellStyle name="Normal 3 6 6 2 2" xfId="32109" xr:uid="{4F80B3D8-E072-476E-9076-7CECC9FDBF5B}"/>
    <cellStyle name="Normal 3 6 6 2 2 2" xfId="32110" xr:uid="{5CE2514C-5A0D-4AFD-8674-491B3996A121}"/>
    <cellStyle name="Normal 3 6 6 2 2 2 2" xfId="32111" xr:uid="{A6EE5FC1-84F0-4E8A-AFA3-06ADE502BFD6}"/>
    <cellStyle name="Normal 3 6 6 2 2 3" xfId="32112" xr:uid="{DB5F0450-F9BD-4BE6-A63C-686924643328}"/>
    <cellStyle name="Normal 3 6 6 2 2 4" xfId="32113" xr:uid="{E635A2AA-78B5-4FB3-B525-EC6725113DB0}"/>
    <cellStyle name="Normal 3 6 6 2 3" xfId="32114" xr:uid="{A6639123-2D06-4D14-A3C0-74B46B32A660}"/>
    <cellStyle name="Normal 3 6 6 2 3 2" xfId="32115" xr:uid="{E48089E7-703D-44AA-9DC4-1FD18D86C75D}"/>
    <cellStyle name="Normal 3 6 6 2 4" xfId="32116" xr:uid="{55A140F3-07CD-4684-846E-7CDEB0AC8AF8}"/>
    <cellStyle name="Normal 3 6 6 2 5" xfId="32117" xr:uid="{2C551E18-6734-4F54-AA06-E3F5B0255591}"/>
    <cellStyle name="Normal 3 6 6 2 6" xfId="32118" xr:uid="{B1A7BEC5-D259-4B74-A9D4-6935B4D48E03}"/>
    <cellStyle name="Normal 3 6 6 2 7" xfId="32119" xr:uid="{D4D72B99-2F70-4A31-89A4-C1E48699A30A}"/>
    <cellStyle name="Normál 3 6 6 3" xfId="32120" xr:uid="{62FAFE9E-F0E3-4FE7-A66D-F50FD8FE7E22}"/>
    <cellStyle name="Normal 3 6 7" xfId="32121" xr:uid="{06693E31-50C9-4A10-8A6E-D2BECE89D556}"/>
    <cellStyle name="Normál 3 6 7" xfId="32122" xr:uid="{2195CA57-3C1F-447F-B7EC-4E6D53CD22C5}"/>
    <cellStyle name="Normal 3 6 7 2" xfId="32123" xr:uid="{179673B2-3B80-4A78-A83B-17A7E12897C1}"/>
    <cellStyle name="Normál 3 6 7 2" xfId="32124" xr:uid="{ED332D0E-F32C-4F0B-86B3-A31BBB19D6A5}"/>
    <cellStyle name="Normal 3 6 7 2 2" xfId="32125" xr:uid="{DAFDF635-02C9-4326-AB93-0727AD7738CA}"/>
    <cellStyle name="Normal 3 6 7 2 2 2" xfId="32126" xr:uid="{7C864240-AFBD-465E-B2BE-614E4F71335A}"/>
    <cellStyle name="Normal 3 6 7 2 2 2 2" xfId="32127" xr:uid="{EDAA936F-5620-44AA-987A-BE237736E78A}"/>
    <cellStyle name="Normal 3 6 7 2 2 3" xfId="32128" xr:uid="{C013A956-59D0-4A38-937D-FFF41BFAF7BD}"/>
    <cellStyle name="Normal 3 6 7 2 2 4" xfId="32129" xr:uid="{DECFCA43-2EE9-427C-B2B6-30E1AAECAF78}"/>
    <cellStyle name="Normal 3 6 7 2 3" xfId="32130" xr:uid="{0BF19F63-8497-4602-BEC2-6876D2531A5B}"/>
    <cellStyle name="Normal 3 6 7 2 3 2" xfId="32131" xr:uid="{E61CEACA-D4FA-408C-A191-AF7EA7B4777E}"/>
    <cellStyle name="Normal 3 6 7 2 4" xfId="32132" xr:uid="{032BF9B4-AD70-497C-972F-70A1D67D6EA1}"/>
    <cellStyle name="Normal 3 6 7 2 5" xfId="32133" xr:uid="{9A83F7F5-0770-4D07-AD77-42EDFB2F875B}"/>
    <cellStyle name="Normal 3 6 7 2 6" xfId="32134" xr:uid="{AF34BF50-577A-4841-A082-D8FA4F8D9694}"/>
    <cellStyle name="Normal 3 6 7 2 7" xfId="32135" xr:uid="{10FFB564-56FF-4884-8960-98562714E98C}"/>
    <cellStyle name="Normál 3 6 7 3" xfId="32136" xr:uid="{61D830BA-D384-4327-89F4-60AA2D5E87A9}"/>
    <cellStyle name="Normal 3 6 8" xfId="32137" xr:uid="{C2ADBD87-A1E7-4429-AD90-0D08CDA45E4A}"/>
    <cellStyle name="Normál 3 6 8" xfId="32138" xr:uid="{4E1E1F22-445A-4B80-941E-F08842B3D8AC}"/>
    <cellStyle name="Normal 3 6 8 2" xfId="32139" xr:uid="{262F6D3F-FBBF-474E-9F7D-5F857B1068F6}"/>
    <cellStyle name="Normál 3 6 8 2" xfId="32140" xr:uid="{1823DC0D-2679-4E91-B21F-15378D8FCF81}"/>
    <cellStyle name="Normal 3 6 8 2 2" xfId="32141" xr:uid="{2FCDB9F5-769B-49F1-8BD2-7B28615544BF}"/>
    <cellStyle name="Normal 3 6 8 2 2 2" xfId="32142" xr:uid="{6249BE20-5E18-4BA1-B85E-E3BCD9F63005}"/>
    <cellStyle name="Normal 3 6 8 2 2 2 2" xfId="32143" xr:uid="{98120A9D-1AAA-4E70-93F0-F05D7E8708C8}"/>
    <cellStyle name="Normal 3 6 8 2 2 3" xfId="32144" xr:uid="{0816CA98-BFFA-48E4-9CF8-2E70A793A45C}"/>
    <cellStyle name="Normal 3 6 8 2 2 4" xfId="32145" xr:uid="{4D178FF1-59BD-43AF-B196-B9B79AA93AEC}"/>
    <cellStyle name="Normal 3 6 8 2 3" xfId="32146" xr:uid="{3AC08988-7BD8-496C-B794-A1E0301342CE}"/>
    <cellStyle name="Normal 3 6 8 2 3 2" xfId="32147" xr:uid="{A673AB3E-221F-4094-9329-F7CA4B16F8A1}"/>
    <cellStyle name="Normal 3 6 8 2 4" xfId="32148" xr:uid="{88094B6A-3DE8-4C29-956E-894C26EEBDAC}"/>
    <cellStyle name="Normal 3 6 8 2 5" xfId="32149" xr:uid="{3ABE368D-DE40-4E10-9E4B-012263846BAB}"/>
    <cellStyle name="Normal 3 6 8 2 6" xfId="32150" xr:uid="{00BBB652-7E68-4255-A738-D64B47425D98}"/>
    <cellStyle name="Normal 3 6 8 2 7" xfId="32151" xr:uid="{AB334119-9371-412D-B9B1-F6EBEB7BB5F1}"/>
    <cellStyle name="Normál 3 6 8 3" xfId="32152" xr:uid="{6AE4BE67-0552-46E4-BCCB-37518E9CC1FB}"/>
    <cellStyle name="Normal 3 6 9" xfId="32153" xr:uid="{0C0C1CC5-9405-4F59-9D0D-5F2F54097A3D}"/>
    <cellStyle name="Normál 3 6 9" xfId="32154" xr:uid="{72480215-F2E4-4CF6-AEF3-06C70C1F8BC4}"/>
    <cellStyle name="Normal 3 6 9 2" xfId="32155" xr:uid="{30A9F67D-F41A-4962-AA3F-FA0524065073}"/>
    <cellStyle name="Normál 3 6 9 2" xfId="32156" xr:uid="{406F3538-AC42-46DA-B0B6-E463B8F3E2C0}"/>
    <cellStyle name="Normal 3 6 9 2 2" xfId="32157" xr:uid="{6FC60C7E-517E-46A2-8CF1-DC93E1C2E614}"/>
    <cellStyle name="Normal 3 6 9 2 2 2" xfId="32158" xr:uid="{D16AFC3B-EDD8-4426-B10E-E51CFC9CA121}"/>
    <cellStyle name="Normal 3 6 9 2 2 2 2" xfId="32159" xr:uid="{897DAD8C-E136-40EC-9007-C1FAFF2D8230}"/>
    <cellStyle name="Normal 3 6 9 2 2 3" xfId="32160" xr:uid="{0CAEAC89-F76B-461F-AE74-0B4B0DAE7CD3}"/>
    <cellStyle name="Normal 3 6 9 2 2 4" xfId="32161" xr:uid="{67330314-CD0E-4F74-BA99-1A29CBCF6225}"/>
    <cellStyle name="Normal 3 6 9 2 3" xfId="32162" xr:uid="{68B92790-0F6C-4295-BC78-8CB230B7AE86}"/>
    <cellStyle name="Normal 3 6 9 2 3 2" xfId="32163" xr:uid="{6B7CF353-3446-4D4F-967D-E0FF33B4B389}"/>
    <cellStyle name="Normal 3 6 9 2 4" xfId="32164" xr:uid="{F95DEEDD-31A4-4C4A-9491-C53A44A03297}"/>
    <cellStyle name="Normal 3 6 9 2 5" xfId="32165" xr:uid="{14FC579F-691F-4DFE-AE03-A8114BA54FD6}"/>
    <cellStyle name="Normal 3 6 9 2 6" xfId="32166" xr:uid="{45E6C9E9-5051-4A16-83BE-00A6AADE6C20}"/>
    <cellStyle name="Normal 3 6 9 2 7" xfId="32167" xr:uid="{9471202F-9DCD-4766-82C8-DAC84E95FC6E}"/>
    <cellStyle name="Normál 3 6 9 3" xfId="32168" xr:uid="{2B38F479-0A24-4CA3-A903-99937B67E8C9}"/>
    <cellStyle name="Normal 3 6_inv-en-1.5.0-02 trame_fiche-emissions" xfId="32169" xr:uid="{9A223BB7-D6C8-4469-8555-1201AD450A6D}"/>
    <cellStyle name="Normal 3 60" xfId="32170" xr:uid="{C8695B1D-7217-49D6-9D1D-B5878CFA43CA}"/>
    <cellStyle name="Normal 3 61" xfId="32171" xr:uid="{5D4AF69B-94BE-49D7-BF24-2848BB4C8BB8}"/>
    <cellStyle name="Normal 3 62" xfId="32172" xr:uid="{FE954318-945A-45D1-B767-F43C7A164B87}"/>
    <cellStyle name="Normal 3 63" xfId="32173" xr:uid="{0619C564-2617-42CF-814C-39A809AE622A}"/>
    <cellStyle name="Normal 3 64" xfId="32174" xr:uid="{F7E75D65-1B8B-4FAA-BB7B-95EEE71A710F}"/>
    <cellStyle name="Normal 3 65" xfId="32175" xr:uid="{10C3A036-D5DB-423A-909E-124C25344192}"/>
    <cellStyle name="Normal 3 66" xfId="32176" xr:uid="{05206871-A1B2-4EDE-B188-64CA937A9C8A}"/>
    <cellStyle name="Normal 3 67" xfId="32177" xr:uid="{83D39A1A-76E3-46C3-A692-0DC8A4FB76DA}"/>
    <cellStyle name="Normal 3 68" xfId="32178" xr:uid="{823D8190-0252-48AA-BBBB-8BF29C89A4E6}"/>
    <cellStyle name="Normal 3 69" xfId="32179" xr:uid="{8DB93978-2934-4F3D-B839-39A5386ED474}"/>
    <cellStyle name="Normal 3 7" xfId="3831" xr:uid="{E432246E-B4B3-428B-9B4A-E1768DC73798}"/>
    <cellStyle name="Normál 3 7" xfId="32180" xr:uid="{6E87E1FD-DCB3-428C-91E8-789B8A92617D}"/>
    <cellStyle name="Normal 3 7 10" xfId="32181" xr:uid="{E357375D-8E80-42CF-A864-CA024912CA78}"/>
    <cellStyle name="Normál 3 7 10" xfId="32182" xr:uid="{04A8168B-76A5-466D-B5E5-ADB8E0B0CA71}"/>
    <cellStyle name="Normál 3 7 10 2" xfId="32183" xr:uid="{16B6C869-1C29-4B57-83EE-8B9E8C9571A6}"/>
    <cellStyle name="Normal 3 7 11" xfId="32184" xr:uid="{8BF8C650-ADC2-40B7-B442-0FA83B5CB8ED}"/>
    <cellStyle name="Normál 3 7 11" xfId="32185" xr:uid="{3213D46F-E7F7-4E74-B8C6-9D60A6005133}"/>
    <cellStyle name="Normal 3 7 12" xfId="32186" xr:uid="{CA005A67-1E92-420A-BAA4-FD9F49E496BF}"/>
    <cellStyle name="Normál 3 7 12" xfId="32187" xr:uid="{65FFC062-7916-44A4-8D87-D9DE8A1B48A0}"/>
    <cellStyle name="Normal 3 7 13" xfId="32188" xr:uid="{4CEB84A2-F33B-4C31-AFCA-EFEF32C150E7}"/>
    <cellStyle name="Normal 3 7 14" xfId="32189" xr:uid="{D53E4E3C-D7EA-42BB-BA67-C92A97B6B5A1}"/>
    <cellStyle name="Normal 3 7 15" xfId="32190" xr:uid="{E3329A6F-6C48-445F-B74B-789E2491272B}"/>
    <cellStyle name="Normal 3 7 16" xfId="32191" xr:uid="{17398429-3F9E-46AA-8910-DB810BF622B7}"/>
    <cellStyle name="Normal 3 7 17" xfId="32192" xr:uid="{FFE16F9F-ADF0-43F7-9882-139D7E22087A}"/>
    <cellStyle name="Normal 3 7 18" xfId="32193" xr:uid="{A959FBE7-ACAF-4460-A805-D3FD12363949}"/>
    <cellStyle name="Normal 3 7 19" xfId="32194" xr:uid="{C1C9CA90-CF29-4DDB-BCE9-B243E679249D}"/>
    <cellStyle name="Normal 3 7 2" xfId="4160" xr:uid="{7D09B903-905F-4242-A6A3-DD1BAD7BA351}"/>
    <cellStyle name="Normál 3 7 2" xfId="32195" xr:uid="{328C2E2C-D2B6-47CD-9EE4-3AF9D57EFCF4}"/>
    <cellStyle name="Normál 3 7 2 10" xfId="32196" xr:uid="{1702FDD4-8B87-4983-8B3D-BA968B943772}"/>
    <cellStyle name="Normál 3 7 2 10 2" xfId="32197" xr:uid="{290AE50E-7332-4388-A842-FCCD2EF143BB}"/>
    <cellStyle name="Normál 3 7 2 11" xfId="32198" xr:uid="{B6FAD38D-4CA0-4EB5-85EA-1E29543F87E5}"/>
    <cellStyle name="Normál 3 7 2 12" xfId="32199" xr:uid="{BEB7FA23-4D0E-4666-B543-71CCE44B3737}"/>
    <cellStyle name="Normal 3 7 2 2" xfId="32200" xr:uid="{4E43639C-994E-41CE-9D60-419722E9EB8B}"/>
    <cellStyle name="Normál 3 7 2 2" xfId="32201" xr:uid="{97D8F64F-2B2B-4E3D-A1A6-0A52D20D4CF0}"/>
    <cellStyle name="Normal 3 7 2 2 2" xfId="32202" xr:uid="{9310F0EA-26F9-431B-9A3E-046C38517E50}"/>
    <cellStyle name="Normál 3 7 2 2 2" xfId="32203" xr:uid="{93B858E0-0DDE-42C0-A5EE-B993C721D6E4}"/>
    <cellStyle name="Normal 3 7 2 2 2 2" xfId="32204" xr:uid="{CDFE57EF-7A03-4C38-9A8A-B497AA0214D1}"/>
    <cellStyle name="Normal 3 7 2 2 2 2 2" xfId="32205" xr:uid="{E9D8028B-3596-4580-8E34-8814E806E9F6}"/>
    <cellStyle name="Normal 3 7 2 2 2 2 2 2" xfId="32206" xr:uid="{965379AC-4F8A-494B-9769-30E7AAEB48BC}"/>
    <cellStyle name="Normal 3 7 2 2 2 2 3" xfId="32207" xr:uid="{2CBC7892-65B8-4CC7-BB2D-2EAE691EC7F1}"/>
    <cellStyle name="Normal 3 7 2 2 2 2 4" xfId="32208" xr:uid="{C2C0EDA1-705E-4D24-8A51-B5C8A5CB6B89}"/>
    <cellStyle name="Normal 3 7 2 2 2 3" xfId="32209" xr:uid="{54198DF4-091D-497C-A399-2C6ED5D31E02}"/>
    <cellStyle name="Normal 3 7 2 2 2 3 2" xfId="32210" xr:uid="{DD25B4C1-E7D4-43F6-82FC-768E063C07F7}"/>
    <cellStyle name="Normal 3 7 2 2 2 4" xfId="32211" xr:uid="{CBD94D27-F658-4F9F-81E0-13C5B813991E}"/>
    <cellStyle name="Normal 3 7 2 2 2 5" xfId="32212" xr:uid="{0971B68B-A0D1-4C06-AAE7-FD7084474638}"/>
    <cellStyle name="Normal 3 7 2 2 2 6" xfId="32213" xr:uid="{CA513E64-D3B6-44BA-8B69-4FE9CF06E3E5}"/>
    <cellStyle name="Normal 3 7 2 2 2 7" xfId="32214" xr:uid="{1ED2410E-938D-4DB6-A5A5-DE698D4922C6}"/>
    <cellStyle name="Normál 3 7 2 2 3" xfId="32215" xr:uid="{CDFCD00F-4EEB-4AB4-A8C5-45AD80037FEF}"/>
    <cellStyle name="Normal 3 7 2 3" xfId="32216" xr:uid="{B503A469-ACF3-442C-97EF-77ED541DBA93}"/>
    <cellStyle name="Normál 3 7 2 3" xfId="32217" xr:uid="{515628C6-042E-481F-B21B-F58E68CA750B}"/>
    <cellStyle name="Normal 3 7 2 3 10" xfId="32218" xr:uid="{A35D900D-828E-43CC-812C-4A7F063983A0}"/>
    <cellStyle name="Normal 3 7 2 3 10 2" xfId="32219" xr:uid="{9540A186-D6D7-4668-873F-FFB2418D69CE}"/>
    <cellStyle name="Normal 3 7 2 3 11" xfId="32220" xr:uid="{23F73FE4-0F7C-494B-868F-9C6E6DA35D0D}"/>
    <cellStyle name="Normal 3 7 2 3 12" xfId="32221" xr:uid="{40672772-9D34-4CEA-B19F-C7FBD413795F}"/>
    <cellStyle name="Normal 3 7 2 3 13" xfId="32222" xr:uid="{65803CCB-B59D-4D1A-8390-17D87634ED8F}"/>
    <cellStyle name="Normal 3 7 2 3 14" xfId="32223" xr:uid="{07C2A4B3-BBE9-45CF-92B9-AE8F8A4D4A9D}"/>
    <cellStyle name="Normal 3 7 2 3 2" xfId="32224" xr:uid="{35FD556E-0CE6-4623-8D8C-6482E0C925AC}"/>
    <cellStyle name="Normál 3 7 2 3 2" xfId="32225" xr:uid="{08922678-736D-41FC-916B-FB9CBE5F5537}"/>
    <cellStyle name="Normal 3 7 2 3 2 2" xfId="32226" xr:uid="{7072C802-660B-48C6-98F2-D1486839DD9B}"/>
    <cellStyle name="Normal 3 7 2 3 2 2 2" xfId="32227" xr:uid="{ED137F75-7661-42E8-9E3E-F4CBFD6470F2}"/>
    <cellStyle name="Normal 3 7 2 3 2 3" xfId="32228" xr:uid="{882C5840-00A2-48F6-869E-0E6D228F1DE4}"/>
    <cellStyle name="Normal 3 7 2 3 2 4" xfId="32229" xr:uid="{77AD938E-3913-485B-AFBD-EA245DB7F709}"/>
    <cellStyle name="Normal 3 7 2 3 2 5" xfId="32230" xr:uid="{B59F0A01-9E0D-42FE-B48E-BA78034584EA}"/>
    <cellStyle name="Normal 3 7 2 3 3" xfId="32231" xr:uid="{B934D346-C3B9-4C1D-BC4E-AA0A40056A0B}"/>
    <cellStyle name="Normál 3 7 2 3 3" xfId="32232" xr:uid="{6DEE63E1-8D7E-4031-8FE6-ED0920DFCCE3}"/>
    <cellStyle name="Normal 3 7 2 3 3 2" xfId="32233" xr:uid="{35769C7F-6FCA-412C-A785-0789DB3C8D6D}"/>
    <cellStyle name="Normal 3 7 2 3 4" xfId="32234" xr:uid="{99E5E403-036B-48FD-AA40-1F2CC11FFE8A}"/>
    <cellStyle name="Normal 3 7 2 3 4 2" xfId="32235" xr:uid="{E7E18406-789B-4EF0-AFAE-B9E2DBF14F21}"/>
    <cellStyle name="Normal 3 7 2 3 5" xfId="32236" xr:uid="{A88DF4B6-6475-4F2F-9D4D-4A583A743530}"/>
    <cellStyle name="Normal 3 7 2 3 5 2" xfId="32237" xr:uid="{FC25C223-D295-47FD-BD6B-22D89392D05F}"/>
    <cellStyle name="Normal 3 7 2 3 6" xfId="32238" xr:uid="{5806433F-ECE1-4166-BF8D-367A2AE729AD}"/>
    <cellStyle name="Normal 3 7 2 3 6 2" xfId="32239" xr:uid="{A1DA7B22-1C12-4F78-8886-9C3CEB808B1C}"/>
    <cellStyle name="Normal 3 7 2 3 7" xfId="32240" xr:uid="{E3B1500A-2900-46F1-863A-D9A10EFA6301}"/>
    <cellStyle name="Normal 3 7 2 3 7 2" xfId="32241" xr:uid="{340A85D6-D9AD-4F8F-98DC-B210C799CED0}"/>
    <cellStyle name="Normal 3 7 2 3 8" xfId="32242" xr:uid="{F8024EFA-DDE0-4D3A-916D-B1051C69D9DD}"/>
    <cellStyle name="Normal 3 7 2 3 8 2" xfId="32243" xr:uid="{BF84C8F9-8A4F-4A71-BC81-EE769D0DEABC}"/>
    <cellStyle name="Normal 3 7 2 3 9" xfId="32244" xr:uid="{40CDA98F-9967-4BC6-A45A-EB519B45D0F1}"/>
    <cellStyle name="Normal 3 7 2 3 9 2" xfId="32245" xr:uid="{74F9F1F2-EDF1-478E-918C-0E5E9F5C4E14}"/>
    <cellStyle name="Normál 3 7 2 4" xfId="32246" xr:uid="{D856B357-13C5-4D70-B96F-5940DB89AEC2}"/>
    <cellStyle name="Normál 3 7 2 4 2" xfId="32247" xr:uid="{F1E346AB-ED7A-4939-9A01-CE92052E33CD}"/>
    <cellStyle name="Normál 3 7 2 5" xfId="32248" xr:uid="{B0980656-6016-4246-9C44-5B385C4BCB2B}"/>
    <cellStyle name="Normál 3 7 2 5 2" xfId="32249" xr:uid="{7EDCA89A-8499-40A9-81E2-47607B119CE7}"/>
    <cellStyle name="Normál 3 7 2 6" xfId="32250" xr:uid="{D66943A3-8CF4-4E3F-89F7-0D87142F2BF1}"/>
    <cellStyle name="Normál 3 7 2 6 2" xfId="32251" xr:uid="{E0606720-741B-4CD0-93DF-DD99040F17A0}"/>
    <cellStyle name="Normál 3 7 2 7" xfId="32252" xr:uid="{E7919F6F-1C3C-4FE0-977F-CA274D173A3B}"/>
    <cellStyle name="Normál 3 7 2 7 2" xfId="32253" xr:uid="{3DF4E325-4D55-4211-AAA2-B01B7C7FB11B}"/>
    <cellStyle name="Normál 3 7 2 8" xfId="32254" xr:uid="{49581955-50A6-4853-8FAC-5E9F58BED434}"/>
    <cellStyle name="Normál 3 7 2 8 2" xfId="32255" xr:uid="{95749F9D-4E23-4ED0-BD29-6D97752497DC}"/>
    <cellStyle name="Normál 3 7 2 9" xfId="32256" xr:uid="{FCB730D7-8FFC-4328-A9BC-00D9E1523CDF}"/>
    <cellStyle name="Normál 3 7 2 9 2" xfId="32257" xr:uid="{3E04630E-89A9-4FAB-A42D-0F5700A432FB}"/>
    <cellStyle name="Normal 3 7 20" xfId="32258" xr:uid="{F8B1CBC4-614C-4C79-AF35-DB116D9A0824}"/>
    <cellStyle name="Normal 3 7 21" xfId="32259" xr:uid="{0E8549FD-12C0-44B6-B775-90AA348CED89}"/>
    <cellStyle name="Normal 3 7 22" xfId="32260" xr:uid="{EAEE16F1-AA1D-4AEF-B37B-5362659E62E5}"/>
    <cellStyle name="Normal 3 7 23" xfId="32261" xr:uid="{6AD4F988-AF82-471D-B9B4-39EB008AB85D}"/>
    <cellStyle name="Normal 3 7 24" xfId="32262" xr:uid="{CE938EE8-300D-429F-AC6B-AD9151721282}"/>
    <cellStyle name="Normal 3 7 25" xfId="32263" xr:uid="{A79E42E0-191F-4394-8592-90ADAA8EB8EB}"/>
    <cellStyle name="Normal 3 7 26" xfId="32264" xr:uid="{5236CEDF-AA44-40D5-8534-FB37D8F9330E}"/>
    <cellStyle name="Normal 3 7 27" xfId="32265" xr:uid="{9DB82682-C1F6-4223-932D-BBA931554230}"/>
    <cellStyle name="Normal 3 7 28" xfId="32266" xr:uid="{1C955E60-EFAC-425B-A6D1-124CB09571EC}"/>
    <cellStyle name="Normal 3 7 29" xfId="32267" xr:uid="{29DB65F5-5E05-423D-8FF0-53C68BF24EBC}"/>
    <cellStyle name="Normal 3 7 3" xfId="32268" xr:uid="{A22859AD-9ABE-43AA-879E-A71F86493F14}"/>
    <cellStyle name="Normál 3 7 3" xfId="32269" xr:uid="{4C0BFFE4-F2FD-4561-9996-E00F79EC0CB8}"/>
    <cellStyle name="Normál 3 7 3 10" xfId="32270" xr:uid="{04B9B1DF-F6CC-473F-981A-ED200F24AA61}"/>
    <cellStyle name="Normál 3 7 3 10 2" xfId="32271" xr:uid="{74CFC671-F05D-4024-B98C-1C686574DDD9}"/>
    <cellStyle name="Normál 3 7 3 11" xfId="32272" xr:uid="{FC6F45EE-9752-4D30-B511-5DA3CF667ACA}"/>
    <cellStyle name="Normál 3 7 3 12" xfId="32273" xr:uid="{460E3CA3-64E3-40FB-BDD4-241E6B0F2CB9}"/>
    <cellStyle name="Normal 3 7 3 2" xfId="32274" xr:uid="{8ECB3B31-0B89-46D0-9DC7-A42B86A9B2CA}"/>
    <cellStyle name="Normál 3 7 3 2" xfId="32275" xr:uid="{6BA6F8DB-D24A-498E-9892-DDDC5B6F5A19}"/>
    <cellStyle name="Normal 3 7 3 2 10" xfId="32276" xr:uid="{EFB687AF-034C-4FE6-815C-01E5535B7D8B}"/>
    <cellStyle name="Normal 3 7 3 2 10 2" xfId="32277" xr:uid="{59B515F5-C4A2-4B0B-A207-3686440D65A2}"/>
    <cellStyle name="Normal 3 7 3 2 11" xfId="32278" xr:uid="{6E74C342-3AC0-4DEC-8F64-400BE64D0FFD}"/>
    <cellStyle name="Normal 3 7 3 2 11 2" xfId="32279" xr:uid="{AE3506BB-574D-46E3-93FD-50C0987A150A}"/>
    <cellStyle name="Normal 3 7 3 2 12" xfId="32280" xr:uid="{A09719CA-4A0C-4714-85CC-FD21C6A5B752}"/>
    <cellStyle name="Normal 3 7 3 2 13" xfId="32281" xr:uid="{D5F5D777-8F43-4EEF-8BE2-0F880E112BF0}"/>
    <cellStyle name="Normal 3 7 3 2 14" xfId="32282" xr:uid="{44682226-031D-40A4-8DC1-5FD4BD1A9661}"/>
    <cellStyle name="Normal 3 7 3 2 15" xfId="32283" xr:uid="{0AC81499-642D-4B59-8F6C-808CC3D1330A}"/>
    <cellStyle name="Normal 3 7 3 2 2" xfId="32284" xr:uid="{F1B382B0-3834-4BEC-815A-245E05F58129}"/>
    <cellStyle name="Normál 3 7 3 2 2" xfId="32285" xr:uid="{EBF048A8-8C62-498E-A325-09224B8BC357}"/>
    <cellStyle name="Normal 3 7 3 2 2 2" xfId="32286" xr:uid="{F1972665-1250-492D-9CA6-8DD50B5A78CE}"/>
    <cellStyle name="Normal 3 7 3 2 2 2 2" xfId="32287" xr:uid="{C1DF37D7-D2D9-4F97-A5EC-2CF56DAA907B}"/>
    <cellStyle name="Normal 3 7 3 2 2 3" xfId="32288" xr:uid="{C202E5FA-7C35-4E6E-8AA9-A0CC47AC398F}"/>
    <cellStyle name="Normal 3 7 3 2 2 4" xfId="32289" xr:uid="{E9139E3D-7724-4E1E-84FF-ACD9DA8AC238}"/>
    <cellStyle name="Normal 3 7 3 2 2 5" xfId="32290" xr:uid="{064BEA4C-8E06-43AB-9D26-E42B7E68CF1F}"/>
    <cellStyle name="Normal 3 7 3 2 3" xfId="32291" xr:uid="{06C63B9E-201F-4A04-BBBB-FC47428A8651}"/>
    <cellStyle name="Normál 3 7 3 2 3" xfId="32292" xr:uid="{58CFFF4B-625E-47B0-9DF1-1412AA45D37E}"/>
    <cellStyle name="Normal 3 7 3 2 3 2" xfId="32293" xr:uid="{14A61E1D-9C74-4827-84E5-E696F691B327}"/>
    <cellStyle name="Normal 3 7 3 2 4" xfId="32294" xr:uid="{6FB9286F-AA1F-4992-9E5C-1CF05291ABD4}"/>
    <cellStyle name="Normal 3 7 3 2 4 2" xfId="32295" xr:uid="{ED4DEEF8-7802-4CBA-B628-FF495F1A1CDC}"/>
    <cellStyle name="Normal 3 7 3 2 5" xfId="32296" xr:uid="{67678374-3275-4C5C-9795-E614FA6CBA54}"/>
    <cellStyle name="Normal 3 7 3 2 5 2" xfId="32297" xr:uid="{7089322A-383B-4BBF-8885-704DB870628A}"/>
    <cellStyle name="Normal 3 7 3 2 6" xfId="32298" xr:uid="{6DA37673-8713-42EE-A77E-0AB77F641633}"/>
    <cellStyle name="Normal 3 7 3 2 6 2" xfId="32299" xr:uid="{41BBBF70-A0A2-4C84-9521-46F5329CDFCE}"/>
    <cellStyle name="Normal 3 7 3 2 7" xfId="32300" xr:uid="{CF312023-0C77-48A8-B179-69A1C12D7E04}"/>
    <cellStyle name="Normal 3 7 3 2 7 2" xfId="32301" xr:uid="{BE6F9156-1ECA-4F12-AF5B-16EBE589F8B0}"/>
    <cellStyle name="Normal 3 7 3 2 8" xfId="32302" xr:uid="{1058F1C0-D73E-4337-B522-BA44E60779B6}"/>
    <cellStyle name="Normal 3 7 3 2 8 2" xfId="32303" xr:uid="{3686098A-AD61-469C-976B-68A9B29BF905}"/>
    <cellStyle name="Normal 3 7 3 2 9" xfId="32304" xr:uid="{00D00DCB-CBD0-4145-8767-51CD253D3396}"/>
    <cellStyle name="Normal 3 7 3 2 9 2" xfId="32305" xr:uid="{87A2AA1A-6BE2-45E6-BE24-B2F79115B982}"/>
    <cellStyle name="Normál 3 7 3 3" xfId="32306" xr:uid="{96197F10-4E3F-4932-948A-7D284F85FCAD}"/>
    <cellStyle name="Normál 3 7 3 3 2" xfId="32307" xr:uid="{7D7E6840-DEFC-4843-9288-2191C78A3C07}"/>
    <cellStyle name="Normál 3 7 3 4" xfId="32308" xr:uid="{30F6358F-AB51-469A-9E9E-0777A79E1A9C}"/>
    <cellStyle name="Normál 3 7 3 4 2" xfId="32309" xr:uid="{A0B8575F-3711-4961-91D5-EB080122DC02}"/>
    <cellStyle name="Normál 3 7 3 5" xfId="32310" xr:uid="{1C78ACAD-283F-451F-9CA6-718DB7DAF66B}"/>
    <cellStyle name="Normál 3 7 3 5 2" xfId="32311" xr:uid="{DA0E38CB-E944-4A04-9011-1FBC2A60B9F9}"/>
    <cellStyle name="Normál 3 7 3 6" xfId="32312" xr:uid="{F3D861D5-7158-45E6-9C8D-7CA7E3C6ABCD}"/>
    <cellStyle name="Normál 3 7 3 6 2" xfId="32313" xr:uid="{383FFFF2-9EA3-4A58-A971-F2F88314A91E}"/>
    <cellStyle name="Normál 3 7 3 7" xfId="32314" xr:uid="{2596841F-FF07-4E2A-AA87-7B250BA5EE33}"/>
    <cellStyle name="Normál 3 7 3 7 2" xfId="32315" xr:uid="{5D241645-5043-4996-82E8-A34ABCF54FC4}"/>
    <cellStyle name="Normál 3 7 3 8" xfId="32316" xr:uid="{76F1C5EA-B935-402C-8709-61FC64C7214F}"/>
    <cellStyle name="Normál 3 7 3 8 2" xfId="32317" xr:uid="{50A833CC-68DB-4F89-92E3-405762B46754}"/>
    <cellStyle name="Normál 3 7 3 9" xfId="32318" xr:uid="{C104BDF5-C121-4C3A-A827-3622AA0B9E2F}"/>
    <cellStyle name="Normál 3 7 3 9 2" xfId="32319" xr:uid="{598A1D2C-61B9-4EEA-82C7-B86198E0ECFF}"/>
    <cellStyle name="Normal 3 7 30" xfId="32320" xr:uid="{E9152CFC-57DB-463F-9A52-F258D0268D69}"/>
    <cellStyle name="Normal 3 7 31" xfId="32321" xr:uid="{EDB912E2-E5E6-4FD4-B178-46CBA5A6D1E1}"/>
    <cellStyle name="Normal 3 7 32" xfId="32322" xr:uid="{8F6E2860-6896-4625-B6D8-F2B2C80C50A7}"/>
    <cellStyle name="Normal 3 7 33" xfId="32323" xr:uid="{900E83E4-A71D-4481-A6CC-A217DFEE84E8}"/>
    <cellStyle name="Normal 3 7 34" xfId="32324" xr:uid="{A6D9C928-D3D7-4284-AC67-7CD2B9F93341}"/>
    <cellStyle name="Normal 3 7 35" xfId="32325" xr:uid="{D4ABCA48-A3CB-4FB7-9776-1E058FA7B1CC}"/>
    <cellStyle name="Normal 3 7 36" xfId="32326" xr:uid="{BF1BD149-D1D8-4ACD-A8BE-A2590DE649E0}"/>
    <cellStyle name="Normal 3 7 4" xfId="32327" xr:uid="{109B82DA-1650-4CDD-A43B-C85202490C7D}"/>
    <cellStyle name="Normál 3 7 4" xfId="32328" xr:uid="{C49F8262-8138-43A3-BC0D-4D3633948881}"/>
    <cellStyle name="Normal 3 7 4 10" xfId="32329" xr:uid="{510B0BA0-FF39-4715-BCD6-761D85DBA660}"/>
    <cellStyle name="Normál 3 7 4 10" xfId="32330" xr:uid="{E4C1C8B2-F851-43C3-97E2-9C36D429CBB2}"/>
    <cellStyle name="Normal 3 7 4 10 2" xfId="32331" xr:uid="{F6E1D916-58B3-4650-93DE-5F07D9536C53}"/>
    <cellStyle name="Normál 3 7 4 10 2" xfId="32332" xr:uid="{5ECDD6D6-F026-4CF8-9B59-B5BFB00233B7}"/>
    <cellStyle name="Normal 3 7 4 10 3" xfId="32333" xr:uid="{77D61C87-D15D-45E3-BFD2-2B999DD383A1}"/>
    <cellStyle name="Normál 3 7 4 10 3" xfId="32334" xr:uid="{30EC5864-10C2-4109-8C35-CB1B181811FA}"/>
    <cellStyle name="Normal 3 7 4 10 4" xfId="32335" xr:uid="{C27D9C74-0710-4071-8FC3-0D278E7C2A45}"/>
    <cellStyle name="Normal 3 7 4 11" xfId="32336" xr:uid="{3A1DFAA4-F97B-4F01-BF63-3E417A57B81A}"/>
    <cellStyle name="Normál 3 7 4 11" xfId="32337" xr:uid="{79B8293A-121C-4E63-83C3-B66A6F03AD09}"/>
    <cellStyle name="Normal 3 7 4 11 2" xfId="32338" xr:uid="{FE4E1716-C59E-4970-ABA0-1493BB388E45}"/>
    <cellStyle name="Normal 3 7 4 11 3" xfId="32339" xr:uid="{5683EAAB-0C34-4130-A86C-8FAC35A8AF9F}"/>
    <cellStyle name="Normal 3 7 4 11 4" xfId="32340" xr:uid="{99D790C4-5F04-4BF7-8795-FE6E862612B8}"/>
    <cellStyle name="Normal 3 7 4 12" xfId="32341" xr:uid="{70AD2F40-0814-493B-80E2-D615EC2EA672}"/>
    <cellStyle name="Normál 3 7 4 12" xfId="32342" xr:uid="{4C8AEFF6-C447-47B4-8286-D69EDFB844C5}"/>
    <cellStyle name="Normal 3 7 4 12 2" xfId="32343" xr:uid="{CB74BE2C-7498-4181-8FBB-66E3AF8CBBA2}"/>
    <cellStyle name="Normal 3 7 4 12 3" xfId="32344" xr:uid="{94098F84-2D38-408D-AFE7-C31475025A64}"/>
    <cellStyle name="Normal 3 7 4 13" xfId="32345" xr:uid="{A9C5F68C-788B-47C1-A5A6-BDE383E59A01}"/>
    <cellStyle name="Normál 3 7 4 13" xfId="32346" xr:uid="{FEEB795A-5755-4790-91A5-8455C539F978}"/>
    <cellStyle name="Normal 3 7 4 13 2" xfId="32347" xr:uid="{4E2DB5B9-C546-4023-8CC2-D33C873F92FA}"/>
    <cellStyle name="Normal 3 7 4 14" xfId="32348" xr:uid="{8A1FBA2E-577C-4F20-86EA-232B06B7FED7}"/>
    <cellStyle name="Normal 3 7 4 14 2" xfId="32349" xr:uid="{20FA9E3A-7959-4432-8E31-21A2788C46D9}"/>
    <cellStyle name="Normal 3 7 4 15" xfId="32350" xr:uid="{E9765EC2-758E-41B4-9C22-C4F3BACBE15D}"/>
    <cellStyle name="Normal 3 7 4 2" xfId="32351" xr:uid="{D41BF426-5E38-437A-A2B6-E907E5076244}"/>
    <cellStyle name="Normál 3 7 4 2" xfId="32352" xr:uid="{9DB3D3AD-1617-4097-82FE-D9711A0CFA4F}"/>
    <cellStyle name="Normal 3 7 4 2 10" xfId="32353" xr:uid="{93158A86-57D8-44FB-9F17-CD56C2B884AC}"/>
    <cellStyle name="Normal 3 7 4 2 10 2" xfId="32354" xr:uid="{58193AE5-716A-4BFE-B799-D7D32719F27A}"/>
    <cellStyle name="Normal 3 7 4 2 11" xfId="32355" xr:uid="{C46588C4-51EF-4210-92ED-CC7AE1551B3F}"/>
    <cellStyle name="Normal 3 7 4 2 12" xfId="32356" xr:uid="{19A7C2E0-D0B3-4236-A0B1-44793839C26B}"/>
    <cellStyle name="Normal 3 7 4 2 13" xfId="32357" xr:uid="{53667103-5BEC-4191-BA38-FA0208559381}"/>
    <cellStyle name="Normal 3 7 4 2 2" xfId="32358" xr:uid="{98CF4157-92E1-4DBC-A832-69293508521B}"/>
    <cellStyle name="Normál 3 7 4 2 2" xfId="32359" xr:uid="{AB3144A6-C079-4A3C-89AD-B72CB94E685F}"/>
    <cellStyle name="Normal 3 7 4 2 2 2" xfId="32360" xr:uid="{6937E997-D621-469A-9056-3825221F2E25}"/>
    <cellStyle name="Normal 3 7 4 2 2 3" xfId="32361" xr:uid="{9AD0551A-165D-4AEC-BBC6-1749EEDF90E6}"/>
    <cellStyle name="Normal 3 7 4 2 3" xfId="32362" xr:uid="{ADA11285-A1F2-4B8F-B3E4-955EC9C49951}"/>
    <cellStyle name="Normál 3 7 4 2 3" xfId="32363" xr:uid="{73AD6D17-A471-476E-80DF-C6A630540ACF}"/>
    <cellStyle name="Normal 3 7 4 2 3 2" xfId="32364" xr:uid="{652D266F-1E27-4E97-90CF-B4AA46ABD836}"/>
    <cellStyle name="Normal 3 7 4 2 4" xfId="32365" xr:uid="{D8BD50D2-2F6C-48CD-BD86-FF4A3830405E}"/>
    <cellStyle name="Normal 3 7 4 2 4 2" xfId="32366" xr:uid="{5FD603AB-F956-473E-86FC-A83D1B7F6DDA}"/>
    <cellStyle name="Normal 3 7 4 2 5" xfId="32367" xr:uid="{3E0FE20B-E6FF-420E-9B92-04A0FF93865D}"/>
    <cellStyle name="Normal 3 7 4 2 5 2" xfId="32368" xr:uid="{7A923252-4721-4A1F-AE18-5344FF746B76}"/>
    <cellStyle name="Normal 3 7 4 2 6" xfId="32369" xr:uid="{F88BB6F5-70BC-4C0D-8B3A-DE48E9038A73}"/>
    <cellStyle name="Normal 3 7 4 2 6 2" xfId="32370" xr:uid="{8380F75A-253C-43CC-8429-B41853CE5C93}"/>
    <cellStyle name="Normal 3 7 4 2 7" xfId="32371" xr:uid="{73D32724-E26B-4F53-B5DE-FC8F51B5E3AC}"/>
    <cellStyle name="Normal 3 7 4 2 7 2" xfId="32372" xr:uid="{433E2404-45F1-46A7-B235-6D8A1A88DCED}"/>
    <cellStyle name="Normal 3 7 4 2 8" xfId="32373" xr:uid="{D946DCB8-A7B5-425E-86D3-3384969F225A}"/>
    <cellStyle name="Normal 3 7 4 2 8 2" xfId="32374" xr:uid="{08D63F1E-B563-4D9F-A55C-49FEEE0284C4}"/>
    <cellStyle name="Normal 3 7 4 2 9" xfId="32375" xr:uid="{7E2C4C2E-99DB-4FFC-A563-D125B75F535F}"/>
    <cellStyle name="Normal 3 7 4 2 9 2" xfId="32376" xr:uid="{3A376FD0-CF78-4CF9-B717-7106DE03980C}"/>
    <cellStyle name="Normal 3 7 4 3" xfId="32377" xr:uid="{86995177-CAA2-49E6-847C-8020CE178143}"/>
    <cellStyle name="Normál 3 7 4 3" xfId="32378" xr:uid="{021F20EB-FBE9-45C1-8554-00E22565F6F0}"/>
    <cellStyle name="Normal 3 7 4 3 10" xfId="32379" xr:uid="{3CD9C1D2-E615-48C7-929F-D3B693C7446F}"/>
    <cellStyle name="Normal 3 7 4 3 11" xfId="32380" xr:uid="{87345102-F536-406C-8DE7-4FC66C4BD6E9}"/>
    <cellStyle name="Normal 3 7 4 3 12" xfId="32381" xr:uid="{2E26E701-4C21-4448-B9FF-ADF3D8672FAE}"/>
    <cellStyle name="Normal 3 7 4 3 2" xfId="32382" xr:uid="{704EE99F-B402-4733-8690-62657471BFAF}"/>
    <cellStyle name="Normál 3 7 4 3 2" xfId="32383" xr:uid="{CACF3ABD-F04A-46D1-88D4-981A5D48D41F}"/>
    <cellStyle name="Normal 3 7 4 3 2 2" xfId="32384" xr:uid="{66EA22CE-64EB-4C26-BBA9-BBD8BF22E13B}"/>
    <cellStyle name="Normal 3 7 4 3 2 3" xfId="32385" xr:uid="{B75CFE67-B6A7-4681-9314-7D2FCA379048}"/>
    <cellStyle name="Normal 3 7 4 3 3" xfId="32386" xr:uid="{07E5B95E-124D-4A44-BD77-A1AF15862001}"/>
    <cellStyle name="Normál 3 7 4 3 3" xfId="32387" xr:uid="{6A8CB5B8-ED05-42E2-B424-95577A6A0650}"/>
    <cellStyle name="Normal 3 7 4 3 3 2" xfId="32388" xr:uid="{4706E23C-3B30-49A1-A2E4-00D0582FC3A7}"/>
    <cellStyle name="Normal 3 7 4 3 4" xfId="32389" xr:uid="{092B3417-0AE4-4F96-96AE-FDBDE25D5A8D}"/>
    <cellStyle name="Normal 3 7 4 3 4 2" xfId="32390" xr:uid="{2679C575-FC3F-4B56-8AE4-5E466CF9EE75}"/>
    <cellStyle name="Normal 3 7 4 3 5" xfId="32391" xr:uid="{72D7CBAE-BC3D-4E66-B593-919278EF0D54}"/>
    <cellStyle name="Normal 3 7 4 3 5 2" xfId="32392" xr:uid="{44BC8F96-9739-441E-8679-CA5283B608E4}"/>
    <cellStyle name="Normal 3 7 4 3 6" xfId="32393" xr:uid="{9A537847-AC15-463C-A1D4-F02B29BBA469}"/>
    <cellStyle name="Normal 3 7 4 3 6 2" xfId="32394" xr:uid="{B4718A52-990B-423A-BF85-44BCD01843DA}"/>
    <cellStyle name="Normal 3 7 4 3 7" xfId="32395" xr:uid="{3B5ADCCD-295F-4DEB-9252-5B0236829C25}"/>
    <cellStyle name="Normal 3 7 4 3 7 2" xfId="32396" xr:uid="{F7AF51C2-C46D-4BFA-AB90-4F7882F7E4BA}"/>
    <cellStyle name="Normal 3 7 4 3 8" xfId="32397" xr:uid="{9FEA95B9-A6E6-41D1-AF48-DFF78AFD01E9}"/>
    <cellStyle name="Normal 3 7 4 3 8 2" xfId="32398" xr:uid="{27FCF285-FD44-41BD-9CEF-40D9996161B9}"/>
    <cellStyle name="Normal 3 7 4 3 9" xfId="32399" xr:uid="{B9D23569-3B7A-4F31-B2F1-E330D6FB8925}"/>
    <cellStyle name="Normal 3 7 4 3 9 2" xfId="32400" xr:uid="{644C36ED-C65E-4A32-BCDF-5F79BD940A4E}"/>
    <cellStyle name="Normal 3 7 4 4" xfId="32401" xr:uid="{4374E866-22CC-4AA4-A577-7689E26D9A53}"/>
    <cellStyle name="Normál 3 7 4 4" xfId="32402" xr:uid="{E822DB45-0C03-4A22-9033-FFA1E6324684}"/>
    <cellStyle name="Normal 3 7 4 4 2" xfId="32403" xr:uid="{E189AC09-A58A-41FE-9C44-1C9C3CF601AD}"/>
    <cellStyle name="Normál 3 7 4 4 2" xfId="32404" xr:uid="{190CBD17-4936-4231-945C-0D79DC5DA06F}"/>
    <cellStyle name="Normal 3 7 4 4 3" xfId="32405" xr:uid="{636EC1D1-B282-4BFA-B915-3C662B8A72D1}"/>
    <cellStyle name="Normál 3 7 4 4 3" xfId="32406" xr:uid="{CA218F81-F745-4F22-AEAE-7AF1E14C64CE}"/>
    <cellStyle name="Normal 3 7 4 4 4" xfId="32407" xr:uid="{02BCEAE2-8CB4-4B09-AED6-527C035316C8}"/>
    <cellStyle name="Normal 3 7 4 5" xfId="32408" xr:uid="{0CDDE5BC-F2EE-4D67-80E9-D7B669640FD6}"/>
    <cellStyle name="Normál 3 7 4 5" xfId="32409" xr:uid="{614E19A3-E90D-45CA-B673-909519E78483}"/>
    <cellStyle name="Normal 3 7 4 5 2" xfId="32410" xr:uid="{6F581CD3-0469-42DC-83AB-100B6E28AFA6}"/>
    <cellStyle name="Normál 3 7 4 5 2" xfId="32411" xr:uid="{98089F86-D94A-4F7D-B1FF-FCFF825B0274}"/>
    <cellStyle name="Normal 3 7 4 5 3" xfId="32412" xr:uid="{148A468B-D4AB-4CFC-8BB2-B7FB49D4A304}"/>
    <cellStyle name="Normál 3 7 4 5 3" xfId="32413" xr:uid="{A05992C4-C538-48A4-85AD-72F4B17E16F7}"/>
    <cellStyle name="Normal 3 7 4 5 4" xfId="32414" xr:uid="{7A46F2BC-4B09-443B-95D7-62E3B2062639}"/>
    <cellStyle name="Normal 3 7 4 6" xfId="32415" xr:uid="{50A24DB4-8ED8-435A-85C0-AAE703D24102}"/>
    <cellStyle name="Normál 3 7 4 6" xfId="32416" xr:uid="{43EDC8AD-61CA-4DFC-984D-11924B285E57}"/>
    <cellStyle name="Normal 3 7 4 6 2" xfId="32417" xr:uid="{BC2B6B44-47DD-49CB-A6D2-47400C45BCA2}"/>
    <cellStyle name="Normál 3 7 4 6 2" xfId="32418" xr:uid="{8992C3B9-30A9-435E-B39F-3E3D666D441D}"/>
    <cellStyle name="Normal 3 7 4 6 3" xfId="32419" xr:uid="{A92B2296-9DDF-48F8-9BDC-C0A4A81B66BD}"/>
    <cellStyle name="Normál 3 7 4 6 3" xfId="32420" xr:uid="{90261CCC-49C7-4327-8A71-4EC7B06538F9}"/>
    <cellStyle name="Normal 3 7 4 6 4" xfId="32421" xr:uid="{0DA609A4-3012-4243-9035-27C8341E6745}"/>
    <cellStyle name="Normal 3 7 4 7" xfId="32422" xr:uid="{F27A18C9-D517-4EC9-B28D-CA47CF9FA8C3}"/>
    <cellStyle name="Normál 3 7 4 7" xfId="32423" xr:uid="{9A5AB59C-0D68-4302-AB4F-F3FE1874FFF8}"/>
    <cellStyle name="Normal 3 7 4 7 2" xfId="32424" xr:uid="{EB872D9A-1F3D-49DF-B4E5-564F9814CF5C}"/>
    <cellStyle name="Normál 3 7 4 7 2" xfId="32425" xr:uid="{AFBFA958-904A-42C4-9D3B-77304863DF7D}"/>
    <cellStyle name="Normal 3 7 4 7 3" xfId="32426" xr:uid="{F5D298E2-B03E-412F-BD9B-1D14EEFB89E2}"/>
    <cellStyle name="Normál 3 7 4 7 3" xfId="32427" xr:uid="{8AAB6B4B-5A9E-4B25-A503-239EFB5ADA2D}"/>
    <cellStyle name="Normal 3 7 4 7 4" xfId="32428" xr:uid="{2552557C-4F3F-418E-93EE-A1B015D1066D}"/>
    <cellStyle name="Normal 3 7 4 8" xfId="32429" xr:uid="{732A1B7D-204F-4B87-8870-AFE2FA0A8A0A}"/>
    <cellStyle name="Normál 3 7 4 8" xfId="32430" xr:uid="{D8C6F2D2-5812-4E0A-A2CC-EDCC95472CA7}"/>
    <cellStyle name="Normal 3 7 4 8 2" xfId="32431" xr:uid="{1B1D7A4F-388E-48A4-A5ED-124D8F52F1D5}"/>
    <cellStyle name="Normál 3 7 4 8 2" xfId="32432" xr:uid="{55450175-8ACF-4BB7-B461-1FBD2A1A9F6B}"/>
    <cellStyle name="Normal 3 7 4 8 3" xfId="32433" xr:uid="{CBB2190E-E512-476D-A2B0-F778A06ACD5F}"/>
    <cellStyle name="Normál 3 7 4 8 3" xfId="32434" xr:uid="{F5E04A80-0E92-46A5-B8F5-3B925B17F47C}"/>
    <cellStyle name="Normal 3 7 4 8 4" xfId="32435" xr:uid="{3C141EEF-31AD-4296-9CED-953F28849A9F}"/>
    <cellStyle name="Normal 3 7 4 9" xfId="32436" xr:uid="{1B4F2245-5D4D-4698-B86A-012B5B526B68}"/>
    <cellStyle name="Normál 3 7 4 9" xfId="32437" xr:uid="{3FBB0BAD-8947-4FB2-96C3-5B60012C58A1}"/>
    <cellStyle name="Normal 3 7 4 9 2" xfId="32438" xr:uid="{BE2472C5-6578-466F-A883-D6F1F9FAC822}"/>
    <cellStyle name="Normál 3 7 4 9 2" xfId="32439" xr:uid="{650DA0C2-EC51-4A68-A4C8-50060570B710}"/>
    <cellStyle name="Normal 3 7 4 9 3" xfId="32440" xr:uid="{3CAAD6ED-9F84-4500-87B6-DD73283BC5B1}"/>
    <cellStyle name="Normál 3 7 4 9 3" xfId="32441" xr:uid="{9E5880B7-9256-43C0-BDE5-456D3F6C227E}"/>
    <cellStyle name="Normal 3 7 4 9 4" xfId="32442" xr:uid="{A68555F6-C80B-4479-92CF-7837B7EDCFA2}"/>
    <cellStyle name="Normal 3 7 5" xfId="32443" xr:uid="{ECE70C28-C6E3-47DA-ADD9-034620BE5E38}"/>
    <cellStyle name="Normál 3 7 5" xfId="32444" xr:uid="{1895A87B-FB1E-4DFC-BA78-B27455C3CD2A}"/>
    <cellStyle name="Normal 3 7 5 10" xfId="32445" xr:uid="{6B283172-0F66-4773-ADD5-AEA84CBB3B45}"/>
    <cellStyle name="Normál 3 7 5 10" xfId="32446" xr:uid="{9FED647D-C480-45F5-91FF-2DD9DF7A64F2}"/>
    <cellStyle name="Normal 3 7 5 10 2" xfId="32447" xr:uid="{A73EC0D4-5982-4BF8-A80E-A133030FCE8A}"/>
    <cellStyle name="Normál 3 7 5 10 2" xfId="32448" xr:uid="{1EECD9FA-8E2B-449B-B799-ABD20B8E7A02}"/>
    <cellStyle name="Normal 3 7 5 10 3" xfId="32449" xr:uid="{C07C8A96-D311-48F0-8231-1E08CC235530}"/>
    <cellStyle name="Normál 3 7 5 10 3" xfId="32450" xr:uid="{E90DA1EA-26B1-46AC-9A51-1B30F8071ED5}"/>
    <cellStyle name="Normal 3 7 5 10 4" xfId="32451" xr:uid="{A231B981-F55F-4C8C-BDF7-8AF8085CCB98}"/>
    <cellStyle name="Normal 3 7 5 11" xfId="32452" xr:uid="{10881CE0-E28B-468C-8D3E-0400E1FCE41C}"/>
    <cellStyle name="Normál 3 7 5 11" xfId="32453" xr:uid="{1DAD36DD-3545-4983-984C-36F60E4CE75E}"/>
    <cellStyle name="Normal 3 7 5 11 2" xfId="32454" xr:uid="{AFA8D573-3843-47E3-A1DE-987F1A32239A}"/>
    <cellStyle name="Normal 3 7 5 11 3" xfId="32455" xr:uid="{D22196E4-ED8E-4949-B50A-4676620BC1E8}"/>
    <cellStyle name="Normal 3 7 5 11 4" xfId="32456" xr:uid="{603BB8A7-E977-494D-96D9-8F630D5CEF3C}"/>
    <cellStyle name="Normal 3 7 5 12" xfId="32457" xr:uid="{1BDC3D8D-B48B-490E-887D-9CE54C62AAC9}"/>
    <cellStyle name="Normál 3 7 5 12" xfId="32458" xr:uid="{3D3413A9-6F5E-4F0A-B1E2-3371C89822F0}"/>
    <cellStyle name="Normal 3 7 5 12 2" xfId="32459" xr:uid="{A3389284-6657-433E-A4CF-CD63E26A1AFD}"/>
    <cellStyle name="Normal 3 7 5 13" xfId="32460" xr:uid="{83F4CFE3-1B06-4721-93E4-A56351743A10}"/>
    <cellStyle name="Normál 3 7 5 13" xfId="32461" xr:uid="{98F8702D-A566-4FD5-B623-9575B71DC677}"/>
    <cellStyle name="Normal 3 7 5 13 2" xfId="32462" xr:uid="{ADB02C48-24B1-44E9-B430-290E61E5B448}"/>
    <cellStyle name="Normal 3 7 5 14" xfId="32463" xr:uid="{11F682C9-760D-403D-B4C1-E049E56B28FB}"/>
    <cellStyle name="Normal 3 7 5 2" xfId="32464" xr:uid="{E3632485-ACDB-4A0D-A8C6-9B51E80B7ABA}"/>
    <cellStyle name="Normál 3 7 5 2" xfId="32465" xr:uid="{13080DC9-6ACE-4F1C-8295-5C28EE63BDF7}"/>
    <cellStyle name="Normal 3 7 5 2 10" xfId="32466" xr:uid="{44E7CCA4-C18D-4408-8442-5D48E6FDFA8D}"/>
    <cellStyle name="Normal 3 7 5 2 10 2" xfId="32467" xr:uid="{952C092C-7C19-4EAA-8CA3-F0F09D338928}"/>
    <cellStyle name="Normal 3 7 5 2 11" xfId="32468" xr:uid="{41B012FE-2A1B-4ACB-8753-AB8A1674B8EE}"/>
    <cellStyle name="Normal 3 7 5 2 12" xfId="32469" xr:uid="{7680155F-3FAF-4B6A-B508-119CFE8402CD}"/>
    <cellStyle name="Normal 3 7 5 2 13" xfId="32470" xr:uid="{A20757C1-4A17-4953-AC52-1576C36837EB}"/>
    <cellStyle name="Normal 3 7 5 2 2" xfId="32471" xr:uid="{3085E74C-53A2-48F4-B4F5-99ABA8F7B7D8}"/>
    <cellStyle name="Normál 3 7 5 2 2" xfId="32472" xr:uid="{EC36F6AB-6BCE-47B3-8337-BA269E957FFB}"/>
    <cellStyle name="Normal 3 7 5 2 2 2" xfId="32473" xr:uid="{C2530681-1FB2-48CC-933E-2EDAB7AE2354}"/>
    <cellStyle name="Normal 3 7 5 2 2 3" xfId="32474" xr:uid="{C482C9E1-34A4-4C91-8B79-3F5D583D0631}"/>
    <cellStyle name="Normal 3 7 5 2 3" xfId="32475" xr:uid="{71F419C2-5C31-4347-BD33-FBCE3EEFD3F5}"/>
    <cellStyle name="Normál 3 7 5 2 3" xfId="32476" xr:uid="{0EE2CF3A-B1CA-486E-9CD0-1423CF490C21}"/>
    <cellStyle name="Normal 3 7 5 2 3 2" xfId="32477" xr:uid="{68C0E20A-DA34-45CC-9930-8450672744A3}"/>
    <cellStyle name="Normal 3 7 5 2 4" xfId="32478" xr:uid="{C15EE137-948C-4705-912A-ADE6537B6A49}"/>
    <cellStyle name="Normal 3 7 5 2 4 2" xfId="32479" xr:uid="{906FF79F-2869-42C3-A7A3-3569D6B193E7}"/>
    <cellStyle name="Normal 3 7 5 2 5" xfId="32480" xr:uid="{DC91B8C5-FB87-46C5-963A-14F805262607}"/>
    <cellStyle name="Normal 3 7 5 2 5 2" xfId="32481" xr:uid="{20F79EDF-F3CC-4BFC-8389-6F092A6D55F4}"/>
    <cellStyle name="Normal 3 7 5 2 6" xfId="32482" xr:uid="{FD9473B3-4979-4DAD-959C-C36DF018DCD1}"/>
    <cellStyle name="Normal 3 7 5 2 6 2" xfId="32483" xr:uid="{4F6BC999-90A7-4CE5-A3F9-DF98AD6DF51E}"/>
    <cellStyle name="Normal 3 7 5 2 7" xfId="32484" xr:uid="{84CB4101-958D-4F5D-BA29-F09A9E7F9D52}"/>
    <cellStyle name="Normal 3 7 5 2 7 2" xfId="32485" xr:uid="{B376D8E7-9DF9-424C-A06B-F9128492C647}"/>
    <cellStyle name="Normal 3 7 5 2 8" xfId="32486" xr:uid="{59F08B05-16A8-4106-A310-79F19D69DE46}"/>
    <cellStyle name="Normal 3 7 5 2 8 2" xfId="32487" xr:uid="{C9F5969D-157C-4E32-8CF9-7EC5ACD66759}"/>
    <cellStyle name="Normal 3 7 5 2 9" xfId="32488" xr:uid="{240E4F53-B58C-447F-81F8-3B00614BAF93}"/>
    <cellStyle name="Normal 3 7 5 2 9 2" xfId="32489" xr:uid="{8D07BCFB-FC57-4658-BD97-F92DE211445E}"/>
    <cellStyle name="Normal 3 7 5 3" xfId="32490" xr:uid="{B5674489-2F72-4EDA-A18C-78025620CC25}"/>
    <cellStyle name="Normál 3 7 5 3" xfId="32491" xr:uid="{6C2C4527-9158-4AA4-AD80-959981B21BF6}"/>
    <cellStyle name="Normal 3 7 5 3 2" xfId="32492" xr:uid="{0DB3B825-2685-4724-AB07-9DA5A41BB4F8}"/>
    <cellStyle name="Normál 3 7 5 3 2" xfId="32493" xr:uid="{CF61CA48-458A-4758-B378-F8BCB1E4F6BA}"/>
    <cellStyle name="Normal 3 7 5 3 3" xfId="32494" xr:uid="{3C4C6839-CB3E-4789-8549-0FC1F44104EB}"/>
    <cellStyle name="Normál 3 7 5 3 3" xfId="32495" xr:uid="{382D1DEB-5C61-46C6-8A92-A89B81444F62}"/>
    <cellStyle name="Normal 3 7 5 3 4" xfId="32496" xr:uid="{E2BB12D1-4369-4E5A-B175-3F82698ACF8E}"/>
    <cellStyle name="Normal 3 7 5 4" xfId="32497" xr:uid="{47898953-7043-4D10-98CB-C5E5B834DE2A}"/>
    <cellStyle name="Normál 3 7 5 4" xfId="32498" xr:uid="{20458466-1020-46BF-86C8-F70BB2D9DF74}"/>
    <cellStyle name="Normal 3 7 5 4 2" xfId="32499" xr:uid="{4C3E471B-C80E-422B-A2B2-22E4B455EF54}"/>
    <cellStyle name="Normál 3 7 5 4 2" xfId="32500" xr:uid="{771DC5EF-7667-4EEA-9E59-D5831F44781A}"/>
    <cellStyle name="Normal 3 7 5 4 3" xfId="32501" xr:uid="{DDBF8F27-B8CF-4475-892C-E78D5EF081B9}"/>
    <cellStyle name="Normál 3 7 5 4 3" xfId="32502" xr:uid="{1EE4380E-1B6E-4C45-BD44-D0BF4CA67112}"/>
    <cellStyle name="Normal 3 7 5 4 4" xfId="32503" xr:uid="{D9C99B9D-9B9F-43CA-822A-79E6597F4567}"/>
    <cellStyle name="Normal 3 7 5 5" xfId="32504" xr:uid="{09AA60FA-67B0-433F-ABF0-5247B0F44FD9}"/>
    <cellStyle name="Normál 3 7 5 5" xfId="32505" xr:uid="{A948C33A-B8D8-40A8-8291-27A4CE8D08BB}"/>
    <cellStyle name="Normal 3 7 5 5 2" xfId="32506" xr:uid="{7E2B3966-7CC2-4928-B937-AC703E3D8B99}"/>
    <cellStyle name="Normál 3 7 5 5 2" xfId="32507" xr:uid="{6A1A77C1-7F84-4171-B027-ED37BB383436}"/>
    <cellStyle name="Normal 3 7 5 5 3" xfId="32508" xr:uid="{54375BF0-5741-41F0-BBAB-3C86648D3F73}"/>
    <cellStyle name="Normál 3 7 5 5 3" xfId="32509" xr:uid="{C4C9610F-F290-4E59-A791-1261DADD9C05}"/>
    <cellStyle name="Normal 3 7 5 5 4" xfId="32510" xr:uid="{5B81957D-93B0-487D-B1E0-0B62F621668D}"/>
    <cellStyle name="Normal 3 7 5 6" xfId="32511" xr:uid="{7798CFC4-BE8B-48FF-99E4-1D0E5C4BDD52}"/>
    <cellStyle name="Normál 3 7 5 6" xfId="32512" xr:uid="{0C91C7BA-166F-47A6-B5CA-B311D60E1EA4}"/>
    <cellStyle name="Normal 3 7 5 6 2" xfId="32513" xr:uid="{53F7C652-011C-4322-B52D-74A8EC6A0B7F}"/>
    <cellStyle name="Normál 3 7 5 6 2" xfId="32514" xr:uid="{8846A8B3-B713-4FE6-9563-86C29A1D2E0D}"/>
    <cellStyle name="Normal 3 7 5 6 3" xfId="32515" xr:uid="{B683A201-AB4C-48C6-ABAF-B56973E9AC9C}"/>
    <cellStyle name="Normál 3 7 5 6 3" xfId="32516" xr:uid="{0B0C78A0-D419-4AB1-9A58-A6F93FB06B10}"/>
    <cellStyle name="Normal 3 7 5 6 4" xfId="32517" xr:uid="{579AE6B6-50F7-436A-8CD3-4D24320375F7}"/>
    <cellStyle name="Normal 3 7 5 7" xfId="32518" xr:uid="{87A4472A-16A6-446F-8121-24FD9543EF60}"/>
    <cellStyle name="Normál 3 7 5 7" xfId="32519" xr:uid="{DAE1B313-19CD-4213-B7EC-0886AA8ABC3B}"/>
    <cellStyle name="Normal 3 7 5 7 2" xfId="32520" xr:uid="{DDCC637B-493C-4978-8FD3-5229B441B9D0}"/>
    <cellStyle name="Normál 3 7 5 7 2" xfId="32521" xr:uid="{9FB187E0-8B38-4803-95E1-4EF0A50A20C4}"/>
    <cellStyle name="Normal 3 7 5 7 3" xfId="32522" xr:uid="{026A42D4-53DB-436C-898E-6E90D676AAFC}"/>
    <cellStyle name="Normál 3 7 5 7 3" xfId="32523" xr:uid="{9A86FB9D-1F89-4B56-9971-9FDD747E51A8}"/>
    <cellStyle name="Normal 3 7 5 7 4" xfId="32524" xr:uid="{3681053A-75A7-467E-A15C-59391210469C}"/>
    <cellStyle name="Normal 3 7 5 8" xfId="32525" xr:uid="{BD876ADF-7AEB-487C-AF54-4F52F7E98F01}"/>
    <cellStyle name="Normál 3 7 5 8" xfId="32526" xr:uid="{9CEA20B7-4118-4C78-AB2D-BC0BB97FD725}"/>
    <cellStyle name="Normal 3 7 5 8 2" xfId="32527" xr:uid="{EECCCF00-E8C9-498F-B673-1638DC66A4E8}"/>
    <cellStyle name="Normál 3 7 5 8 2" xfId="32528" xr:uid="{A599D3B7-0C25-40BC-A325-7FB28CA44372}"/>
    <cellStyle name="Normal 3 7 5 8 3" xfId="32529" xr:uid="{D2765A37-EEDA-4C32-8999-6284A214C8DF}"/>
    <cellStyle name="Normál 3 7 5 8 3" xfId="32530" xr:uid="{CE9702E7-2BD5-4678-B456-B06109EEF139}"/>
    <cellStyle name="Normal 3 7 5 8 4" xfId="32531" xr:uid="{248E977E-7ABF-43BD-B9E8-0D5A2DCBE7C1}"/>
    <cellStyle name="Normal 3 7 5 9" xfId="32532" xr:uid="{ACAF5651-A189-4CE0-8140-823B30A2B6CA}"/>
    <cellStyle name="Normál 3 7 5 9" xfId="32533" xr:uid="{E8AD43C0-9EA5-42F1-ABD7-FB6D03BB783F}"/>
    <cellStyle name="Normal 3 7 5 9 2" xfId="32534" xr:uid="{86C6ABB3-6DE9-43D2-8AFE-E096343CC167}"/>
    <cellStyle name="Normál 3 7 5 9 2" xfId="32535" xr:uid="{65F60D0B-4A03-40C1-BB6E-6545B2F709A2}"/>
    <cellStyle name="Normal 3 7 5 9 3" xfId="32536" xr:uid="{CF3D59C0-9327-4401-8751-7FD2E0493399}"/>
    <cellStyle name="Normál 3 7 5 9 3" xfId="32537" xr:uid="{F36A908C-C0CE-4498-9206-FB2ECC59924C}"/>
    <cellStyle name="Normal 3 7 5 9 4" xfId="32538" xr:uid="{43F75C32-5E8E-410A-BF5D-19F88B73859E}"/>
    <cellStyle name="Normal 3 7 6" xfId="32539" xr:uid="{65C1F7D7-DA20-4844-9D30-AA78F02E7EE9}"/>
    <cellStyle name="Normál 3 7 6" xfId="32540" xr:uid="{6D7DF3E1-8517-4A9A-875B-50A938E4BA6F}"/>
    <cellStyle name="Normal 3 7 6 10" xfId="32541" xr:uid="{A04FCF0B-0D39-4515-96FA-9099314DF6A6}"/>
    <cellStyle name="Normal 3 7 6 10 2" xfId="32542" xr:uid="{8B79C4B8-056B-4C5F-8A1E-DCE5375F32D1}"/>
    <cellStyle name="Normal 3 7 6 11" xfId="32543" xr:uid="{0C144C6B-1003-4A3B-96AB-35C95B994180}"/>
    <cellStyle name="Normal 3 7 6 11 2" xfId="32544" xr:uid="{35290BE8-1805-4637-993F-F1FB82BFF86F}"/>
    <cellStyle name="Normal 3 7 6 12" xfId="32545" xr:uid="{74A0C78E-1DC3-4342-BAC2-D3D0094C8B47}"/>
    <cellStyle name="Normal 3 7 6 13" xfId="32546" xr:uid="{A795B683-09D1-453F-A4B7-4AD317024DC9}"/>
    <cellStyle name="Normal 3 7 6 14" xfId="32547" xr:uid="{62DC1AF3-A04F-4BF3-A654-E4BC2B95F35B}"/>
    <cellStyle name="Normal 3 7 6 2" xfId="32548" xr:uid="{E0965EB0-873E-4C92-83AB-861B44FE7179}"/>
    <cellStyle name="Normál 3 7 6 2" xfId="32549" xr:uid="{851453BD-31B3-46CA-98C5-87AEECC77C11}"/>
    <cellStyle name="Normal 3 7 6 2 2" xfId="32550" xr:uid="{00664788-95DB-46A0-9A83-3F5FD64AE580}"/>
    <cellStyle name="Normal 3 7 6 2 2 2" xfId="32551" xr:uid="{83A38CBF-0A78-4F9C-90F0-0D7EB061C316}"/>
    <cellStyle name="Normal 3 7 6 2 3" xfId="32552" xr:uid="{5D870CE8-BAA4-4CF8-8362-5288E782BCA7}"/>
    <cellStyle name="Normal 3 7 6 2 4" xfId="32553" xr:uid="{3E96F1BC-6F16-41B9-83D1-51B0005B8A69}"/>
    <cellStyle name="Normal 3 7 6 2 5" xfId="32554" xr:uid="{CFF4A808-E0FF-4500-AFA4-E5A59365E8C8}"/>
    <cellStyle name="Normal 3 7 6 3" xfId="32555" xr:uid="{009993A7-B6F1-4E19-8425-FF4E1ECF81C2}"/>
    <cellStyle name="Normál 3 7 6 3" xfId="32556" xr:uid="{EB8A1405-9001-4A4E-A210-D53309E228F2}"/>
    <cellStyle name="Normal 3 7 6 3 2" xfId="32557" xr:uid="{7C3072E7-E144-4A63-B5D4-3D61BAD67040}"/>
    <cellStyle name="Normal 3 7 6 3 3" xfId="32558" xr:uid="{13D5B386-5071-4F33-9116-8E148C98076F}"/>
    <cellStyle name="Normal 3 7 6 4" xfId="32559" xr:uid="{4D9A5E97-8435-49D5-8504-37DD161D3500}"/>
    <cellStyle name="Normal 3 7 6 4 2" xfId="32560" xr:uid="{B529E4BE-AF12-4B4C-A687-0F42125B5567}"/>
    <cellStyle name="Normal 3 7 6 4 3" xfId="32561" xr:uid="{A5173BFE-4100-4EB3-841B-97E7D6B9E3B7}"/>
    <cellStyle name="Normal 3 7 6 5" xfId="32562" xr:uid="{E5C0E45E-420E-401F-BF6C-453E587A7874}"/>
    <cellStyle name="Normal 3 7 6 5 2" xfId="32563" xr:uid="{A7D5083E-1847-450F-8503-400D2477C3B5}"/>
    <cellStyle name="Normal 3 7 6 6" xfId="32564" xr:uid="{196D0C64-C8BD-4D7F-A7E8-1B889F2B5EE7}"/>
    <cellStyle name="Normal 3 7 6 6 2" xfId="32565" xr:uid="{2A5D8A7E-AC4C-4A14-A2E1-AFE0967904CB}"/>
    <cellStyle name="Normal 3 7 6 7" xfId="32566" xr:uid="{87900A26-858B-4EFB-B5B4-5BDE7194710C}"/>
    <cellStyle name="Normal 3 7 6 7 2" xfId="32567" xr:uid="{E0351179-62EE-4C85-ACB0-9BD9DC574A86}"/>
    <cellStyle name="Normal 3 7 6 8" xfId="32568" xr:uid="{0BB6CDFE-144B-41B6-A265-649F60182A51}"/>
    <cellStyle name="Normal 3 7 6 8 2" xfId="32569" xr:uid="{AC8C56CC-D9A2-4871-9F26-D750C12D88B8}"/>
    <cellStyle name="Normal 3 7 6 9" xfId="32570" xr:uid="{4EB61A37-A5FE-40CC-903A-599FB2F1C8CA}"/>
    <cellStyle name="Normal 3 7 6 9 2" xfId="32571" xr:uid="{05CBAFA0-65AC-4168-B5A8-9BCE47541DDA}"/>
    <cellStyle name="Normal 3 7 7" xfId="32572" xr:uid="{CAAA9675-5CCD-47C6-9C7E-072B4A9A3F29}"/>
    <cellStyle name="Normál 3 7 7" xfId="32573" xr:uid="{40B3159C-844D-426E-8236-45BF9DFF207C}"/>
    <cellStyle name="Normal 3 7 7 10" xfId="32574" xr:uid="{6EECE244-148B-4D3E-A7B0-0487A36DB696}"/>
    <cellStyle name="Normal 3 7 7 10 2" xfId="32575" xr:uid="{4D59A7AB-2606-4EB7-9C16-5848A34A377E}"/>
    <cellStyle name="Normal 3 7 7 11" xfId="32576" xr:uid="{0882016C-E76E-4BF6-8072-73C34E61DCE0}"/>
    <cellStyle name="Normal 3 7 7 12" xfId="32577" xr:uid="{F28363B1-ACDF-4FB0-8CD7-746AA70182AB}"/>
    <cellStyle name="Normal 3 7 7 13" xfId="32578" xr:uid="{59F346C2-2ED7-4EAF-882F-03FF8C430B32}"/>
    <cellStyle name="Normal 3 7 7 2" xfId="32579" xr:uid="{FDA3E81E-9FD2-4A6C-B0A3-D6971EAEB265}"/>
    <cellStyle name="Normál 3 7 7 2" xfId="32580" xr:uid="{2F398513-1668-4539-B83E-579B4B1DC383}"/>
    <cellStyle name="Normal 3 7 7 2 2" xfId="32581" xr:uid="{CC686BB4-18BE-4696-B471-9BF48D502B9D}"/>
    <cellStyle name="Normal 3 7 7 2 2 2" xfId="32582" xr:uid="{DDEFC56D-A5B2-4B23-A13B-6A3DFA317A93}"/>
    <cellStyle name="Normal 3 7 7 2 3" xfId="32583" xr:uid="{2ECECE45-1FFF-436C-9F81-E204A0891A36}"/>
    <cellStyle name="Normal 3 7 7 2 4" xfId="32584" xr:uid="{81E4E472-61F5-4DF2-BD3E-8B6DA50A9922}"/>
    <cellStyle name="Normal 3 7 7 2 5" xfId="32585" xr:uid="{1BD5D64B-95AF-4BDF-A91A-DFDD5C509142}"/>
    <cellStyle name="Normal 3 7 7 3" xfId="32586" xr:uid="{6C58F590-8170-4560-9E6F-00882B660B5E}"/>
    <cellStyle name="Normál 3 7 7 3" xfId="32587" xr:uid="{BE292782-A3DD-406E-A184-25FFB7EBAEC7}"/>
    <cellStyle name="Normal 3 7 7 3 2" xfId="32588" xr:uid="{6EFB2254-F1AD-4C03-98EE-183B709A1289}"/>
    <cellStyle name="Normal 3 7 7 4" xfId="32589" xr:uid="{41D383CB-443E-460B-82DB-F6D3ADA6173C}"/>
    <cellStyle name="Normal 3 7 7 4 2" xfId="32590" xr:uid="{CFCF4081-655F-4B67-A734-2FE116995E5A}"/>
    <cellStyle name="Normal 3 7 7 5" xfId="32591" xr:uid="{7F381FD0-B23B-438C-A1CB-F13705003353}"/>
    <cellStyle name="Normal 3 7 7 5 2" xfId="32592" xr:uid="{FEFE3318-9440-4778-9817-9005E32CFA87}"/>
    <cellStyle name="Normal 3 7 7 6" xfId="32593" xr:uid="{E6056AA7-B1C3-40BA-86CE-031345C6A658}"/>
    <cellStyle name="Normal 3 7 7 6 2" xfId="32594" xr:uid="{FE47E67E-EFC8-4439-9DE8-1E8B67541419}"/>
    <cellStyle name="Normal 3 7 7 7" xfId="32595" xr:uid="{4BECA548-660E-4E84-822D-E2A09B637090}"/>
    <cellStyle name="Normal 3 7 7 7 2" xfId="32596" xr:uid="{E971AE85-E8C2-4198-B102-80ADC8FC2930}"/>
    <cellStyle name="Normal 3 7 7 8" xfId="32597" xr:uid="{0CEAF4BC-55A4-47F1-9E27-DE9840913325}"/>
    <cellStyle name="Normal 3 7 7 8 2" xfId="32598" xr:uid="{645AC4BA-E353-49A4-8AB0-CB34020D74B0}"/>
    <cellStyle name="Normal 3 7 7 9" xfId="32599" xr:uid="{C791C0CF-E117-456F-940E-7F95FBE89FEB}"/>
    <cellStyle name="Normal 3 7 7 9 2" xfId="32600" xr:uid="{F34A6850-DC52-46B9-9B3F-127D68FDE115}"/>
    <cellStyle name="Normal 3 7 8" xfId="32601" xr:uid="{82826852-D1C7-4BF3-A54C-9049F31B4844}"/>
    <cellStyle name="Normál 3 7 8" xfId="32602" xr:uid="{013F671F-F9E9-474E-A520-9776AA7C27A9}"/>
    <cellStyle name="Normal 3 7 8 10" xfId="32603" xr:uid="{93948E31-F0FE-4E37-93D3-BFA9EF8F388D}"/>
    <cellStyle name="Normal 3 7 8 11" xfId="32604" xr:uid="{BD6D4FAD-9E8C-45D5-B598-D7AD53A965E0}"/>
    <cellStyle name="Normal 3 7 8 12" xfId="32605" xr:uid="{63AFABF1-9598-4348-B899-A3760791D8E6}"/>
    <cellStyle name="Normal 3 7 8 2" xfId="32606" xr:uid="{B8BFCC05-4F56-4272-9E7B-6C70A2A66FA9}"/>
    <cellStyle name="Normál 3 7 8 2" xfId="32607" xr:uid="{E98B6E43-E76B-40BA-9C05-DA90BB8F9461}"/>
    <cellStyle name="Normal 3 7 8 2 2" xfId="32608" xr:uid="{4C4E7D20-6A25-4E11-AA07-45C85F80929D}"/>
    <cellStyle name="Normal 3 7 8 2 2 2" xfId="32609" xr:uid="{802A2EE7-A44B-489D-A9BE-BF32355D8C18}"/>
    <cellStyle name="Normal 3 7 8 2 3" xfId="32610" xr:uid="{3C84F846-D888-4CF4-AD9F-71AEA781169B}"/>
    <cellStyle name="Normal 3 7 8 2 4" xfId="32611" xr:uid="{FDD0EA2E-C04E-4728-980E-BEA7542ABFA4}"/>
    <cellStyle name="Normal 3 7 8 2 5" xfId="32612" xr:uid="{A8410884-9B13-4FD0-BAB6-617EEC290A9B}"/>
    <cellStyle name="Normal 3 7 8 3" xfId="32613" xr:uid="{E1D186B7-1E79-496E-AB32-4166308D3B03}"/>
    <cellStyle name="Normál 3 7 8 3" xfId="32614" xr:uid="{A3F2C3A8-8C81-47E3-9BF8-3C808AA0C234}"/>
    <cellStyle name="Normal 3 7 8 3 2" xfId="32615" xr:uid="{B8D4CAC9-929A-40DC-8AA8-C50D00F60E34}"/>
    <cellStyle name="Normal 3 7 8 4" xfId="32616" xr:uid="{B86527AC-7C2C-4D95-9DE4-C19416410E48}"/>
    <cellStyle name="Normal 3 7 8 4 2" xfId="32617" xr:uid="{FD96D224-AF9D-4675-A4DD-1E682ADC85A2}"/>
    <cellStyle name="Normal 3 7 8 5" xfId="32618" xr:uid="{3DA03D30-5B6E-4CBE-B15B-B6C2F244AA4C}"/>
    <cellStyle name="Normal 3 7 8 5 2" xfId="32619" xr:uid="{AA26D274-54CE-431F-BF60-4A930D194538}"/>
    <cellStyle name="Normal 3 7 8 6" xfId="32620" xr:uid="{352564DB-0429-40DA-ACB7-1ABFCD04A987}"/>
    <cellStyle name="Normal 3 7 8 6 2" xfId="32621" xr:uid="{6D5109C1-38F1-4E71-8108-B7D8F8182271}"/>
    <cellStyle name="Normal 3 7 8 7" xfId="32622" xr:uid="{15DCE9B0-4C94-4554-8EFF-EFA1E0E12C83}"/>
    <cellStyle name="Normal 3 7 8 7 2" xfId="32623" xr:uid="{02C289EF-CF4F-42BF-BDFB-6D4C6C9222F8}"/>
    <cellStyle name="Normal 3 7 8 8" xfId="32624" xr:uid="{4ACA196A-5E5B-495D-AE18-1F0FD7D02D5F}"/>
    <cellStyle name="Normal 3 7 8 8 2" xfId="32625" xr:uid="{EB77AFC3-CC4B-43A1-9BA1-BFC2967025AA}"/>
    <cellStyle name="Normal 3 7 8 9" xfId="32626" xr:uid="{4C180CAC-5D8A-441E-B67B-80D5C9B9ADA2}"/>
    <cellStyle name="Normal 3 7 8 9 2" xfId="32627" xr:uid="{2073B639-48B6-4630-BCB7-30D844F9D8A5}"/>
    <cellStyle name="Normal 3 7 9" xfId="32628" xr:uid="{9AA919B8-177F-430A-BA8A-10DCB0C3E3FF}"/>
    <cellStyle name="Normál 3 7 9" xfId="32629" xr:uid="{70C28A46-8535-4780-8DFB-3B30F89F3E8E}"/>
    <cellStyle name="Normal 3 7 9 10" xfId="32630" xr:uid="{DC8BFD9F-4428-4465-80F2-F8B8D88E8365}"/>
    <cellStyle name="Normal 3 7 9 11" xfId="32631" xr:uid="{5E60B63F-8B63-4457-98B1-C591ECE2CE3F}"/>
    <cellStyle name="Normal 3 7 9 2" xfId="32632" xr:uid="{8CED86BF-6CFF-4124-8F15-E8CB85EAFE8A}"/>
    <cellStyle name="Normál 3 7 9 2" xfId="32633" xr:uid="{43285CA8-C18E-41AA-82D3-D4D8973FFA93}"/>
    <cellStyle name="Normal 3 7 9 2 2" xfId="32634" xr:uid="{D678797E-6365-446B-814A-69BB81E53A55}"/>
    <cellStyle name="Normal 3 7 9 2 2 2" xfId="32635" xr:uid="{F5BF76E8-7E46-427A-85E4-742AE6BA68ED}"/>
    <cellStyle name="Normal 3 7 9 2 3" xfId="32636" xr:uid="{B79512AA-AA7C-444C-AA45-ADB2BAEE7036}"/>
    <cellStyle name="Normal 3 7 9 2 4" xfId="32637" xr:uid="{A7481C69-A3CB-4C91-86F5-C29E0ED6CDE6}"/>
    <cellStyle name="Normal 3 7 9 2 5" xfId="32638" xr:uid="{F072269E-C681-4573-8FBA-D011F7C4DBBD}"/>
    <cellStyle name="Normal 3 7 9 3" xfId="32639" xr:uid="{E591B497-B5F0-4458-8C6F-1C33823A7B2D}"/>
    <cellStyle name="Normál 3 7 9 3" xfId="32640" xr:uid="{FC9B8016-3FAA-4977-95E4-F0D518F180B0}"/>
    <cellStyle name="Normal 3 7 9 3 2" xfId="32641" xr:uid="{6F7F02D3-4401-4E41-93F4-032F844D3014}"/>
    <cellStyle name="Normal 3 7 9 4" xfId="32642" xr:uid="{A66E4B8F-E21C-4F06-92A9-A2EC1621628D}"/>
    <cellStyle name="Normal 3 7 9 4 2" xfId="32643" xr:uid="{0D98D486-3999-475C-904C-F52EA29B429A}"/>
    <cellStyle name="Normal 3 7 9 5" xfId="32644" xr:uid="{C92BEAAD-E821-48F2-A6D7-17883AD6E639}"/>
    <cellStyle name="Normal 3 7 9 5 2" xfId="32645" xr:uid="{36FB0F94-058F-4E43-A2D4-87D615AE87E5}"/>
    <cellStyle name="Normal 3 7 9 6" xfId="32646" xr:uid="{AA36A41D-8C3E-441C-9089-F631F59AA287}"/>
    <cellStyle name="Normal 3 7 9 6 2" xfId="32647" xr:uid="{E065DC8D-84AE-4539-A45B-58E98E9CE000}"/>
    <cellStyle name="Normal 3 7 9 7" xfId="32648" xr:uid="{4F099869-05FF-491F-9715-003AB3C0986A}"/>
    <cellStyle name="Normal 3 7 9 7 2" xfId="32649" xr:uid="{B3015970-D825-4186-B5C6-E122AA2F3103}"/>
    <cellStyle name="Normal 3 7 9 8" xfId="32650" xr:uid="{834C6879-A8F1-4F96-9B9A-46C2EA262A26}"/>
    <cellStyle name="Normal 3 7 9 8 2" xfId="32651" xr:uid="{EE5B5AC9-5B3B-4A5C-85DB-15913AE02165}"/>
    <cellStyle name="Normal 3 7 9 9" xfId="32652" xr:uid="{0129DD16-B604-4BB9-99B5-3BEE65AFF7B8}"/>
    <cellStyle name="Normal 3 70" xfId="32653" xr:uid="{742B3671-EB74-4845-B2C4-12BFFC65F45E}"/>
    <cellStyle name="Normal 3 71" xfId="51984" xr:uid="{4D7C296B-C5E1-4732-AE97-0DCDFFCDC137}"/>
    <cellStyle name="Normal 3 72" xfId="51985" xr:uid="{148F0BF9-3A17-47A1-91DC-2F10B81C1692}"/>
    <cellStyle name="Normal 3 73" xfId="51986" xr:uid="{67AB6303-3A41-404B-9C1E-389FFAA6662D}"/>
    <cellStyle name="Normal 3 74" xfId="51988" xr:uid="{5FDE613E-607D-4F5C-8D4F-2101EFA42FA5}"/>
    <cellStyle name="Normal 3 75" xfId="4057" xr:uid="{9D1947FC-2FB3-45F8-9114-FCD917735B13}"/>
    <cellStyle name="Normal 3 76" xfId="2210" xr:uid="{C6199E88-45AD-4E4E-BAF3-4AC1C80319A6}"/>
    <cellStyle name="Normal 3 8" xfId="3836" xr:uid="{A0446666-544A-4E79-B656-475848C4D959}"/>
    <cellStyle name="Normál 3 8" xfId="32654" xr:uid="{83197DEE-96B5-4D6F-94B9-B366E593610C}"/>
    <cellStyle name="Normál 3 8 10" xfId="32655" xr:uid="{A6AE4814-F7C7-4711-8CF3-3C0C204C9AB1}"/>
    <cellStyle name="Normál 3 8 10 2" xfId="32656" xr:uid="{C76BC193-3227-4FB3-83EB-312C01CF5B8F}"/>
    <cellStyle name="Normál 3 8 11" xfId="32657" xr:uid="{1DF5EB6D-9027-4104-BAE0-D1FC5A325EA9}"/>
    <cellStyle name="Normál 3 8 12" xfId="32658" xr:uid="{71F17DC8-6E27-4E00-A527-8CD942569EAD}"/>
    <cellStyle name="Normal 3 8 2" xfId="32659" xr:uid="{D856D71F-409F-4F40-A600-0BDD03768A41}"/>
    <cellStyle name="Normál 3 8 2" xfId="32660" xr:uid="{AED7FC3A-7934-4F51-80CF-8B6B0BB878C8}"/>
    <cellStyle name="Normál 3 8 2 10" xfId="32661" xr:uid="{7211F9CE-F96D-49C9-AAB1-D44786EBD221}"/>
    <cellStyle name="Normál 3 8 2 10 2" xfId="32662" xr:uid="{A1CF93C8-3D01-40EE-8328-6B0FA594FD2B}"/>
    <cellStyle name="Normál 3 8 2 11" xfId="32663" xr:uid="{1D642452-4AC9-4F54-9630-170047227604}"/>
    <cellStyle name="Normál 3 8 2 12" xfId="32664" xr:uid="{3947F201-C446-4E5B-8CAB-92983C6191E1}"/>
    <cellStyle name="Normal 3 8 2 2" xfId="32665" xr:uid="{80234339-BBA8-4F81-8A29-8732A495F7D4}"/>
    <cellStyle name="Normál 3 8 2 2" xfId="32666" xr:uid="{1146A177-0C31-44BF-B5F0-C393E8DA2066}"/>
    <cellStyle name="Normal 3 8 2 2 10" xfId="32667" xr:uid="{AD736AA8-8467-48B8-A3BB-38D7FF32AE8C}"/>
    <cellStyle name="Normal 3 8 2 2 10 2" xfId="32668" xr:uid="{11F875BD-C979-4675-94AF-6CF42817397B}"/>
    <cellStyle name="Normal 3 8 2 2 11" xfId="32669" xr:uid="{638BF710-2D5D-4B78-9B74-9CF40014E3D6}"/>
    <cellStyle name="Normal 3 8 2 2 11 2" xfId="32670" xr:uid="{38C6CFC7-E2DC-47DF-9B5D-BAE51A0651CB}"/>
    <cellStyle name="Normal 3 8 2 2 12" xfId="32671" xr:uid="{919EDB95-BD6C-4FD6-92A2-8F709C05EB89}"/>
    <cellStyle name="Normal 3 8 2 2 13" xfId="32672" xr:uid="{A11781CC-275C-4CE4-B0B1-86303C111B9D}"/>
    <cellStyle name="Normal 3 8 2 2 14" xfId="32673" xr:uid="{C30B783B-374E-4D78-89E8-3C7788C0D6ED}"/>
    <cellStyle name="Normal 3 8 2 2 2" xfId="32674" xr:uid="{3E1F2CBE-216B-4CFA-B4FA-E2EA6DB339E8}"/>
    <cellStyle name="Normál 3 8 2 2 2" xfId="32675" xr:uid="{931FE0FA-EFE6-4DCB-8D61-3ACE01674768}"/>
    <cellStyle name="Normal 3 8 2 2 2 2" xfId="32676" xr:uid="{9CE65263-6549-452D-8524-8CF445A039F7}"/>
    <cellStyle name="Normal 3 8 2 2 2 2 2" xfId="32677" xr:uid="{6ADEE89A-980F-45E6-9B23-B8B690DC4F2D}"/>
    <cellStyle name="Normal 3 8 2 2 2 3" xfId="32678" xr:uid="{EAB2F3E8-7D4D-4191-91CD-99B296D61477}"/>
    <cellStyle name="Normal 3 8 2 2 2 4" xfId="32679" xr:uid="{BA8DA2BC-880E-4A8D-967D-2C0EB2E5B726}"/>
    <cellStyle name="Normal 3 8 2 2 2 5" xfId="32680" xr:uid="{54025B87-DB33-405C-8B9D-8167B116CE82}"/>
    <cellStyle name="Normal 3 8 2 2 3" xfId="32681" xr:uid="{429BF637-E0E4-4A6D-A44F-D35ABC33E448}"/>
    <cellStyle name="Normál 3 8 2 2 3" xfId="32682" xr:uid="{A118A355-8B33-4EF2-A60A-24AAE5263B7D}"/>
    <cellStyle name="Normal 3 8 2 2 3 2" xfId="32683" xr:uid="{3F8696DC-A580-4389-9749-0FB33606635E}"/>
    <cellStyle name="Normal 3 8 2 2 3 3" xfId="32684" xr:uid="{A4AF703D-BB66-446B-8251-BAFB9A12B635}"/>
    <cellStyle name="Normal 3 8 2 2 4" xfId="32685" xr:uid="{6860F291-49DF-4761-A275-85ED7F18FFA1}"/>
    <cellStyle name="Normal 3 8 2 2 4 2" xfId="32686" xr:uid="{6DC4597D-5314-474C-A54B-A18A2107039C}"/>
    <cellStyle name="Normal 3 8 2 2 4 3" xfId="32687" xr:uid="{9ED237AC-FD3E-47AF-8195-90C570606E48}"/>
    <cellStyle name="Normal 3 8 2 2 5" xfId="32688" xr:uid="{FAC73FFA-998B-47D3-B446-4197BC4B61F7}"/>
    <cellStyle name="Normal 3 8 2 2 5 2" xfId="32689" xr:uid="{5F2EC4DE-D45D-4D75-AA0F-0BD34302389B}"/>
    <cellStyle name="Normal 3 8 2 2 6" xfId="32690" xr:uid="{BACE52BA-4A34-4F7F-BAD2-83B6F49090DD}"/>
    <cellStyle name="Normal 3 8 2 2 6 2" xfId="32691" xr:uid="{B049A234-F50A-487C-AB0B-559396F091CA}"/>
    <cellStyle name="Normal 3 8 2 2 7" xfId="32692" xr:uid="{C52DC22C-2CE1-46E6-8C38-1AEBA8F566C8}"/>
    <cellStyle name="Normal 3 8 2 2 7 2" xfId="32693" xr:uid="{47935F2D-E102-4570-8E5D-B928C0154B73}"/>
    <cellStyle name="Normal 3 8 2 2 8" xfId="32694" xr:uid="{C029C4AE-E371-422E-BDA5-509860227687}"/>
    <cellStyle name="Normal 3 8 2 2 8 2" xfId="32695" xr:uid="{F67B77D7-0A5E-4B64-9307-D3A4A18EC3FF}"/>
    <cellStyle name="Normal 3 8 2 2 9" xfId="32696" xr:uid="{16F7F638-1522-4C1F-A7BA-8196BD6FD6C5}"/>
    <cellStyle name="Normal 3 8 2 2 9 2" xfId="32697" xr:uid="{75FED9F7-322E-4BBF-ABBE-685BD33E51F5}"/>
    <cellStyle name="Normál 3 8 2 3" xfId="32698" xr:uid="{A13750E4-601C-4130-8FDF-2D80B5410574}"/>
    <cellStyle name="Normál 3 8 2 3 2" xfId="32699" xr:uid="{481CC5BB-8337-4D20-8C22-92452EEF2906}"/>
    <cellStyle name="Normál 3 8 2 4" xfId="32700" xr:uid="{CBBB6CD9-EBDC-4CF6-896A-B51F2BD05588}"/>
    <cellStyle name="Normál 3 8 2 4 2" xfId="32701" xr:uid="{67473034-54E6-4DEB-82BF-B4C291965288}"/>
    <cellStyle name="Normál 3 8 2 5" xfId="32702" xr:uid="{97A9F92E-C8E3-4ABA-AEA0-6EDD7F7CC052}"/>
    <cellStyle name="Normál 3 8 2 5 2" xfId="32703" xr:uid="{E75731FD-C4D7-4B8A-8B64-EF5C7A844504}"/>
    <cellStyle name="Normál 3 8 2 6" xfId="32704" xr:uid="{6FB382E1-ABA1-4DAD-9DA8-9C6D9F8F4CAA}"/>
    <cellStyle name="Normál 3 8 2 6 2" xfId="32705" xr:uid="{BA44FD4A-697B-4A4A-87DF-F7F790647BD4}"/>
    <cellStyle name="Normál 3 8 2 7" xfId="32706" xr:uid="{2D7381A0-7EDA-4F2C-8D76-2CF890BBBD42}"/>
    <cellStyle name="Normál 3 8 2 7 2" xfId="32707" xr:uid="{3F4ADB14-AE1A-41AD-BAFE-1E0FC220FD24}"/>
    <cellStyle name="Normál 3 8 2 8" xfId="32708" xr:uid="{8D89AA00-81E2-42CF-9C16-E64EE61936BA}"/>
    <cellStyle name="Normál 3 8 2 8 2" xfId="32709" xr:uid="{82D09EA2-C283-40DF-BCE3-B129BA3DF653}"/>
    <cellStyle name="Normál 3 8 2 9" xfId="32710" xr:uid="{4401ADF9-5E8D-4F46-9C4D-58974AA8489A}"/>
    <cellStyle name="Normál 3 8 2 9 2" xfId="32711" xr:uid="{8A0EBF28-7259-4036-844B-997E37F6F4AE}"/>
    <cellStyle name="Normal 3 8 3" xfId="32712" xr:uid="{079EC30D-F32F-4A14-B956-1D77B8B367FA}"/>
    <cellStyle name="Normál 3 8 3" xfId="32713" xr:uid="{6D8AF87B-30F1-4919-B71A-D1255A080989}"/>
    <cellStyle name="Normal 3 8 3 10" xfId="32714" xr:uid="{A963479A-9479-4D43-9F7A-B33340A99FF6}"/>
    <cellStyle name="Normál 3 8 3 10" xfId="32715" xr:uid="{469E0409-8C8A-4C14-AA3F-CE138A74A030}"/>
    <cellStyle name="Normal 3 8 3 10 2" xfId="32716" xr:uid="{21C4B9C5-1825-4D91-BBA1-AAA8F2D29ACF}"/>
    <cellStyle name="Normál 3 8 3 10 2" xfId="32717" xr:uid="{2DDE0950-87EA-40B4-8340-BBC2A9A2895B}"/>
    <cellStyle name="Normal 3 8 3 10 3" xfId="32718" xr:uid="{7597C2FA-E096-4D73-A323-25A41269CD79}"/>
    <cellStyle name="Normál 3 8 3 10 3" xfId="32719" xr:uid="{C8DE2112-B465-442D-A1FC-2A4F91F8624B}"/>
    <cellStyle name="Normal 3 8 3 10 4" xfId="32720" xr:uid="{A0145896-B3CD-4766-98C5-CFB93923E968}"/>
    <cellStyle name="Normal 3 8 3 11" xfId="32721" xr:uid="{57BD225A-235C-48CA-B11F-EEC0EB977605}"/>
    <cellStyle name="Normál 3 8 3 11" xfId="32722" xr:uid="{4A7CE905-B2F5-48D6-9596-753790398AEC}"/>
    <cellStyle name="Normal 3 8 3 11 2" xfId="32723" xr:uid="{F220C25B-1238-48BE-AB51-962A8EE4F82E}"/>
    <cellStyle name="Normal 3 8 3 11 3" xfId="32724" xr:uid="{8F6D35FB-0025-480B-B965-A909D4FDC2D8}"/>
    <cellStyle name="Normal 3 8 3 11 4" xfId="32725" xr:uid="{E9986DCB-77D0-4AF6-B3C1-1E9B532A1508}"/>
    <cellStyle name="Normal 3 8 3 12" xfId="32726" xr:uid="{741FFBE4-2C82-48B5-8D6B-8AD9BB22C9AD}"/>
    <cellStyle name="Normál 3 8 3 12" xfId="32727" xr:uid="{F217412E-1E1A-419C-8D78-5236CD6228ED}"/>
    <cellStyle name="Normal 3 8 3 12 2" xfId="32728" xr:uid="{5EDB9F75-0612-4DD6-A7F9-6A24BA0384E5}"/>
    <cellStyle name="Normal 3 8 3 12 3" xfId="32729" xr:uid="{C73C803A-4D37-4FE4-A49A-E117E8510F54}"/>
    <cellStyle name="Normal 3 8 3 13" xfId="32730" xr:uid="{6CDCC650-F6F7-43EC-82FE-03C8348C40FF}"/>
    <cellStyle name="Normál 3 8 3 13" xfId="32731" xr:uid="{86DCBB84-CA36-46DC-BE08-A5A91F124E22}"/>
    <cellStyle name="Normal 3 8 3 13 2" xfId="32732" xr:uid="{8BFD642D-191C-4057-AEAB-89C698EB443C}"/>
    <cellStyle name="Normal 3 8 3 13 3" xfId="32733" xr:uid="{6A850390-8787-4305-B6AA-383A9952A258}"/>
    <cellStyle name="Normal 3 8 3 14" xfId="32734" xr:uid="{81043042-943E-4D66-81DC-5CE97D4DF285}"/>
    <cellStyle name="Normal 3 8 3 14 2" xfId="32735" xr:uid="{4309D40E-8ABE-444A-8104-2D95ED6F8BC5}"/>
    <cellStyle name="Normal 3 8 3 15" xfId="32736" xr:uid="{F0167F83-1854-4EED-8452-6FCA328896DD}"/>
    <cellStyle name="Normal 3 8 3 15 2" xfId="32737" xr:uid="{76FE9640-7038-4A4C-A7E3-C1A7943F9A05}"/>
    <cellStyle name="Normal 3 8 3 16" xfId="32738" xr:uid="{1E840DC4-39B0-4222-88EB-FE7AF68CD7D2}"/>
    <cellStyle name="Normal 3 8 3 2" xfId="32739" xr:uid="{30F4D405-4A8A-4045-B12A-ACF309727996}"/>
    <cellStyle name="Normál 3 8 3 2" xfId="32740" xr:uid="{02DA865D-6BAB-4970-B8D2-13A5E4971447}"/>
    <cellStyle name="Normal 3 8 3 2 10" xfId="32741" xr:uid="{D63B8E93-76D9-40F0-A236-428C896348A7}"/>
    <cellStyle name="Normal 3 8 3 2 10 2" xfId="32742" xr:uid="{4A839EE0-7704-49E0-97A3-CF2212A316E4}"/>
    <cellStyle name="Normal 3 8 3 2 11" xfId="32743" xr:uid="{15137844-B7EB-4D14-B010-E6DAD97BD4DF}"/>
    <cellStyle name="Normal 3 8 3 2 12" xfId="32744" xr:uid="{29E51319-2EEF-4979-BDCD-FEEA359EBFE7}"/>
    <cellStyle name="Normal 3 8 3 2 13" xfId="32745" xr:uid="{EB0AF45F-E15B-4571-B71D-3DEE90F3E901}"/>
    <cellStyle name="Normal 3 8 3 2 2" xfId="32746" xr:uid="{9C73D77D-FFF0-4A0C-B08A-BE3E8CAD1AE4}"/>
    <cellStyle name="Normál 3 8 3 2 2" xfId="32747" xr:uid="{57D1DA95-DA2C-47B6-9C87-9C9DB49355FC}"/>
    <cellStyle name="Normal 3 8 3 2 2 2" xfId="32748" xr:uid="{6E4A6D32-786A-495F-A0B9-580504803755}"/>
    <cellStyle name="Normal 3 8 3 2 2 3" xfId="32749" xr:uid="{49226544-8CDF-4AF8-B16E-48FD13989E4E}"/>
    <cellStyle name="Normal 3 8 3 2 3" xfId="32750" xr:uid="{7697E281-7399-4765-9B8E-7E702BCFCE6C}"/>
    <cellStyle name="Normál 3 8 3 2 3" xfId="32751" xr:uid="{8ABD5C62-F7F7-48F3-8B68-7F58A7F45E9D}"/>
    <cellStyle name="Normal 3 8 3 2 3 2" xfId="32752" xr:uid="{4271D6AD-7318-45AA-8DEA-868A0FC451FB}"/>
    <cellStyle name="Normal 3 8 3 2 4" xfId="32753" xr:uid="{75315599-3297-44DF-B526-40BDC2F56115}"/>
    <cellStyle name="Normal 3 8 3 2 4 2" xfId="32754" xr:uid="{4088E333-D9D1-4D21-A1F7-4E69A8CBC9A5}"/>
    <cellStyle name="Normal 3 8 3 2 5" xfId="32755" xr:uid="{5E376311-E6CE-4ADD-8B2F-2178F7D4C67C}"/>
    <cellStyle name="Normal 3 8 3 2 5 2" xfId="32756" xr:uid="{DCA5502F-E8CE-4252-9CEC-33F517210A85}"/>
    <cellStyle name="Normal 3 8 3 2 6" xfId="32757" xr:uid="{E616D0CB-37D8-41AC-AE9F-15249FDD5C90}"/>
    <cellStyle name="Normal 3 8 3 2 6 2" xfId="32758" xr:uid="{A4CEDC29-D61D-45C6-BA21-B84545E46B6C}"/>
    <cellStyle name="Normal 3 8 3 2 7" xfId="32759" xr:uid="{F03BD681-8188-4A14-9EA5-5CBE0ECF0B7B}"/>
    <cellStyle name="Normal 3 8 3 2 7 2" xfId="32760" xr:uid="{A99692A4-1BF1-44AB-AAD8-90914C8E3552}"/>
    <cellStyle name="Normal 3 8 3 2 8" xfId="32761" xr:uid="{8337F3E3-3863-4197-B702-93D8AB792761}"/>
    <cellStyle name="Normal 3 8 3 2 8 2" xfId="32762" xr:uid="{9C7C4182-CEA5-43E5-9CD7-15AA8F8C1C72}"/>
    <cellStyle name="Normal 3 8 3 2 9" xfId="32763" xr:uid="{11AC007A-DF96-4012-8EDD-82855D8A9AD9}"/>
    <cellStyle name="Normal 3 8 3 2 9 2" xfId="32764" xr:uid="{64825836-4056-47CF-B4C8-C5B4E4460A5C}"/>
    <cellStyle name="Normal 3 8 3 3" xfId="32765" xr:uid="{364A5B76-0FF5-4284-B485-7FF4A94981C9}"/>
    <cellStyle name="Normál 3 8 3 3" xfId="32766" xr:uid="{271BE606-2071-46B7-9334-66BA60BBC878}"/>
    <cellStyle name="Normal 3 8 3 3 10" xfId="32767" xr:uid="{730F8BF8-43F7-489E-9FF6-1837569A385D}"/>
    <cellStyle name="Normal 3 8 3 3 11" xfId="32768" xr:uid="{A9ACB6D2-BD29-4C83-9194-814579A6E9E6}"/>
    <cellStyle name="Normal 3 8 3 3 12" xfId="32769" xr:uid="{E7F3F147-4DEB-4928-ABBD-6BF84C31FA91}"/>
    <cellStyle name="Normal 3 8 3 3 2" xfId="32770" xr:uid="{991DD323-909E-41D7-8C05-1859A57801C0}"/>
    <cellStyle name="Normál 3 8 3 3 2" xfId="32771" xr:uid="{7D346703-FD1B-4ADC-88C5-73E966EB4DD1}"/>
    <cellStyle name="Normal 3 8 3 3 2 2" xfId="32772" xr:uid="{8EC661FD-4259-4CBB-9CA5-6754CFD12BBC}"/>
    <cellStyle name="Normal 3 8 3 3 2 3" xfId="32773" xr:uid="{5FAA011E-4BD6-4F8B-9990-47A50A393805}"/>
    <cellStyle name="Normal 3 8 3 3 3" xfId="32774" xr:uid="{281C1C42-F146-4AB2-9B91-01B6FDAE0727}"/>
    <cellStyle name="Normál 3 8 3 3 3" xfId="32775" xr:uid="{9D6C58FF-A3DA-40D7-8A23-5B330425A581}"/>
    <cellStyle name="Normal 3 8 3 3 3 2" xfId="32776" xr:uid="{B3A03983-71C5-4660-942F-796A6615687C}"/>
    <cellStyle name="Normal 3 8 3 3 4" xfId="32777" xr:uid="{141CF8B6-48D3-4B6F-80DE-B7845B6A1020}"/>
    <cellStyle name="Normal 3 8 3 3 4 2" xfId="32778" xr:uid="{E29AE187-20A7-408E-A697-DF2BFE6BC694}"/>
    <cellStyle name="Normal 3 8 3 3 5" xfId="32779" xr:uid="{032D80BB-8372-4F17-BA99-2E5916D2F599}"/>
    <cellStyle name="Normal 3 8 3 3 5 2" xfId="32780" xr:uid="{EE4B4427-896A-402A-A859-CA4D34187429}"/>
    <cellStyle name="Normal 3 8 3 3 6" xfId="32781" xr:uid="{21C446D5-8FCB-40DE-AC1E-A95D918A5C96}"/>
    <cellStyle name="Normal 3 8 3 3 6 2" xfId="32782" xr:uid="{98060438-9D3C-4059-A190-2CA3B5381F10}"/>
    <cellStyle name="Normal 3 8 3 3 7" xfId="32783" xr:uid="{2B08EA92-1E07-4D52-8BB2-D19A262BC6E5}"/>
    <cellStyle name="Normal 3 8 3 3 7 2" xfId="32784" xr:uid="{3E6103CD-EAB9-493F-AAC1-6816D7FF0273}"/>
    <cellStyle name="Normal 3 8 3 3 8" xfId="32785" xr:uid="{67D92D4D-19C0-4AE5-BD35-E223FAE06F8E}"/>
    <cellStyle name="Normal 3 8 3 3 8 2" xfId="32786" xr:uid="{0829F1F8-A937-4438-8AF4-D0BF7CF00F13}"/>
    <cellStyle name="Normal 3 8 3 3 9" xfId="32787" xr:uid="{ADCBE160-AA47-490A-9204-E61DC93A1643}"/>
    <cellStyle name="Normal 3 8 3 3 9 2" xfId="32788" xr:uid="{6CC3C87B-F370-4F17-B5F4-E33F0A36653C}"/>
    <cellStyle name="Normal 3 8 3 4" xfId="32789" xr:uid="{40A1E473-994F-495C-9B1E-1137665F4E7C}"/>
    <cellStyle name="Normál 3 8 3 4" xfId="32790" xr:uid="{23D5D1FD-13E1-43CA-8793-6390D4F7AC4B}"/>
    <cellStyle name="Normal 3 8 3 4 10" xfId="32791" xr:uid="{4887AF36-C46A-4B40-BBF3-DBCE5576DEED}"/>
    <cellStyle name="Normal 3 8 3 4 11" xfId="32792" xr:uid="{F7E89141-0652-4F8D-B164-A79961509DE8}"/>
    <cellStyle name="Normal 3 8 3 4 2" xfId="32793" xr:uid="{A494E54F-B9C9-4C30-B3AD-8AEB830F416F}"/>
    <cellStyle name="Normál 3 8 3 4 2" xfId="32794" xr:uid="{8E7E3252-18C0-4636-80CF-20C67A86F599}"/>
    <cellStyle name="Normal 3 8 3 4 2 2" xfId="32795" xr:uid="{BBB97B75-9D46-4736-9C5A-38CCD1940D07}"/>
    <cellStyle name="Normal 3 8 3 4 2 3" xfId="32796" xr:uid="{1FA88794-45EF-4786-B225-99D42A032CFA}"/>
    <cellStyle name="Normal 3 8 3 4 3" xfId="32797" xr:uid="{4C7B0E53-ED6C-4EDC-BFC0-263CA1B82E0B}"/>
    <cellStyle name="Normál 3 8 3 4 3" xfId="32798" xr:uid="{1ABB98C1-26AB-48A9-81B2-CBECECEE4621}"/>
    <cellStyle name="Normal 3 8 3 4 3 2" xfId="32799" xr:uid="{48E496F0-77DA-4CEF-9B1C-E946DF377575}"/>
    <cellStyle name="Normal 3 8 3 4 4" xfId="32800" xr:uid="{4482D342-6C5E-4CA0-B936-D55764FA030E}"/>
    <cellStyle name="Normal 3 8 3 4 4 2" xfId="32801" xr:uid="{A25C498A-21C0-4420-A55A-2F49B45132E3}"/>
    <cellStyle name="Normal 3 8 3 4 5" xfId="32802" xr:uid="{5634A6E5-D0BA-4C14-A379-B68118C79AA1}"/>
    <cellStyle name="Normal 3 8 3 4 5 2" xfId="32803" xr:uid="{D30BDF02-3B70-4C1C-B095-BFBEE2214070}"/>
    <cellStyle name="Normal 3 8 3 4 6" xfId="32804" xr:uid="{040A6080-6106-4188-AEF6-E870FE18F6B4}"/>
    <cellStyle name="Normal 3 8 3 4 6 2" xfId="32805" xr:uid="{B1F9A71F-9F0F-4CD0-A732-4EEEE04A662C}"/>
    <cellStyle name="Normal 3 8 3 4 7" xfId="32806" xr:uid="{95DB7F38-21D1-401C-8D09-65CA3C43148E}"/>
    <cellStyle name="Normal 3 8 3 4 7 2" xfId="32807" xr:uid="{FBFFDFBA-F531-4616-9D7A-1C05EC661085}"/>
    <cellStyle name="Normal 3 8 3 4 8" xfId="32808" xr:uid="{58D5640F-8935-471B-85A0-3044BCBB93CC}"/>
    <cellStyle name="Normal 3 8 3 4 8 2" xfId="32809" xr:uid="{78C426C5-EBDA-40B9-9D7A-04B64B2DE40E}"/>
    <cellStyle name="Normal 3 8 3 4 9" xfId="32810" xr:uid="{21D5C0D6-A733-4136-9F31-C3AD1DBBFF18}"/>
    <cellStyle name="Normal 3 8 3 5" xfId="32811" xr:uid="{F78CB407-2EA4-47E1-ABE4-C61BFBE36727}"/>
    <cellStyle name="Normál 3 8 3 5" xfId="32812" xr:uid="{988A9E02-5DFA-47E8-AF78-DA41305B0DBA}"/>
    <cellStyle name="Normal 3 8 3 5 2" xfId="32813" xr:uid="{335BAEB0-C322-4BC5-B60F-4370178FE237}"/>
    <cellStyle name="Normál 3 8 3 5 2" xfId="32814" xr:uid="{0F16E5D5-30DF-417E-AB52-05F660EB780C}"/>
    <cellStyle name="Normal 3 8 3 5 3" xfId="32815" xr:uid="{B51D9733-1E49-4126-8B19-C1CB6AE9C54A}"/>
    <cellStyle name="Normál 3 8 3 5 3" xfId="32816" xr:uid="{1C82EE9F-A864-4DCE-B2ED-B6322EE20529}"/>
    <cellStyle name="Normal 3 8 3 5 4" xfId="32817" xr:uid="{8BA76631-35F7-4CBC-B85A-5DB0D9E9DFB8}"/>
    <cellStyle name="Normal 3 8 3 6" xfId="32818" xr:uid="{3AED36CD-5C31-40A0-9AA6-93367EC6E224}"/>
    <cellStyle name="Normál 3 8 3 6" xfId="32819" xr:uid="{1ABC3C70-2B60-4812-8627-3F8B52B87A81}"/>
    <cellStyle name="Normal 3 8 3 6 2" xfId="32820" xr:uid="{725DE529-0FD0-44F6-821D-8005C3F0187A}"/>
    <cellStyle name="Normál 3 8 3 6 2" xfId="32821" xr:uid="{00F922F7-523C-4C4D-95E9-3434E9FF5535}"/>
    <cellStyle name="Normal 3 8 3 6 3" xfId="32822" xr:uid="{42F943B5-1E6B-4A29-9AC9-92CB77FD6CA6}"/>
    <cellStyle name="Normál 3 8 3 6 3" xfId="32823" xr:uid="{E6849783-E730-4B59-B5CB-67E59602DEB3}"/>
    <cellStyle name="Normal 3 8 3 6 4" xfId="32824" xr:uid="{30DFAC70-D4F3-4CD4-9F4D-1C9BD62B0792}"/>
    <cellStyle name="Normal 3 8 3 7" xfId="32825" xr:uid="{C918BDD6-27EC-461B-8993-373A199AE202}"/>
    <cellStyle name="Normál 3 8 3 7" xfId="32826" xr:uid="{F7B764C4-B396-4569-A0C1-DE3694D32B4A}"/>
    <cellStyle name="Normal 3 8 3 7 2" xfId="32827" xr:uid="{E1C93334-9808-4C27-B78F-9087B7653C65}"/>
    <cellStyle name="Normál 3 8 3 7 2" xfId="32828" xr:uid="{769515C2-501B-4E8B-B42C-C5930854049B}"/>
    <cellStyle name="Normal 3 8 3 7 3" xfId="32829" xr:uid="{3976AAEF-FFC6-490E-884C-D4340663E257}"/>
    <cellStyle name="Normál 3 8 3 7 3" xfId="32830" xr:uid="{4B41063C-5C21-4180-BBA2-E008EA136B4B}"/>
    <cellStyle name="Normal 3 8 3 7 4" xfId="32831" xr:uid="{F9E0459A-8651-48B3-AF44-48E47809AEA7}"/>
    <cellStyle name="Normal 3 8 3 8" xfId="32832" xr:uid="{D5F30564-014D-419F-BB8D-C7847DE4D1DA}"/>
    <cellStyle name="Normál 3 8 3 8" xfId="32833" xr:uid="{D4749282-EED1-4BDA-BBA3-577A0115B42E}"/>
    <cellStyle name="Normal 3 8 3 8 2" xfId="32834" xr:uid="{7D2E72D0-1F28-4258-8E12-5AB1606C1B39}"/>
    <cellStyle name="Normál 3 8 3 8 2" xfId="32835" xr:uid="{72680D63-1CEB-46C5-A5D3-BF173099F5B7}"/>
    <cellStyle name="Normal 3 8 3 8 3" xfId="32836" xr:uid="{700E275D-6B41-439D-8AD8-51A526E45971}"/>
    <cellStyle name="Normál 3 8 3 8 3" xfId="32837" xr:uid="{53FE97EC-0E97-441D-8C4C-6B6B403456BF}"/>
    <cellStyle name="Normal 3 8 3 8 4" xfId="32838" xr:uid="{39660312-C5C8-4985-9548-A20D1F1522EF}"/>
    <cellStyle name="Normal 3 8 3 9" xfId="32839" xr:uid="{4640B0B5-902A-4F43-81F3-6716BF053BD8}"/>
    <cellStyle name="Normál 3 8 3 9" xfId="32840" xr:uid="{9D24A8A8-313A-431F-B2D5-C26F5656BA10}"/>
    <cellStyle name="Normal 3 8 3 9 2" xfId="32841" xr:uid="{14E7F269-655F-43CF-BDF3-1D5A308ECA40}"/>
    <cellStyle name="Normál 3 8 3 9 2" xfId="32842" xr:uid="{6E763823-FC70-48C7-96EF-102E7AB58740}"/>
    <cellStyle name="Normal 3 8 3 9 3" xfId="32843" xr:uid="{FBD78A73-940E-4EEC-9A68-4AA66B7FF13E}"/>
    <cellStyle name="Normál 3 8 3 9 3" xfId="32844" xr:uid="{20938FAD-A97A-4797-9D1E-168BFBD546F4}"/>
    <cellStyle name="Normal 3 8 3 9 4" xfId="32845" xr:uid="{9EC331A9-28B0-4F6F-B299-92EF80297496}"/>
    <cellStyle name="Normal 3 8 4" xfId="32846" xr:uid="{A1C9A65C-CC43-4F27-A546-6828D14BB7ED}"/>
    <cellStyle name="Normál 3 8 4" xfId="32847" xr:uid="{6C1D6A31-5001-4CD6-96C6-0156F779EF37}"/>
    <cellStyle name="Normal 3 8 4 10" xfId="32848" xr:uid="{DEDB095E-98A0-47D8-86FA-9AEDD879494D}"/>
    <cellStyle name="Normál 3 8 4 10" xfId="32849" xr:uid="{212577B0-5180-4DE3-9908-7063FD34D557}"/>
    <cellStyle name="Normal 3 8 4 10 2" xfId="32850" xr:uid="{F9092EAB-4F97-4744-85D4-8DC3320F50C5}"/>
    <cellStyle name="Normál 3 8 4 10 2" xfId="32851" xr:uid="{123CDF23-1265-4C4E-9507-B7366276F6F7}"/>
    <cellStyle name="Normal 3 8 4 10 3" xfId="32852" xr:uid="{0128DC7A-DC9F-4571-8795-4C63266F02BC}"/>
    <cellStyle name="Normál 3 8 4 10 3" xfId="32853" xr:uid="{13548A70-B739-40E3-8435-9B6EAABD8F69}"/>
    <cellStyle name="Normal 3 8 4 11" xfId="32854" xr:uid="{A1D6C149-9371-4C87-8473-F5DE5061845A}"/>
    <cellStyle name="Normál 3 8 4 11" xfId="32855" xr:uid="{348E0B8C-1D22-4052-B03A-01C94FC3CF85}"/>
    <cellStyle name="Normal 3 8 4 11 2" xfId="32856" xr:uid="{BFD36A45-8694-428A-8EDB-966F0F9F016A}"/>
    <cellStyle name="Normal 3 8 4 11 3" xfId="32857" xr:uid="{290844E1-950C-4358-84CB-119F4631FBC7}"/>
    <cellStyle name="Normal 3 8 4 12" xfId="32858" xr:uid="{05F2C565-7743-4443-A3BF-8DABFFA5ECD4}"/>
    <cellStyle name="Normál 3 8 4 12" xfId="32859" xr:uid="{C8E4A67F-894F-46BE-84D6-D9BD3EA2F665}"/>
    <cellStyle name="Normal 3 8 4 12 2" xfId="32860" xr:uid="{AB65BD44-AE29-4B66-BC0D-F6DC1F1E9771}"/>
    <cellStyle name="Normal 3 8 4 13" xfId="32861" xr:uid="{43B197AB-E9A6-4A26-84C9-2F419A7F71F6}"/>
    <cellStyle name="Normál 3 8 4 13" xfId="32862" xr:uid="{A631791E-972C-420E-A2FF-9FA856F9F17C}"/>
    <cellStyle name="Normal 3 8 4 14" xfId="32863" xr:uid="{D1EE2EC5-A61E-402E-A4CA-1F01DD5EAEA3}"/>
    <cellStyle name="Normal 3 8 4 15" xfId="32864" xr:uid="{70688409-DF56-41F8-85CF-B09AB4686BF0}"/>
    <cellStyle name="Normal 3 8 4 2" xfId="32865" xr:uid="{948422AE-C431-4B04-91A5-521F11E4DCA1}"/>
    <cellStyle name="Normál 3 8 4 2" xfId="32866" xr:uid="{92EA6471-96C5-459F-B0E6-E3AA8F00A6DB}"/>
    <cellStyle name="Normal 3 8 4 2 10" xfId="32867" xr:uid="{B0A651B0-646E-4E0F-A4CE-CD62EF1DC24B}"/>
    <cellStyle name="Normal 3 8 4 2 10 2" xfId="32868" xr:uid="{FB72BBC0-9412-45E8-B53D-5413C5C041A4}"/>
    <cellStyle name="Normal 3 8 4 2 11" xfId="32869" xr:uid="{819140B6-E8CE-4E18-828B-F46BAD275B22}"/>
    <cellStyle name="Normal 3 8 4 2 12" xfId="32870" xr:uid="{33C524C3-CEA9-495F-A6B8-5654A96762E1}"/>
    <cellStyle name="Normal 3 8 4 2 13" xfId="32871" xr:uid="{C5857852-6215-40A2-8F6A-EF6C74AA0045}"/>
    <cellStyle name="Normal 3 8 4 2 2" xfId="32872" xr:uid="{F72DACEA-56C0-44E9-8AE4-F9A841392F9D}"/>
    <cellStyle name="Normál 3 8 4 2 2" xfId="32873" xr:uid="{6C7F0136-875D-4EEC-9B77-746404C0C923}"/>
    <cellStyle name="Normal 3 8 4 2 2 2" xfId="32874" xr:uid="{FB516B5B-7CE3-4F27-B6E1-215A5B3ECB30}"/>
    <cellStyle name="Normal 3 8 4 2 2 3" xfId="32875" xr:uid="{651C1E1E-8AF5-4BC4-A222-9CB9D0D8FFBD}"/>
    <cellStyle name="Normal 3 8 4 2 3" xfId="32876" xr:uid="{534320A9-E7BD-4532-9C86-E8C56D8C8FFF}"/>
    <cellStyle name="Normál 3 8 4 2 3" xfId="32877" xr:uid="{3CF0396E-B800-4046-AFA6-C341217B19DD}"/>
    <cellStyle name="Normal 3 8 4 2 3 2" xfId="32878" xr:uid="{83C83641-73F6-4B43-9BA6-869D2F25C6C2}"/>
    <cellStyle name="Normal 3 8 4 2 4" xfId="32879" xr:uid="{44B69B57-3CB3-4945-9F46-92F4FE92B564}"/>
    <cellStyle name="Normal 3 8 4 2 4 2" xfId="32880" xr:uid="{9430E77D-CAAA-477D-9A3A-A7B6850C17DD}"/>
    <cellStyle name="Normal 3 8 4 2 5" xfId="32881" xr:uid="{80D78448-7E16-496A-863F-1590ED5DE464}"/>
    <cellStyle name="Normal 3 8 4 2 5 2" xfId="32882" xr:uid="{2DFF1712-F4A1-4538-B517-BF55D90262E0}"/>
    <cellStyle name="Normal 3 8 4 2 6" xfId="32883" xr:uid="{9EA2831F-16B5-4F5D-9FF4-B1FE770AC621}"/>
    <cellStyle name="Normal 3 8 4 2 6 2" xfId="32884" xr:uid="{949B6CC4-C883-4B1F-8343-1B6ED8C40A25}"/>
    <cellStyle name="Normal 3 8 4 2 7" xfId="32885" xr:uid="{241AA189-F7E8-406C-999A-65FFC15CBD4B}"/>
    <cellStyle name="Normal 3 8 4 2 7 2" xfId="32886" xr:uid="{9143910E-5130-4B64-9696-3F9788647A14}"/>
    <cellStyle name="Normal 3 8 4 2 8" xfId="32887" xr:uid="{C8B59D74-27E2-4DFE-90DD-3C0CFA2C37CE}"/>
    <cellStyle name="Normal 3 8 4 2 8 2" xfId="32888" xr:uid="{7A788C3C-5097-48DC-A7DC-2BC59D42806C}"/>
    <cellStyle name="Normal 3 8 4 2 9" xfId="32889" xr:uid="{EC89B9FE-301E-48AA-9B20-FA7E05F79699}"/>
    <cellStyle name="Normal 3 8 4 2 9 2" xfId="32890" xr:uid="{6446EEE3-233F-4430-ACA6-CAB0F144DBCA}"/>
    <cellStyle name="Normal 3 8 4 3" xfId="32891" xr:uid="{385F7532-AAFA-4F4A-8514-D0BFAD859F95}"/>
    <cellStyle name="Normál 3 8 4 3" xfId="32892" xr:uid="{DA7768BD-9852-413D-BA35-92BBE6E683ED}"/>
    <cellStyle name="Normal 3 8 4 3 10" xfId="32893" xr:uid="{FB3FEE2B-2922-4E66-AF50-FC349A03E0D9}"/>
    <cellStyle name="Normal 3 8 4 3 11" xfId="32894" xr:uid="{CA45B891-4BCB-4666-8722-4C78DA1B38F4}"/>
    <cellStyle name="Normal 3 8 4 3 12" xfId="32895" xr:uid="{723492E3-3CF5-4D7A-B74E-FB2949B841A9}"/>
    <cellStyle name="Normal 3 8 4 3 2" xfId="32896" xr:uid="{16627381-44A2-4302-88BE-945738A84B78}"/>
    <cellStyle name="Normál 3 8 4 3 2" xfId="32897" xr:uid="{BE476063-D706-4B27-9A54-CA1D688DF4EA}"/>
    <cellStyle name="Normal 3 8 4 3 2 2" xfId="32898" xr:uid="{351CBB6F-4117-4A76-B074-00798C1F39FD}"/>
    <cellStyle name="Normal 3 8 4 3 2 3" xfId="32899" xr:uid="{19F6D4D7-8929-4619-BD74-1F69E5246E88}"/>
    <cellStyle name="Normal 3 8 4 3 3" xfId="32900" xr:uid="{9627CC7E-B321-4906-9CE8-A8CEE1A11021}"/>
    <cellStyle name="Normál 3 8 4 3 3" xfId="32901" xr:uid="{C11B83A9-5B38-4C28-90B3-39DE2F92BFBC}"/>
    <cellStyle name="Normal 3 8 4 3 3 2" xfId="32902" xr:uid="{75D1786B-1F31-4EE1-B5FF-FCD7AE57EA71}"/>
    <cellStyle name="Normal 3 8 4 3 4" xfId="32903" xr:uid="{3ABAEDD9-DB2B-407E-95B1-0687E21C7B3A}"/>
    <cellStyle name="Normal 3 8 4 3 4 2" xfId="32904" xr:uid="{EE741CE5-7E57-4D13-9BBD-87835C2D8E72}"/>
    <cellStyle name="Normal 3 8 4 3 5" xfId="32905" xr:uid="{4766ACDA-B78B-42F5-BF31-FFEC5262AAC8}"/>
    <cellStyle name="Normal 3 8 4 3 5 2" xfId="32906" xr:uid="{D998DC5B-B123-41A4-A2A1-2A5CB232B095}"/>
    <cellStyle name="Normal 3 8 4 3 6" xfId="32907" xr:uid="{7B222639-8A7E-4399-9D74-8E7D7448288C}"/>
    <cellStyle name="Normal 3 8 4 3 6 2" xfId="32908" xr:uid="{22EBA642-787E-44B3-B4C0-D3227881D4E3}"/>
    <cellStyle name="Normal 3 8 4 3 7" xfId="32909" xr:uid="{D327C743-F9E9-4CC8-849C-5C69F6655445}"/>
    <cellStyle name="Normal 3 8 4 3 7 2" xfId="32910" xr:uid="{42F465E3-216E-4893-B31C-5D40EDCD26A3}"/>
    <cellStyle name="Normal 3 8 4 3 8" xfId="32911" xr:uid="{109D04BC-A5D2-4741-B1A5-B157A1347847}"/>
    <cellStyle name="Normal 3 8 4 3 8 2" xfId="32912" xr:uid="{E7AB4D75-4AB8-47B5-AE91-9D6ECBF428EC}"/>
    <cellStyle name="Normal 3 8 4 3 9" xfId="32913" xr:uid="{F5AF3E79-693B-4BDD-9C5A-AD016905D38C}"/>
    <cellStyle name="Normal 3 8 4 3 9 2" xfId="32914" xr:uid="{56CAC4A2-036C-44F8-8FC7-AF5C93085F4D}"/>
    <cellStyle name="Normal 3 8 4 4" xfId="32915" xr:uid="{35A8B1BB-E0A9-43C4-82F4-119FF7E10B3C}"/>
    <cellStyle name="Normál 3 8 4 4" xfId="32916" xr:uid="{70376E76-1A9D-40B6-8AC5-600CFE59D0D6}"/>
    <cellStyle name="Normal 3 8 4 4 2" xfId="32917" xr:uid="{543C54D1-89C1-4772-B617-BD7FBAF8EEE3}"/>
    <cellStyle name="Normál 3 8 4 4 2" xfId="32918" xr:uid="{2567D0F1-A8E9-456A-A340-F5CCF9C606E8}"/>
    <cellStyle name="Normal 3 8 4 4 3" xfId="32919" xr:uid="{D2707BB9-5C12-445D-A30C-58885DA402BE}"/>
    <cellStyle name="Normál 3 8 4 4 3" xfId="32920" xr:uid="{9581510D-931D-44E3-83ED-161632C8DB05}"/>
    <cellStyle name="Normal 3 8 4 5" xfId="32921" xr:uid="{5E1F30AE-A322-48D3-8B7E-63C20D8ED955}"/>
    <cellStyle name="Normál 3 8 4 5" xfId="32922" xr:uid="{7C8DB7B9-16BC-4C71-88FE-6D0B30EF4660}"/>
    <cellStyle name="Normal 3 8 4 5 2" xfId="32923" xr:uid="{7F5ABDB6-8986-41BC-A03A-92A80E1B1700}"/>
    <cellStyle name="Normál 3 8 4 5 2" xfId="32924" xr:uid="{ED923291-4E14-4A9D-B5AB-ACC66B14CD27}"/>
    <cellStyle name="Normal 3 8 4 5 3" xfId="32925" xr:uid="{050D5F41-7D8C-4618-ACA8-63505F9E0580}"/>
    <cellStyle name="Normál 3 8 4 5 3" xfId="32926" xr:uid="{1A916EF8-BEB3-40A4-85F2-6AF3DD268A73}"/>
    <cellStyle name="Normal 3 8 4 6" xfId="32927" xr:uid="{FB08E7CD-3A23-487B-908C-A796C5E2BB9F}"/>
    <cellStyle name="Normál 3 8 4 6" xfId="32928" xr:uid="{EBF7D248-468F-4F25-B8D2-16481B746442}"/>
    <cellStyle name="Normal 3 8 4 6 2" xfId="32929" xr:uid="{7894F317-7559-4238-82D3-751672581D6C}"/>
    <cellStyle name="Normál 3 8 4 6 2" xfId="32930" xr:uid="{FFFE861D-A40D-4120-9358-0DA520E242FF}"/>
    <cellStyle name="Normal 3 8 4 6 3" xfId="32931" xr:uid="{10178022-B6EE-4FA8-949C-7AFF4C1F890C}"/>
    <cellStyle name="Normál 3 8 4 6 3" xfId="32932" xr:uid="{3FC17742-7ED9-4C48-8399-AE3CD9787FF2}"/>
    <cellStyle name="Normal 3 8 4 7" xfId="32933" xr:uid="{C8453FEC-55F0-4EEE-8FCF-500E9D9E7A9B}"/>
    <cellStyle name="Normál 3 8 4 7" xfId="32934" xr:uid="{326CB944-C9FC-4DBB-83C2-8E476845B691}"/>
    <cellStyle name="Normal 3 8 4 7 2" xfId="32935" xr:uid="{D9804419-06D8-4A7D-B599-F1F3D9DAB920}"/>
    <cellStyle name="Normál 3 8 4 7 2" xfId="32936" xr:uid="{9A80237B-C736-4209-876B-A02214ADBBBF}"/>
    <cellStyle name="Normal 3 8 4 7 3" xfId="32937" xr:uid="{3A93E6F1-C50B-4F73-B4C6-BBC78D3EBBD5}"/>
    <cellStyle name="Normál 3 8 4 7 3" xfId="32938" xr:uid="{8BC3525E-7C86-4400-A021-DFEFAFD170D9}"/>
    <cellStyle name="Normal 3 8 4 8" xfId="32939" xr:uid="{BAAEDE92-CA43-4834-8C40-8C4690A18AAE}"/>
    <cellStyle name="Normál 3 8 4 8" xfId="32940" xr:uid="{C0F60B54-C2C4-4D5D-99B9-5B7EF74F2659}"/>
    <cellStyle name="Normal 3 8 4 8 2" xfId="32941" xr:uid="{53E5D50E-EDAC-4026-83E7-051B01D5A126}"/>
    <cellStyle name="Normál 3 8 4 8 2" xfId="32942" xr:uid="{70F9801B-0A33-4394-8687-CCE54F3F1AB3}"/>
    <cellStyle name="Normal 3 8 4 8 3" xfId="32943" xr:uid="{A5C80A2B-2F13-48E2-8313-9FBFB576ACD7}"/>
    <cellStyle name="Normál 3 8 4 8 3" xfId="32944" xr:uid="{B1F988D4-F3EA-4579-8477-43AF31A3D0F1}"/>
    <cellStyle name="Normal 3 8 4 9" xfId="32945" xr:uid="{1B9D57CA-9095-43FA-BA87-4DCEEAB7948D}"/>
    <cellStyle name="Normál 3 8 4 9" xfId="32946" xr:uid="{C3508C89-5FED-41D6-B0E1-3F9B5BCDB4D6}"/>
    <cellStyle name="Normal 3 8 4 9 2" xfId="32947" xr:uid="{E55430E3-98CC-493F-9705-7565027597E7}"/>
    <cellStyle name="Normál 3 8 4 9 2" xfId="32948" xr:uid="{4EAF4BC8-8D26-4C6E-AE08-3EDC2E469329}"/>
    <cellStyle name="Normal 3 8 4 9 3" xfId="32949" xr:uid="{CF9A286D-4658-4D86-A361-92AE2B597627}"/>
    <cellStyle name="Normál 3 8 4 9 3" xfId="32950" xr:uid="{6F2DA33A-3284-47BA-A6C6-AB8B8E755B39}"/>
    <cellStyle name="Normal 3 8 5" xfId="32951" xr:uid="{534D8C63-D212-4199-A38D-BA81C0F8C707}"/>
    <cellStyle name="Normál 3 8 5" xfId="32952" xr:uid="{4E0CC3D7-71A5-40DF-B304-2604F27E2120}"/>
    <cellStyle name="Normal 3 8 5 10" xfId="32953" xr:uid="{A6538E1A-6A12-4224-AC0D-8840743BBD22}"/>
    <cellStyle name="Normál 3 8 5 10" xfId="32954" xr:uid="{9D3918C0-5CB7-4B36-BC29-71D94A47137E}"/>
    <cellStyle name="Normal 3 8 5 10 2" xfId="32955" xr:uid="{6B847080-311F-41B0-9C92-B1B1C85641E3}"/>
    <cellStyle name="Normál 3 8 5 10 2" xfId="32956" xr:uid="{235ABEC9-05C9-4669-BF10-7507BE4039DC}"/>
    <cellStyle name="Normal 3 8 5 10 3" xfId="32957" xr:uid="{17604107-B492-44C0-BB16-E0674768F382}"/>
    <cellStyle name="Normál 3 8 5 10 3" xfId="32958" xr:uid="{C147EDA9-F461-4B2B-8CED-76356C7D70D0}"/>
    <cellStyle name="Normal 3 8 5 11" xfId="32959" xr:uid="{435F9D4B-D35E-4A9B-87E5-A88BC5A88667}"/>
    <cellStyle name="Normál 3 8 5 11" xfId="32960" xr:uid="{B0C3C3E4-AD7E-4B75-B23D-B9A2EE642474}"/>
    <cellStyle name="Normal 3 8 5 11 2" xfId="32961" xr:uid="{8ACF6B6D-6660-48BF-9A6B-4300DD06C762}"/>
    <cellStyle name="Normal 3 8 5 11 3" xfId="32962" xr:uid="{4327F556-699E-41F6-98BA-8B2B2A0F2093}"/>
    <cellStyle name="Normal 3 8 5 12" xfId="32963" xr:uid="{7FEC109F-A279-4925-A793-86602BFD5507}"/>
    <cellStyle name="Normál 3 8 5 12" xfId="32964" xr:uid="{C49BFBFE-07A2-424B-9EE8-B9B568693D7F}"/>
    <cellStyle name="Normal 3 8 5 13" xfId="32965" xr:uid="{E072BC2C-5E74-4246-8417-B441A125AD99}"/>
    <cellStyle name="Normál 3 8 5 13" xfId="32966" xr:uid="{7362A6C7-9970-44D2-B90D-607B7B7D4190}"/>
    <cellStyle name="Normal 3 8 5 14" xfId="32967" xr:uid="{35394ED8-229E-46CF-90B4-1D7EB876302E}"/>
    <cellStyle name="Normal 3 8 5 2" xfId="32968" xr:uid="{B56AC246-2988-4873-BB01-F74D45B74891}"/>
    <cellStyle name="Normál 3 8 5 2" xfId="32969" xr:uid="{8F0DE5C5-E088-43DA-920D-6E76631ED3EF}"/>
    <cellStyle name="Normal 3 8 5 2 10" xfId="32970" xr:uid="{7A06118B-3360-4D51-AF67-798719CA99BC}"/>
    <cellStyle name="Normal 3 8 5 2 10 2" xfId="32971" xr:uid="{963DDCE4-765E-4A5D-9EFD-0FE66D1FF289}"/>
    <cellStyle name="Normal 3 8 5 2 11" xfId="32972" xr:uid="{E3217D05-1AA7-414E-B986-ACB7AE9EFB7A}"/>
    <cellStyle name="Normal 3 8 5 2 12" xfId="32973" xr:uid="{1E639604-57DD-4141-8D09-EEC6308134F4}"/>
    <cellStyle name="Normal 3 8 5 2 13" xfId="32974" xr:uid="{2A5C5ED9-7661-4F4A-9AA3-D2386E94471F}"/>
    <cellStyle name="Normal 3 8 5 2 2" xfId="32975" xr:uid="{26E35BAC-8EA0-4EE6-8148-63999669772A}"/>
    <cellStyle name="Normál 3 8 5 2 2" xfId="32976" xr:uid="{12297032-FD4E-4B5D-A88D-C8EB99A25580}"/>
    <cellStyle name="Normal 3 8 5 2 2 2" xfId="32977" xr:uid="{65BDE0F6-4C2B-437F-92A0-2220537097DB}"/>
    <cellStyle name="Normal 3 8 5 2 2 3" xfId="32978" xr:uid="{5039C0F1-F47C-4797-A5D9-9916134B37D6}"/>
    <cellStyle name="Normal 3 8 5 2 3" xfId="32979" xr:uid="{0647B9F9-3BC8-4E2A-B309-D0206CCD4A25}"/>
    <cellStyle name="Normál 3 8 5 2 3" xfId="32980" xr:uid="{BB91733B-1478-47A5-9578-67EF803CD216}"/>
    <cellStyle name="Normal 3 8 5 2 3 2" xfId="32981" xr:uid="{88B40DA3-45F1-48C3-8991-B318C30E5469}"/>
    <cellStyle name="Normal 3 8 5 2 4" xfId="32982" xr:uid="{538A2B3E-8DBD-40CD-AD5C-79C74FB16D53}"/>
    <cellStyle name="Normal 3 8 5 2 4 2" xfId="32983" xr:uid="{7595D101-2E33-44CD-B451-BD4DC4DE471B}"/>
    <cellStyle name="Normal 3 8 5 2 5" xfId="32984" xr:uid="{086ED5AA-A731-40F5-94FD-DE9AE80E4204}"/>
    <cellStyle name="Normal 3 8 5 2 5 2" xfId="32985" xr:uid="{87FC0A6C-3A49-4AF7-8D12-383D936FB206}"/>
    <cellStyle name="Normal 3 8 5 2 6" xfId="32986" xr:uid="{C1453CDE-37F7-4512-970D-E68D573682E6}"/>
    <cellStyle name="Normal 3 8 5 2 6 2" xfId="32987" xr:uid="{67046305-65DB-4D49-84A6-A977299889E6}"/>
    <cellStyle name="Normal 3 8 5 2 7" xfId="32988" xr:uid="{A36C6261-2DC7-477A-BDCF-0A27781CAA92}"/>
    <cellStyle name="Normal 3 8 5 2 7 2" xfId="32989" xr:uid="{2F89EFE6-A653-4801-B27C-7DA5A4C3D00D}"/>
    <cellStyle name="Normal 3 8 5 2 8" xfId="32990" xr:uid="{93713A96-5482-47FE-8CCC-004ED9646C4A}"/>
    <cellStyle name="Normal 3 8 5 2 8 2" xfId="32991" xr:uid="{A9457B6A-B1E9-47A6-9FA9-CE97380FBD4B}"/>
    <cellStyle name="Normal 3 8 5 2 9" xfId="32992" xr:uid="{FB3CC6E5-2EB4-4D92-98BE-7CE395A7C03D}"/>
    <cellStyle name="Normal 3 8 5 2 9 2" xfId="32993" xr:uid="{112E5AC8-6CE1-45B3-B1CB-BC81807FC7C5}"/>
    <cellStyle name="Normal 3 8 5 3" xfId="32994" xr:uid="{C73EF10D-4735-4290-B3FA-986850157563}"/>
    <cellStyle name="Normál 3 8 5 3" xfId="32995" xr:uid="{72C39AB0-3273-4F2E-8D33-2C13F464A2A7}"/>
    <cellStyle name="Normal 3 8 5 3 2" xfId="32996" xr:uid="{4603629E-1301-40AA-999E-356D9C603762}"/>
    <cellStyle name="Normál 3 8 5 3 2" xfId="32997" xr:uid="{D3563CE7-6CE5-44FB-8044-C11A7BC41B29}"/>
    <cellStyle name="Normal 3 8 5 3 3" xfId="32998" xr:uid="{0F40B735-7573-4ED6-8A10-2C1B219F93F6}"/>
    <cellStyle name="Normál 3 8 5 3 3" xfId="32999" xr:uid="{2626685B-0081-4C84-872F-2867EEB0F7DA}"/>
    <cellStyle name="Normal 3 8 5 4" xfId="33000" xr:uid="{FE5F83DC-DBE0-49FE-828A-22F3E98F43C4}"/>
    <cellStyle name="Normál 3 8 5 4" xfId="33001" xr:uid="{799FD604-FE3D-4E32-A538-F85AE7B1692D}"/>
    <cellStyle name="Normal 3 8 5 4 2" xfId="33002" xr:uid="{20A6FE02-F36D-48D2-BACB-EAF00D2909E4}"/>
    <cellStyle name="Normál 3 8 5 4 2" xfId="33003" xr:uid="{0FF940A6-02B9-42BD-BBEC-AF176FCCA3A5}"/>
    <cellStyle name="Normal 3 8 5 4 3" xfId="33004" xr:uid="{19D5F6C4-55EA-47B9-896B-8D180C681BB9}"/>
    <cellStyle name="Normál 3 8 5 4 3" xfId="33005" xr:uid="{358C76FE-3744-4669-852C-DB88BDB8B88A}"/>
    <cellStyle name="Normal 3 8 5 5" xfId="33006" xr:uid="{D0C473E2-182F-422F-97AE-78623174E3DD}"/>
    <cellStyle name="Normál 3 8 5 5" xfId="33007" xr:uid="{590C4669-FCA8-4C3E-94CB-B0CB3E09BC9A}"/>
    <cellStyle name="Normal 3 8 5 5 2" xfId="33008" xr:uid="{9538D55D-3327-45DC-B1B4-9CA679333876}"/>
    <cellStyle name="Normál 3 8 5 5 2" xfId="33009" xr:uid="{EF47D661-CFA2-46A5-987A-730BFF5AA873}"/>
    <cellStyle name="Normal 3 8 5 5 3" xfId="33010" xr:uid="{9B72A36F-1356-4A67-9ABB-F5DB6C4D8E17}"/>
    <cellStyle name="Normál 3 8 5 5 3" xfId="33011" xr:uid="{5B8D1983-EB94-4E9A-8A59-346CF6A1CC69}"/>
    <cellStyle name="Normal 3 8 5 6" xfId="33012" xr:uid="{2EB937F9-565D-4CAD-929D-604B4177F4CE}"/>
    <cellStyle name="Normál 3 8 5 6" xfId="33013" xr:uid="{0498046D-AEC8-4C22-B7D4-19F0620774E6}"/>
    <cellStyle name="Normal 3 8 5 6 2" xfId="33014" xr:uid="{5509F0C0-BBA2-4EF8-B003-B085CFE6276E}"/>
    <cellStyle name="Normál 3 8 5 6 2" xfId="33015" xr:uid="{CDC0FA78-A02E-41F4-A664-6307053054B8}"/>
    <cellStyle name="Normal 3 8 5 6 3" xfId="33016" xr:uid="{B0C65C8B-A669-43A3-B987-F91FB5DAC546}"/>
    <cellStyle name="Normál 3 8 5 6 3" xfId="33017" xr:uid="{074ECD8B-B263-467D-88D2-320E0A25AC62}"/>
    <cellStyle name="Normal 3 8 5 7" xfId="33018" xr:uid="{B163DC4E-437C-4940-8F57-EEE961F98215}"/>
    <cellStyle name="Normál 3 8 5 7" xfId="33019" xr:uid="{82B5F0CA-1333-45A0-952E-ABA2EFFACFF5}"/>
    <cellStyle name="Normal 3 8 5 7 2" xfId="33020" xr:uid="{D3C36BD2-B062-45F0-BA1C-C4DF2C2AD45A}"/>
    <cellStyle name="Normál 3 8 5 7 2" xfId="33021" xr:uid="{5B820CF6-B9DF-4781-878C-94D9F6D0F894}"/>
    <cellStyle name="Normal 3 8 5 7 3" xfId="33022" xr:uid="{D9BB26EE-ACA4-4C95-928E-227DF1D10CD3}"/>
    <cellStyle name="Normál 3 8 5 7 3" xfId="33023" xr:uid="{39BF76EA-05FA-4721-AC02-AC569F75D245}"/>
    <cellStyle name="Normal 3 8 5 8" xfId="33024" xr:uid="{CDF08C88-EC76-4FF6-B825-7B9B05B57E18}"/>
    <cellStyle name="Normál 3 8 5 8" xfId="33025" xr:uid="{05609D09-4973-423A-A242-FBAE118357B9}"/>
    <cellStyle name="Normal 3 8 5 8 2" xfId="33026" xr:uid="{B9ECC1A1-F22D-4E68-932B-73364F14DC8F}"/>
    <cellStyle name="Normál 3 8 5 8 2" xfId="33027" xr:uid="{82B365F0-3D30-4CA0-A4BA-073308268681}"/>
    <cellStyle name="Normal 3 8 5 8 3" xfId="33028" xr:uid="{9D66925B-F6E1-4DE7-B8C1-CFEE43826208}"/>
    <cellStyle name="Normál 3 8 5 8 3" xfId="33029" xr:uid="{80BB3EC2-D727-4B72-A229-8A09DAFC74DE}"/>
    <cellStyle name="Normal 3 8 5 9" xfId="33030" xr:uid="{7B1696C6-5795-4D3A-AAA4-76799DFAD4CE}"/>
    <cellStyle name="Normál 3 8 5 9" xfId="33031" xr:uid="{B4913159-504C-4A62-8DEF-4201BC676AE7}"/>
    <cellStyle name="Normal 3 8 5 9 2" xfId="33032" xr:uid="{9C2AE21D-74DE-43D4-B711-8C82316FE0A2}"/>
    <cellStyle name="Normál 3 8 5 9 2" xfId="33033" xr:uid="{351A258B-DC39-47CC-B86D-9D20D5A30598}"/>
    <cellStyle name="Normal 3 8 5 9 3" xfId="33034" xr:uid="{B1C58949-AB22-4EB5-A1F2-5FF6970DF0D5}"/>
    <cellStyle name="Normál 3 8 5 9 3" xfId="33035" xr:uid="{88380E27-2D1D-42CE-BE2E-2040E09FC4AC}"/>
    <cellStyle name="Normal 3 8 6" xfId="33036" xr:uid="{9BF69975-56FD-4562-83F1-8962C676831F}"/>
    <cellStyle name="Normál 3 8 6" xfId="33037" xr:uid="{DB59B302-F93A-467D-AEFD-DB0727E1C616}"/>
    <cellStyle name="Normal 3 8 6 10" xfId="33038" xr:uid="{29DD0830-F44C-47E7-B2C4-4B2016ADA9DA}"/>
    <cellStyle name="Normal 3 8 6 10 2" xfId="33039" xr:uid="{10120C2E-95FC-4386-B092-81965E38F245}"/>
    <cellStyle name="Normal 3 8 6 11" xfId="33040" xr:uid="{2BB7096C-1BAF-4BC1-9301-359D40DA1ACD}"/>
    <cellStyle name="Normal 3 8 6 11 2" xfId="33041" xr:uid="{EAE73156-69E2-46C4-ADE8-602E2CC884C9}"/>
    <cellStyle name="Normal 3 8 6 12" xfId="33042" xr:uid="{4DA17947-8C1C-45EA-9AE4-458F3E241DD2}"/>
    <cellStyle name="Normal 3 8 6 13" xfId="33043" xr:uid="{464B51A9-0AD6-4B26-892E-508937626EF2}"/>
    <cellStyle name="Normal 3 8 6 14" xfId="33044" xr:uid="{07087E48-9122-419B-962E-2CB71886B963}"/>
    <cellStyle name="Normal 3 8 6 2" xfId="33045" xr:uid="{0D263BF6-A80C-4449-A13A-0D01A38692D7}"/>
    <cellStyle name="Normál 3 8 6 2" xfId="33046" xr:uid="{98DC0351-23C6-48DB-9C00-DBB401F29D1D}"/>
    <cellStyle name="Normal 3 8 6 2 2" xfId="33047" xr:uid="{02E99F76-E295-48C9-9366-881CA6E13206}"/>
    <cellStyle name="Normal 3 8 6 2 2 2" xfId="33048" xr:uid="{4FB68FA8-5614-450F-B5C6-55685CD37744}"/>
    <cellStyle name="Normal 3 8 6 2 3" xfId="33049" xr:uid="{9689435D-0495-4F1C-A1BE-2FB85A1D891D}"/>
    <cellStyle name="Normal 3 8 6 2 4" xfId="33050" xr:uid="{3B744F5C-40EF-48C3-BEC9-60C484EFEBF0}"/>
    <cellStyle name="Normal 3 8 6 2 5" xfId="33051" xr:uid="{5235800F-F307-4174-9045-E5E182BDF2BB}"/>
    <cellStyle name="Normal 3 8 6 3" xfId="33052" xr:uid="{911CFDA6-2E8B-42D9-855D-309DDEE73445}"/>
    <cellStyle name="Normál 3 8 6 3" xfId="33053" xr:uid="{9B821377-2334-40A1-82D9-7462E71239AF}"/>
    <cellStyle name="Normal 3 8 6 3 2" xfId="33054" xr:uid="{3461C078-0921-4A7D-B5F1-7AB2EF780729}"/>
    <cellStyle name="Normal 3 8 6 4" xfId="33055" xr:uid="{C2B7C1DA-CA3D-4210-88C4-DFB4B87D5A4B}"/>
    <cellStyle name="Normal 3 8 6 4 2" xfId="33056" xr:uid="{2E8BAB7C-0E32-49F8-9042-54481249C320}"/>
    <cellStyle name="Normal 3 8 6 5" xfId="33057" xr:uid="{F5BDF5C9-F36C-4D2D-9DE2-B5F1AD70B86F}"/>
    <cellStyle name="Normal 3 8 6 5 2" xfId="33058" xr:uid="{628D5276-C057-4032-8D64-2DD5D5242132}"/>
    <cellStyle name="Normal 3 8 6 6" xfId="33059" xr:uid="{97CFC0DA-B978-4309-9860-6443B039997F}"/>
    <cellStyle name="Normal 3 8 6 6 2" xfId="33060" xr:uid="{003E34D2-F95B-405F-924E-6ED40F2DBFB2}"/>
    <cellStyle name="Normal 3 8 6 7" xfId="33061" xr:uid="{A0350BAC-5E48-4562-A150-EE2163D0DF2E}"/>
    <cellStyle name="Normal 3 8 6 7 2" xfId="33062" xr:uid="{49478286-1C16-460A-9F1B-D3B0B30C50F7}"/>
    <cellStyle name="Normal 3 8 6 8" xfId="33063" xr:uid="{64AE348B-EC31-4865-BE55-93D11E12573B}"/>
    <cellStyle name="Normal 3 8 6 8 2" xfId="33064" xr:uid="{58A2A88A-683A-41D4-A00A-371112A45378}"/>
    <cellStyle name="Normal 3 8 6 9" xfId="33065" xr:uid="{50362DE3-A2C3-4DC2-8547-499B762425DF}"/>
    <cellStyle name="Normal 3 8 6 9 2" xfId="33066" xr:uid="{D07CEEA1-F860-424F-B377-0A2BBA87F779}"/>
    <cellStyle name="Normal 3 8 7" xfId="33067" xr:uid="{615BA487-AEB9-4ECC-A7D2-BE6A71524DA3}"/>
    <cellStyle name="Normál 3 8 7" xfId="33068" xr:uid="{AD665A9C-B90F-4565-AC39-58223757C65E}"/>
    <cellStyle name="Normal 3 8 7 10" xfId="33069" xr:uid="{BDC04DF8-230B-4AAC-A389-F80A3CD40E7A}"/>
    <cellStyle name="Normal 3 8 7 10 2" xfId="33070" xr:uid="{99D2946F-050D-49E0-A596-74FB809EAF3B}"/>
    <cellStyle name="Normal 3 8 7 11" xfId="33071" xr:uid="{5DA93F1E-F9D4-4A6F-AF67-3BA02260FF1A}"/>
    <cellStyle name="Normal 3 8 7 12" xfId="33072" xr:uid="{6557D5EF-3CAA-4809-910D-2362A7F986A1}"/>
    <cellStyle name="Normal 3 8 7 13" xfId="33073" xr:uid="{3D21DC8D-BC7B-405E-AE60-2D8EF38EE023}"/>
    <cellStyle name="Normal 3 8 7 2" xfId="33074" xr:uid="{55AA47FA-5E5F-42DB-BF6C-A47538504992}"/>
    <cellStyle name="Normál 3 8 7 2" xfId="33075" xr:uid="{A6780C2F-D2B8-4500-BB11-C98F761A259A}"/>
    <cellStyle name="Normal 3 8 7 2 2" xfId="33076" xr:uid="{86A96C56-CA0E-40EA-9C31-38B183492DDB}"/>
    <cellStyle name="Normal 3 8 7 2 2 2" xfId="33077" xr:uid="{F4E09E5A-8837-4B0C-9717-F1924F04ABFD}"/>
    <cellStyle name="Normal 3 8 7 2 3" xfId="33078" xr:uid="{6C29C06E-2596-42F9-BF77-5677A10C0ADF}"/>
    <cellStyle name="Normal 3 8 7 2 4" xfId="33079" xr:uid="{0168F44F-1D51-4218-8B70-77530D55FC58}"/>
    <cellStyle name="Normal 3 8 7 2 5" xfId="33080" xr:uid="{4CAA7E88-74E8-4AC1-BDEF-13D0BF870F02}"/>
    <cellStyle name="Normal 3 8 7 3" xfId="33081" xr:uid="{0C6C2C52-8FA3-48D8-A3A8-DF25DE0B07BA}"/>
    <cellStyle name="Normál 3 8 7 3" xfId="33082" xr:uid="{D6983B2F-7B2E-4693-A066-EA0C74CD69B2}"/>
    <cellStyle name="Normal 3 8 7 3 2" xfId="33083" xr:uid="{EA5B8221-26CD-48CB-88B8-72D4C5B615D6}"/>
    <cellStyle name="Normal 3 8 7 4" xfId="33084" xr:uid="{FDC54B97-3DBF-4B6E-8BA4-66EA781EC24D}"/>
    <cellStyle name="Normal 3 8 7 4 2" xfId="33085" xr:uid="{68BC75B7-A89A-4E44-BF2F-85241C3A1999}"/>
    <cellStyle name="Normal 3 8 7 5" xfId="33086" xr:uid="{F46B8247-0EDF-4CD9-AA1D-FDF1B43C33EE}"/>
    <cellStyle name="Normal 3 8 7 5 2" xfId="33087" xr:uid="{480C6190-BB54-4F28-927A-BC62181BD411}"/>
    <cellStyle name="Normal 3 8 7 6" xfId="33088" xr:uid="{61636BAC-5243-4924-B423-08A1FC9A04EA}"/>
    <cellStyle name="Normal 3 8 7 6 2" xfId="33089" xr:uid="{5A768229-7EA2-4359-B98E-D2AB09A1D48B}"/>
    <cellStyle name="Normal 3 8 7 7" xfId="33090" xr:uid="{1FB208E5-C40D-45D3-A6E9-025DE8C5482C}"/>
    <cellStyle name="Normal 3 8 7 7 2" xfId="33091" xr:uid="{6D2BD288-FF8F-4D0A-BA13-3B7089CE708C}"/>
    <cellStyle name="Normal 3 8 7 8" xfId="33092" xr:uid="{93AD110B-71F3-40A6-91D8-1830DE7F066D}"/>
    <cellStyle name="Normal 3 8 7 8 2" xfId="33093" xr:uid="{2E3C2269-FDAF-48C3-83FE-FA70AC066F88}"/>
    <cellStyle name="Normal 3 8 7 9" xfId="33094" xr:uid="{F703AAFF-6758-4DDB-9906-3895D2808EE9}"/>
    <cellStyle name="Normal 3 8 7 9 2" xfId="33095" xr:uid="{4990067D-E737-4F2D-B69B-41E95FED3885}"/>
    <cellStyle name="Normal 3 8 8" xfId="4161" xr:uid="{50E81F2E-042B-403F-A385-A71CD2A9F27C}"/>
    <cellStyle name="Normál 3 8 8" xfId="33096" xr:uid="{2A89B7A4-2B07-4CE9-B496-68A884C0E2E1}"/>
    <cellStyle name="Normál 3 8 8 2" xfId="33097" xr:uid="{52BCC221-FE18-4393-9BAE-EE86F66082CC}"/>
    <cellStyle name="Normál 3 8 9" xfId="33098" xr:uid="{EC82CDD4-93E9-4450-A0E1-BA8C49348A47}"/>
    <cellStyle name="Normál 3 8 9 2" xfId="33099" xr:uid="{4C2C7D90-2B6D-4E6C-AF63-A708C586075D}"/>
    <cellStyle name="Normal 3 9" xfId="33100" xr:uid="{E34C1C36-12C0-4FB5-BC9C-45DF534A6401}"/>
    <cellStyle name="Normál 3 9" xfId="33101" xr:uid="{1D5107B3-D5D9-4FF1-A6B1-B5F9853514AF}"/>
    <cellStyle name="Normál 3 9 10" xfId="33102" xr:uid="{25AF1980-AE2F-48CD-8A40-366D0F294BBA}"/>
    <cellStyle name="Normál 3 9 10 2" xfId="33103" xr:uid="{EF4F34D0-AE94-406B-BB98-37AF2E3C9A62}"/>
    <cellStyle name="Normál 3 9 11" xfId="33104" xr:uid="{6CB1C4C0-CFFD-4A40-9801-E5AA2773308B}"/>
    <cellStyle name="Normál 3 9 12" xfId="33105" xr:uid="{DDA8E6E1-DC8D-462A-8018-AB0BFA0B5F28}"/>
    <cellStyle name="Normal 3 9 2" xfId="33106" xr:uid="{03507B55-05D6-4B98-8D3D-02E0A12B9BB9}"/>
    <cellStyle name="Normál 3 9 2" xfId="33107" xr:uid="{91B1AE64-022F-46F6-8538-9AE8D715059E}"/>
    <cellStyle name="Normál 3 9 2 10" xfId="33108" xr:uid="{298DB53F-D3EB-41D0-B818-7DAFCB48B283}"/>
    <cellStyle name="Normál 3 9 2 10 2" xfId="33109" xr:uid="{83864292-40CC-4DFB-A3AF-5CEE5D3E6AE9}"/>
    <cellStyle name="Normál 3 9 2 11" xfId="33110" xr:uid="{6F62D906-E86A-4BA1-AFE9-1DADF70291E1}"/>
    <cellStyle name="Normál 3 9 2 12" xfId="33111" xr:uid="{EDD5B198-76C0-46F4-99E9-A7581A565FF9}"/>
    <cellStyle name="Normal 3 9 2 2" xfId="33112" xr:uid="{A7DA8101-81A6-491D-BD98-EE8BBAA8FF7D}"/>
    <cellStyle name="Normál 3 9 2 2" xfId="33113" xr:uid="{68C27D8E-094C-4F41-B5F4-DD9FE77AC814}"/>
    <cellStyle name="Normal 3 9 2 2 10" xfId="33114" xr:uid="{F2408DE5-F946-44DD-B3B5-5F395C0DD77A}"/>
    <cellStyle name="Normal 3 9 2 2 10 2" xfId="33115" xr:uid="{13A2B0C2-2F0F-476B-B3B5-FD161BF2181E}"/>
    <cellStyle name="Normal 3 9 2 2 11" xfId="33116" xr:uid="{2FB0265C-B457-4BD1-BCC6-F14E57C4C8B2}"/>
    <cellStyle name="Normal 3 9 2 2 11 2" xfId="33117" xr:uid="{0B75146A-7F47-4C1D-9BE8-D713C48189A9}"/>
    <cellStyle name="Normal 3 9 2 2 12" xfId="33118" xr:uid="{1EFF2CE9-3E95-4EE2-8519-B30854F2BE17}"/>
    <cellStyle name="Normal 3 9 2 2 13" xfId="33119" xr:uid="{24484EAD-BAEB-45AA-BD66-0220D05261A9}"/>
    <cellStyle name="Normal 3 9 2 2 14" xfId="33120" xr:uid="{58A43290-BA81-41BD-807C-DAEABBEE8D43}"/>
    <cellStyle name="Normal 3 9 2 2 2" xfId="33121" xr:uid="{821A7529-A885-4A79-8F75-F48D11082120}"/>
    <cellStyle name="Normál 3 9 2 2 2" xfId="33122" xr:uid="{7BCCECEB-8CFC-47CD-A07D-0B37ADF19177}"/>
    <cellStyle name="Normal 3 9 2 2 2 2" xfId="33123" xr:uid="{BCE8EE2E-EB82-493F-AA37-A6B1DE7040CB}"/>
    <cellStyle name="Normal 3 9 2 2 2 2 2" xfId="33124" xr:uid="{C464D55D-206B-42B9-A46F-0BA344FAD55F}"/>
    <cellStyle name="Normal 3 9 2 2 2 3" xfId="33125" xr:uid="{BA0DAA07-1DFE-408D-899F-74440BFBD765}"/>
    <cellStyle name="Normal 3 9 2 2 2 4" xfId="33126" xr:uid="{FEAF9E79-91BE-4C3E-B741-ACB6C02F751E}"/>
    <cellStyle name="Normal 3 9 2 2 2 5" xfId="33127" xr:uid="{973DC61A-6581-4891-B0E4-5B0B6B0AF7A6}"/>
    <cellStyle name="Normal 3 9 2 2 3" xfId="33128" xr:uid="{FCC25F76-FF50-4B97-A56E-581F17CB453B}"/>
    <cellStyle name="Normál 3 9 2 2 3" xfId="33129" xr:uid="{18535292-EBA5-4C91-988D-9E32BB758DE2}"/>
    <cellStyle name="Normal 3 9 2 2 3 2" xfId="33130" xr:uid="{23ED8188-5A4A-4FED-AF88-E5984E5789F9}"/>
    <cellStyle name="Normal 3 9 2 2 3 3" xfId="33131" xr:uid="{E3308573-F128-4843-99E6-2051BA098FB4}"/>
    <cellStyle name="Normal 3 9 2 2 4" xfId="33132" xr:uid="{B1F2EAD9-2F32-4C3A-A91C-EBFDA15A45CA}"/>
    <cellStyle name="Normal 3 9 2 2 4 2" xfId="33133" xr:uid="{8EE4A924-7C3F-4509-9607-70F1AB1778BC}"/>
    <cellStyle name="Normal 3 9 2 2 4 3" xfId="33134" xr:uid="{221D75F2-86BE-480F-A3B1-CB2E23676574}"/>
    <cellStyle name="Normal 3 9 2 2 5" xfId="33135" xr:uid="{2FF71A96-CC2F-46F2-AE9F-467033F60E8A}"/>
    <cellStyle name="Normal 3 9 2 2 5 2" xfId="33136" xr:uid="{4F9818EB-EA1D-4714-944C-0CFD829075D4}"/>
    <cellStyle name="Normal 3 9 2 2 6" xfId="33137" xr:uid="{971FCB71-587D-42B6-B62E-C46C738CA304}"/>
    <cellStyle name="Normal 3 9 2 2 6 2" xfId="33138" xr:uid="{18F6E6E8-C96C-47E9-B8FE-5FB2B4AA96D4}"/>
    <cellStyle name="Normal 3 9 2 2 7" xfId="33139" xr:uid="{DA445BD3-0F5E-4514-816E-1BA438B53BDA}"/>
    <cellStyle name="Normal 3 9 2 2 7 2" xfId="33140" xr:uid="{84597719-4FCB-4236-BB52-3573F75405F5}"/>
    <cellStyle name="Normal 3 9 2 2 8" xfId="33141" xr:uid="{A9D9E504-FC6A-428A-8CB0-813425F93118}"/>
    <cellStyle name="Normal 3 9 2 2 8 2" xfId="33142" xr:uid="{183EDA9B-34C6-4871-969B-882D97D0416C}"/>
    <cellStyle name="Normal 3 9 2 2 9" xfId="33143" xr:uid="{8AAAEADC-B560-4E4B-BDBA-21C47ACD5FE6}"/>
    <cellStyle name="Normal 3 9 2 2 9 2" xfId="33144" xr:uid="{0D083C17-9583-4758-8117-03BE2D008918}"/>
    <cellStyle name="Normál 3 9 2 3" xfId="33145" xr:uid="{B2DB8946-9441-4E83-A164-D8E83445CF9E}"/>
    <cellStyle name="Normál 3 9 2 3 2" xfId="33146" xr:uid="{64FAFECC-1168-467C-A987-14B52BAABECB}"/>
    <cellStyle name="Normál 3 9 2 4" xfId="33147" xr:uid="{46238455-4AA6-4941-800D-3E406AD10B62}"/>
    <cellStyle name="Normál 3 9 2 4 2" xfId="33148" xr:uid="{213347D8-D384-4D59-B293-89B6A378355C}"/>
    <cellStyle name="Normál 3 9 2 5" xfId="33149" xr:uid="{15E7E907-C874-4A87-A7E4-87E5C824386D}"/>
    <cellStyle name="Normál 3 9 2 5 2" xfId="33150" xr:uid="{3DD26FF3-6C8E-4EA4-BFB5-52BF1882BA8C}"/>
    <cellStyle name="Normál 3 9 2 6" xfId="33151" xr:uid="{3E42D46C-3D8E-46AF-945C-E92C5BA45501}"/>
    <cellStyle name="Normál 3 9 2 6 2" xfId="33152" xr:uid="{6F0D3137-F490-486F-9248-246FEF94FB2F}"/>
    <cellStyle name="Normál 3 9 2 7" xfId="33153" xr:uid="{95082452-F210-4CA3-A6DC-68C92A84C450}"/>
    <cellStyle name="Normál 3 9 2 7 2" xfId="33154" xr:uid="{B0F8BDAD-A6BA-4355-9FB2-6381798AD439}"/>
    <cellStyle name="Normál 3 9 2 8" xfId="33155" xr:uid="{00187938-D28E-4431-9D98-6F0844E082FD}"/>
    <cellStyle name="Normál 3 9 2 8 2" xfId="33156" xr:uid="{0E339186-1740-4B76-A3DA-40A36FB14512}"/>
    <cellStyle name="Normál 3 9 2 9" xfId="33157" xr:uid="{CAA5115C-35AF-4999-8335-9664072BE6C7}"/>
    <cellStyle name="Normál 3 9 2 9 2" xfId="33158" xr:uid="{58CB74E4-601B-495F-B577-41BBC6801FC0}"/>
    <cellStyle name="Normal 3 9 3" xfId="33159" xr:uid="{D0088B73-2E79-4239-8EBF-C62897D79B1B}"/>
    <cellStyle name="Normál 3 9 3" xfId="33160" xr:uid="{0B7BA42B-9DC0-40BA-B23D-CB6FE91C7BC9}"/>
    <cellStyle name="Normal 3 9 3 10" xfId="33161" xr:uid="{80A6FBB9-51DE-4951-A408-9007FF5F9A42}"/>
    <cellStyle name="Normál 3 9 3 10" xfId="33162" xr:uid="{A22051B8-3AF8-4551-9300-ADDAACCEC71A}"/>
    <cellStyle name="Normal 3 9 3 10 2" xfId="33163" xr:uid="{230D5912-EC46-442C-B4FD-2E28195EC17D}"/>
    <cellStyle name="Normál 3 9 3 10 2" xfId="33164" xr:uid="{95A1953D-3521-4F62-AF96-E911724F99DA}"/>
    <cellStyle name="Normal 3 9 3 10 3" xfId="33165" xr:uid="{B2731915-4CDE-49B6-9239-FB0291534ED2}"/>
    <cellStyle name="Normál 3 9 3 10 3" xfId="33166" xr:uid="{72F6AAE2-FB00-42A6-81C9-53D98B55D3D9}"/>
    <cellStyle name="Normal 3 9 3 10 4" xfId="33167" xr:uid="{D79EAAD8-3B16-40F6-92A8-7D307FFC21A4}"/>
    <cellStyle name="Normal 3 9 3 11" xfId="33168" xr:uid="{6713B650-A72D-4252-B12D-57EEBC2EB822}"/>
    <cellStyle name="Normál 3 9 3 11" xfId="33169" xr:uid="{AD5FCA37-3102-4A5F-BA18-75BA94027B64}"/>
    <cellStyle name="Normal 3 9 3 11 2" xfId="33170" xr:uid="{AD8A5C60-23E8-4DEA-B838-BB480ACFF3E6}"/>
    <cellStyle name="Normal 3 9 3 11 3" xfId="33171" xr:uid="{1DE1F120-B4FD-4EF2-882A-22D950870B2B}"/>
    <cellStyle name="Normal 3 9 3 11 4" xfId="33172" xr:uid="{BB67AD30-D834-4EEF-BCA6-794A14AC203D}"/>
    <cellStyle name="Normal 3 9 3 12" xfId="33173" xr:uid="{8CA4C5FD-B1A3-4F8C-8A7C-9F299A149576}"/>
    <cellStyle name="Normál 3 9 3 12" xfId="33174" xr:uid="{AF72D146-BB9E-4E88-A5E1-AB860EF30185}"/>
    <cellStyle name="Normal 3 9 3 12 2" xfId="33175" xr:uid="{69FADA55-4CFC-415D-8D64-5E30D8696FA6}"/>
    <cellStyle name="Normal 3 9 3 12 3" xfId="33176" xr:uid="{2C839AF6-800F-415C-AA14-D611CC06D1CC}"/>
    <cellStyle name="Normal 3 9 3 13" xfId="33177" xr:uid="{6D8EAFF0-0176-4B7A-9630-D22B862827B6}"/>
    <cellStyle name="Normál 3 9 3 13" xfId="33178" xr:uid="{1D30CD63-FCFF-4AB2-9332-6712953F881D}"/>
    <cellStyle name="Normal 3 9 3 13 2" xfId="33179" xr:uid="{F6F836CB-3E86-4C89-A6F1-0092C08A01B3}"/>
    <cellStyle name="Normal 3 9 3 13 3" xfId="33180" xr:uid="{5CF980BE-B9E9-437F-A027-76718E152ED5}"/>
    <cellStyle name="Normal 3 9 3 14" xfId="33181" xr:uid="{3E185DDE-2C69-4504-8AB2-BFD00485EDC5}"/>
    <cellStyle name="Normal 3 9 3 14 2" xfId="33182" xr:uid="{177E6109-ED34-4B70-B967-0B0E9E352983}"/>
    <cellStyle name="Normal 3 9 3 14 3" xfId="33183" xr:uid="{461C4D50-DD8E-427B-AD6F-19BA3691C59F}"/>
    <cellStyle name="Normal 3 9 3 15" xfId="33184" xr:uid="{A91E1436-EE0D-4E46-ADDC-DDE664C5B569}"/>
    <cellStyle name="Normal 3 9 3 15 2" xfId="33185" xr:uid="{ECEC0116-8F58-4D15-8A97-B98F2F57CA35}"/>
    <cellStyle name="Normal 3 9 3 15 3" xfId="33186" xr:uid="{4032D340-FEAF-4ACD-AA37-C84817D4908F}"/>
    <cellStyle name="Normal 3 9 3 16" xfId="33187" xr:uid="{CDCED06B-E505-441D-95A7-AC480CAAD2C8}"/>
    <cellStyle name="Normal 3 9 3 16 2" xfId="33188" xr:uid="{7C5CF3E5-84FE-4152-B96F-B2A5A5BFC543}"/>
    <cellStyle name="Normal 3 9 3 17" xfId="33189" xr:uid="{DCF601B9-472D-4749-9301-81082CC8ECFD}"/>
    <cellStyle name="Normal 3 9 3 17 2" xfId="33190" xr:uid="{725CA692-927D-485A-AC15-38D0E5D31C82}"/>
    <cellStyle name="Normal 3 9 3 18" xfId="33191" xr:uid="{6399ED7A-3E4E-447B-98F8-3EA9F470F6BB}"/>
    <cellStyle name="Normal 3 9 3 2" xfId="33192" xr:uid="{95FE457E-69FC-4454-9F77-CDA6F2C1F4C5}"/>
    <cellStyle name="Normál 3 9 3 2" xfId="33193" xr:uid="{CBAB01F4-7FF3-42C7-B65C-8A0B1FE1BD0E}"/>
    <cellStyle name="Normal 3 9 3 2 2" xfId="33194" xr:uid="{662A65ED-62F2-404F-A781-9430402F5E41}"/>
    <cellStyle name="Normál 3 9 3 2 2" xfId="33195" xr:uid="{FD56164D-B038-4FAF-BA72-401837F20AB0}"/>
    <cellStyle name="Normal 3 9 3 2 2 2" xfId="33196" xr:uid="{586F80F9-D527-4137-974E-0C292D7B0F30}"/>
    <cellStyle name="Normal 3 9 3 2 2 2 2" xfId="33197" xr:uid="{C6D3A8F5-BDC3-4EC4-91A3-1ED2CD27807A}"/>
    <cellStyle name="Normal 3 9 3 2 2 2 2 2" xfId="33198" xr:uid="{F25429C8-F5E3-4572-A6F6-2B72CAF72440}"/>
    <cellStyle name="Normal 3 9 3 2 2 2 3" xfId="33199" xr:uid="{9C1E4F9F-1EA6-4E7F-BAEC-36246B5C95CC}"/>
    <cellStyle name="Normal 3 9 3 2 2 2 4" xfId="33200" xr:uid="{7983B7E3-FF28-4EDC-AF20-6858EC22F586}"/>
    <cellStyle name="Normal 3 9 3 2 2 3" xfId="33201" xr:uid="{889AEE89-63FC-4897-A1D7-053008EF3B5E}"/>
    <cellStyle name="Normal 3 9 3 2 2 3 2" xfId="33202" xr:uid="{620D6FC0-C0A9-4926-9ADA-61F2475E0929}"/>
    <cellStyle name="Normal 3 9 3 2 2 4" xfId="33203" xr:uid="{1BFBED61-4725-426B-B3AB-C75BFF7A60A7}"/>
    <cellStyle name="Normal 3 9 3 2 2 5" xfId="33204" xr:uid="{64270D07-E42A-4E54-91BD-BB9FD95CB1A5}"/>
    <cellStyle name="Normal 3 9 3 2 2 6" xfId="33205" xr:uid="{2D791655-B9F9-437F-847A-63DD2FE54044}"/>
    <cellStyle name="Normál 3 9 3 2 3" xfId="33206" xr:uid="{603E613F-D21F-4291-ACC1-8B2A0E45366E}"/>
    <cellStyle name="Normal 3 9 3 3" xfId="33207" xr:uid="{CC097A78-801A-42D1-9B5E-B336923451A7}"/>
    <cellStyle name="Normál 3 9 3 3" xfId="33208" xr:uid="{57F77CAD-E765-4E6B-8C45-31DA3730C426}"/>
    <cellStyle name="Normal 3 9 3 3 10" xfId="33209" xr:uid="{8A3312F3-B20C-4B14-8471-75244D3D68CB}"/>
    <cellStyle name="Normal 3 9 3 3 11" xfId="33210" xr:uid="{9C03DF96-BE0F-4925-8AD0-1487081EBDB7}"/>
    <cellStyle name="Normal 3 9 3 3 12" xfId="33211" xr:uid="{362762EE-34E9-48B6-B1D5-FEDBC4AD72C8}"/>
    <cellStyle name="Normal 3 9 3 3 2" xfId="33212" xr:uid="{00FD8EDF-51EB-45DE-BFC9-58400071BE9B}"/>
    <cellStyle name="Normál 3 9 3 3 2" xfId="33213" xr:uid="{4353074D-96EC-49C9-AC6D-9D5514E46344}"/>
    <cellStyle name="Normal 3 9 3 3 2 2" xfId="33214" xr:uid="{6A425DDE-DD57-41F9-AC40-DE5CCCE9DFAF}"/>
    <cellStyle name="Normal 3 9 3 3 2 3" xfId="33215" xr:uid="{40128FBD-E62B-4220-AECB-890FDED35C3F}"/>
    <cellStyle name="Normal 3 9 3 3 3" xfId="33216" xr:uid="{C6977DDC-430C-4BA1-BDDD-E7CA1151FB90}"/>
    <cellStyle name="Normál 3 9 3 3 3" xfId="33217" xr:uid="{313E316C-B463-4B2C-827A-BE089240D69A}"/>
    <cellStyle name="Normal 3 9 3 3 3 2" xfId="33218" xr:uid="{95544FE9-4594-4FBA-AD76-B24AC67C99F1}"/>
    <cellStyle name="Normal 3 9 3 3 4" xfId="33219" xr:uid="{00B74855-9870-42C5-9464-E7134621EB02}"/>
    <cellStyle name="Normal 3 9 3 3 4 2" xfId="33220" xr:uid="{990FAAEA-6D77-4660-902F-6DECF0637F19}"/>
    <cellStyle name="Normal 3 9 3 3 5" xfId="33221" xr:uid="{EADCFFE8-8156-4425-8001-FDE67E6CF57D}"/>
    <cellStyle name="Normal 3 9 3 3 5 2" xfId="33222" xr:uid="{B49DD560-99EA-4459-9B29-B19EE0D1AD60}"/>
    <cellStyle name="Normal 3 9 3 3 6" xfId="33223" xr:uid="{C80DA7B7-7F98-4B7C-B493-4B1B043B0153}"/>
    <cellStyle name="Normal 3 9 3 3 6 2" xfId="33224" xr:uid="{72D81D88-8F5A-42B5-9DA0-BE867E416859}"/>
    <cellStyle name="Normal 3 9 3 3 7" xfId="33225" xr:uid="{17B8F46E-431A-4B10-BBA1-F93F31267722}"/>
    <cellStyle name="Normal 3 9 3 3 7 2" xfId="33226" xr:uid="{0042C09B-5A30-42B3-B466-A40B73BC1407}"/>
    <cellStyle name="Normal 3 9 3 3 8" xfId="33227" xr:uid="{D18BC5AC-84DD-4508-9D35-CA18CC621142}"/>
    <cellStyle name="Normal 3 9 3 3 8 2" xfId="33228" xr:uid="{B75D91F1-25BA-488B-9D60-D3FA955FF22A}"/>
    <cellStyle name="Normal 3 9 3 3 9" xfId="33229" xr:uid="{291681AE-93BD-4A3E-A4FD-F31EE14D85B8}"/>
    <cellStyle name="Normal 3 9 3 3 9 2" xfId="33230" xr:uid="{AD4A23A4-A03F-4CC7-A5D3-71890D98E378}"/>
    <cellStyle name="Normal 3 9 3 4" xfId="33231" xr:uid="{5F7B9631-7951-46C3-A555-A09F580E6138}"/>
    <cellStyle name="Normál 3 9 3 4" xfId="33232" xr:uid="{66F57164-1A93-41EC-9595-A7B30F1E33D8}"/>
    <cellStyle name="Normal 3 9 3 4 10" xfId="33233" xr:uid="{B558D9A0-894A-4A2B-9099-75E1FBB7A2F6}"/>
    <cellStyle name="Normal 3 9 3 4 11" xfId="33234" xr:uid="{EA07B5D4-C017-4304-B153-7270B1C28D46}"/>
    <cellStyle name="Normal 3 9 3 4 2" xfId="33235" xr:uid="{B9847CEE-3DD3-4BB5-998A-2861FEFA2D64}"/>
    <cellStyle name="Normál 3 9 3 4 2" xfId="33236" xr:uid="{A9748EDB-E080-40B7-9ABD-61A45241C729}"/>
    <cellStyle name="Normal 3 9 3 4 2 2" xfId="33237" xr:uid="{29814403-2B7A-45D8-966A-266AEB11F826}"/>
    <cellStyle name="Normal 3 9 3 4 2 3" xfId="33238" xr:uid="{62FFE312-5D71-40AD-85F4-04C72A667911}"/>
    <cellStyle name="Normal 3 9 3 4 3" xfId="33239" xr:uid="{75D56E32-5891-4D90-8321-5E6A807AC999}"/>
    <cellStyle name="Normál 3 9 3 4 3" xfId="33240" xr:uid="{42C6758A-4D5F-42E0-900C-5E80F3A3D640}"/>
    <cellStyle name="Normal 3 9 3 4 3 2" xfId="33241" xr:uid="{AA097D30-9959-4904-9A33-E72F732432EA}"/>
    <cellStyle name="Normal 3 9 3 4 4" xfId="33242" xr:uid="{3797720C-798B-485D-BC7C-615F1B230F57}"/>
    <cellStyle name="Normal 3 9 3 4 4 2" xfId="33243" xr:uid="{F3390B89-A5FB-4189-A691-1FCD837379AC}"/>
    <cellStyle name="Normal 3 9 3 4 5" xfId="33244" xr:uid="{E7B8D6AA-454C-4D27-A232-20288B7F7F7E}"/>
    <cellStyle name="Normal 3 9 3 4 5 2" xfId="33245" xr:uid="{D9D31BB3-8C6E-45E3-8CAF-F9252F5485EB}"/>
    <cellStyle name="Normal 3 9 3 4 6" xfId="33246" xr:uid="{26EA46A2-30D3-4097-8E14-38C49979055E}"/>
    <cellStyle name="Normal 3 9 3 4 6 2" xfId="33247" xr:uid="{96A42FBF-B7BE-471A-92C3-8904A235BAE3}"/>
    <cellStyle name="Normal 3 9 3 4 7" xfId="33248" xr:uid="{57D63E0C-1540-444D-9F2A-36A9C44F38D0}"/>
    <cellStyle name="Normal 3 9 3 4 7 2" xfId="33249" xr:uid="{437D7D7B-DD3B-4F03-9B83-B248B0A5B49B}"/>
    <cellStyle name="Normal 3 9 3 4 8" xfId="33250" xr:uid="{C0136708-7B45-45D4-B41B-ED59A0CFA5DB}"/>
    <cellStyle name="Normal 3 9 3 4 8 2" xfId="33251" xr:uid="{0D7D6FC2-0606-47D5-8193-6466844C9EE5}"/>
    <cellStyle name="Normal 3 9 3 4 9" xfId="33252" xr:uid="{C5C16691-B1D0-4972-8584-1EAA8C4428C4}"/>
    <cellStyle name="Normal 3 9 3 5" xfId="33253" xr:uid="{89986E01-41C1-41A6-B2DD-DBCBA5D40896}"/>
    <cellStyle name="Normál 3 9 3 5" xfId="33254" xr:uid="{1E08D204-E567-4272-A050-946DE05EE96C}"/>
    <cellStyle name="Normal 3 9 3 5 10" xfId="33255" xr:uid="{442832F9-2DB1-454F-A791-6EB9FDDD9F42}"/>
    <cellStyle name="Normal 3 9 3 5 2" xfId="33256" xr:uid="{BBB3B9D0-DE80-464F-A6CE-AD24C1AA2286}"/>
    <cellStyle name="Normál 3 9 3 5 2" xfId="33257" xr:uid="{113BBF63-301E-4803-BEDE-C9FB432F6993}"/>
    <cellStyle name="Normal 3 9 3 5 2 2" xfId="33258" xr:uid="{0B523668-B440-4A60-AB80-BFA868133D71}"/>
    <cellStyle name="Normal 3 9 3 5 2 3" xfId="33259" xr:uid="{87FAB282-9DF4-4DCE-8ECC-DF08EF1EF656}"/>
    <cellStyle name="Normal 3 9 3 5 3" xfId="33260" xr:uid="{D588934B-D67E-4498-B2D9-6EABB691E51D}"/>
    <cellStyle name="Normál 3 9 3 5 3" xfId="33261" xr:uid="{C48114A7-2B1F-43C8-AC37-CBB0050857EC}"/>
    <cellStyle name="Normal 3 9 3 5 3 2" xfId="33262" xr:uid="{99A536DD-C990-47F7-9ACB-A531478637C6}"/>
    <cellStyle name="Normal 3 9 3 5 4" xfId="33263" xr:uid="{983DDE51-8B5B-4531-B0A1-1FAB861ACD69}"/>
    <cellStyle name="Normal 3 9 3 5 4 2" xfId="33264" xr:uid="{6BA42A0D-FCF5-461B-9950-0263822CB1FA}"/>
    <cellStyle name="Normal 3 9 3 5 5" xfId="33265" xr:uid="{8B3F33A2-3E68-4E2B-93D1-30A93833E6A7}"/>
    <cellStyle name="Normal 3 9 3 5 5 2" xfId="33266" xr:uid="{FC6A211F-0CA7-484A-BC50-898407663285}"/>
    <cellStyle name="Normal 3 9 3 5 6" xfId="33267" xr:uid="{0ECE5307-1079-4593-A6C2-A0783F478B00}"/>
    <cellStyle name="Normal 3 9 3 5 6 2" xfId="33268" xr:uid="{212C4656-04C7-40B9-B56C-76ADB1E248A5}"/>
    <cellStyle name="Normal 3 9 3 5 7" xfId="33269" xr:uid="{8CBA2C33-1710-4358-9951-B9A97B843514}"/>
    <cellStyle name="Normal 3 9 3 5 7 2" xfId="33270" xr:uid="{3DD81515-7991-4226-9F91-48EC0D32D1FC}"/>
    <cellStyle name="Normal 3 9 3 5 8" xfId="33271" xr:uid="{25008EA0-85A9-450C-98B8-BC87035C2008}"/>
    <cellStyle name="Normal 3 9 3 5 9" xfId="33272" xr:uid="{43F09F55-6DEB-472A-BA26-7882B7410325}"/>
    <cellStyle name="Normal 3 9 3 6" xfId="33273" xr:uid="{99665710-9323-49F6-93C0-D4512BC2BF4F}"/>
    <cellStyle name="Normál 3 9 3 6" xfId="33274" xr:uid="{B62574C0-8B7B-461F-B93C-42F4C76BC934}"/>
    <cellStyle name="Normal 3 9 3 6 2" xfId="33275" xr:uid="{2649A9A6-7607-457B-9F3F-78DCCC7A4719}"/>
    <cellStyle name="Normál 3 9 3 6 2" xfId="33276" xr:uid="{7D1D569F-2E9F-4904-9CDB-5144529B0751}"/>
    <cellStyle name="Normal 3 9 3 6 2 2" xfId="33277" xr:uid="{16331CA9-0CF3-418C-884A-7F37EB51FFE4}"/>
    <cellStyle name="Normal 3 9 3 6 2 3" xfId="33278" xr:uid="{DFB3FB3B-A7B0-4113-8820-737A631ACA1C}"/>
    <cellStyle name="Normal 3 9 3 6 3" xfId="33279" xr:uid="{5A672158-106C-4634-A282-BD01FF690EA4}"/>
    <cellStyle name="Normál 3 9 3 6 3" xfId="33280" xr:uid="{0FDE3F83-5821-453B-8CE2-5E32081098D9}"/>
    <cellStyle name="Normal 3 9 3 6 3 2" xfId="33281" xr:uid="{51887A16-1748-471E-9B12-64AB549F5A50}"/>
    <cellStyle name="Normal 3 9 3 6 4" xfId="33282" xr:uid="{7BEAEB29-D977-48CE-A950-737945069948}"/>
    <cellStyle name="Normal 3 9 3 6 4 2" xfId="33283" xr:uid="{7F3528FA-370C-4996-B6A9-A585502A2F92}"/>
    <cellStyle name="Normal 3 9 3 6 5" xfId="33284" xr:uid="{FD186E89-6019-4FCE-BC4C-777CC79C3F2D}"/>
    <cellStyle name="Normal 3 9 3 6 5 2" xfId="33285" xr:uid="{79B48BE4-2F2F-4BA1-9B3E-C6C7410D9C21}"/>
    <cellStyle name="Normal 3 9 3 6 6" xfId="33286" xr:uid="{33033BBD-E877-49E1-BB2A-D4FAB1F95D22}"/>
    <cellStyle name="Normal 3 9 3 6 6 2" xfId="33287" xr:uid="{B97CD91E-42DA-4B98-BFB6-25729483D2C2}"/>
    <cellStyle name="Normal 3 9 3 6 7" xfId="33288" xr:uid="{D0A70CF8-71E5-4FAB-BDDE-B6517BFECF1F}"/>
    <cellStyle name="Normal 3 9 3 6 8" xfId="33289" xr:uid="{2A6B0E50-4346-4444-8F0C-4823B1E01765}"/>
    <cellStyle name="Normal 3 9 3 6 9" xfId="33290" xr:uid="{780DE765-36ED-4074-AE21-4CAF29DB0C64}"/>
    <cellStyle name="Normal 3 9 3 7" xfId="33291" xr:uid="{6FBEA241-9480-4F04-AFED-A850864B095B}"/>
    <cellStyle name="Normál 3 9 3 7" xfId="33292" xr:uid="{4FB38441-A0B9-4DE4-B129-063D8716DAE5}"/>
    <cellStyle name="Normal 3 9 3 7 2" xfId="33293" xr:uid="{C3F599DA-D451-45B6-8B17-1CBF19D76BAD}"/>
    <cellStyle name="Normál 3 9 3 7 2" xfId="33294" xr:uid="{EE688F81-3FA9-45C8-889D-4402511E8EBF}"/>
    <cellStyle name="Normal 3 9 3 7 3" xfId="33295" xr:uid="{C43B6C96-4499-4206-8E3D-7AB48114C702}"/>
    <cellStyle name="Normál 3 9 3 7 3" xfId="33296" xr:uid="{A6A5385B-5AB7-4F19-9837-44684FA02616}"/>
    <cellStyle name="Normal 3 9 3 7 4" xfId="33297" xr:uid="{C483B1BB-BCFF-41E7-BAAA-25FE5426A66D}"/>
    <cellStyle name="Normal 3 9 3 8" xfId="33298" xr:uid="{06102040-5551-46D9-8DB0-AFFDE8176302}"/>
    <cellStyle name="Normál 3 9 3 8" xfId="33299" xr:uid="{CDC04407-F01D-4E08-BE65-7F75AAA5D66E}"/>
    <cellStyle name="Normal 3 9 3 8 2" xfId="33300" xr:uid="{9506F0E0-23A3-4789-BCEB-CD8ACD48368E}"/>
    <cellStyle name="Normál 3 9 3 8 2" xfId="33301" xr:uid="{2D99B46A-04E1-4037-8777-B0D4461FE66D}"/>
    <cellStyle name="Normal 3 9 3 8 3" xfId="33302" xr:uid="{3BEC17FF-18CC-4149-9FFA-A85D2901FD82}"/>
    <cellStyle name="Normál 3 9 3 8 3" xfId="33303" xr:uid="{297E085B-2BBA-4F62-897D-77F1FD9C7157}"/>
    <cellStyle name="Normal 3 9 3 8 4" xfId="33304" xr:uid="{272A7BA1-C19F-461F-B6A4-7E080138D5A6}"/>
    <cellStyle name="Normal 3 9 3 9" xfId="33305" xr:uid="{FCE3B809-7ED0-4334-A148-000320CF578A}"/>
    <cellStyle name="Normál 3 9 3 9" xfId="33306" xr:uid="{4E094485-BBAD-4FA8-A15C-7151575050AE}"/>
    <cellStyle name="Normal 3 9 3 9 2" xfId="33307" xr:uid="{D361B9A4-DED9-40D3-BB03-E533EA6A53D5}"/>
    <cellStyle name="Normál 3 9 3 9 2" xfId="33308" xr:uid="{CEBDE124-E787-435C-9A5E-63A03CFE88A1}"/>
    <cellStyle name="Normal 3 9 3 9 3" xfId="33309" xr:uid="{A84898A7-F95F-4FB0-AEB7-88A17140FEF5}"/>
    <cellStyle name="Normál 3 9 3 9 3" xfId="33310" xr:uid="{BC60ABDA-80DF-4966-9703-E92DF3D34948}"/>
    <cellStyle name="Normal 3 9 3 9 4" xfId="33311" xr:uid="{311C5D20-BB50-4BF0-A421-BC8CBCA418AA}"/>
    <cellStyle name="Normal 3 9 4" xfId="33312" xr:uid="{941B07BB-44A5-40BB-B64E-2FCFCD4DF0B2}"/>
    <cellStyle name="Normál 3 9 4" xfId="33313" xr:uid="{345D5D27-5ACB-4BF4-AB5E-FC1004C7C006}"/>
    <cellStyle name="Normal 3 9 4 10" xfId="33314" xr:uid="{6CFCC4E4-A328-46FD-A0B0-90E87EDF2D9A}"/>
    <cellStyle name="Normál 3 9 4 10" xfId="33315" xr:uid="{C8DF614F-6579-4BF4-9801-9B2C14F7AA77}"/>
    <cellStyle name="Normal 3 9 4 10 2" xfId="33316" xr:uid="{4050A530-C8EB-498A-A9EA-1092A80B4E1E}"/>
    <cellStyle name="Normál 3 9 4 10 2" xfId="33317" xr:uid="{D7F13D95-74F4-4CED-BD8C-FCDC9551D0CE}"/>
    <cellStyle name="Normal 3 9 4 10 3" xfId="33318" xr:uid="{FABE40ED-B8CD-4258-A142-7680204BE074}"/>
    <cellStyle name="Normál 3 9 4 10 3" xfId="33319" xr:uid="{FBEE4705-9F63-4785-B236-965F979D5797}"/>
    <cellStyle name="Normal 3 9 4 11" xfId="33320" xr:uid="{847D13DC-B2BC-4B83-B60C-C22EA9481DC2}"/>
    <cellStyle name="Normál 3 9 4 11" xfId="33321" xr:uid="{EC1E4F2D-9545-4BD4-A017-234DACAC79FE}"/>
    <cellStyle name="Normal 3 9 4 11 2" xfId="33322" xr:uid="{92342199-8D58-4B69-B2C7-A4B0EE2F3D3B}"/>
    <cellStyle name="Normal 3 9 4 11 3" xfId="33323" xr:uid="{B5003C84-B36D-4AF5-BFCB-EE8A3CBB32A9}"/>
    <cellStyle name="Normal 3 9 4 12" xfId="33324" xr:uid="{6AA488BF-A6B0-4B31-824E-203E2630CD66}"/>
    <cellStyle name="Normál 3 9 4 12" xfId="33325" xr:uid="{C2A8A1A1-F1D7-42B1-8613-9D2C50D6F698}"/>
    <cellStyle name="Normal 3 9 4 12 2" xfId="33326" xr:uid="{30BAB3E4-6294-48B5-847E-C7AC165F6535}"/>
    <cellStyle name="Normal 3 9 4 13" xfId="33327" xr:uid="{717821F8-1013-411E-BDBE-56726555A747}"/>
    <cellStyle name="Normál 3 9 4 13" xfId="33328" xr:uid="{BB70149F-CE79-45BF-A2CE-1027DC42CBFE}"/>
    <cellStyle name="Normal 3 9 4 14" xfId="33329" xr:uid="{29F2CCCC-0A35-4476-9A88-DA47ABF8E0D0}"/>
    <cellStyle name="Normal 3 9 4 15" xfId="33330" xr:uid="{70A6E8D2-77E3-4EFD-AD74-D34ABD7C53B3}"/>
    <cellStyle name="Normal 3 9 4 16" xfId="33331" xr:uid="{3027623F-011E-43F2-A641-EE6B6CF8E9D3}"/>
    <cellStyle name="Normal 3 9 4 2" xfId="33332" xr:uid="{18FAC67B-82AE-48DA-992E-535DB1C91D80}"/>
    <cellStyle name="Normál 3 9 4 2" xfId="33333" xr:uid="{01029B1F-6677-4136-A38B-7274CC4EEC43}"/>
    <cellStyle name="Normal 3 9 4 2 10" xfId="33334" xr:uid="{9454DF77-B3A6-4096-9D5E-797B411F439D}"/>
    <cellStyle name="Normal 3 9 4 2 10 2" xfId="33335" xr:uid="{74FF761B-7B37-4E4D-AD86-7E2BD91C40D3}"/>
    <cellStyle name="Normal 3 9 4 2 11" xfId="33336" xr:uid="{948953E2-1874-4D24-8234-25485AD57AD5}"/>
    <cellStyle name="Normal 3 9 4 2 12" xfId="33337" xr:uid="{120FEAAC-15E4-4650-A68E-184F5FD7C090}"/>
    <cellStyle name="Normal 3 9 4 2 13" xfId="33338" xr:uid="{3F532D79-36CE-4546-9A0E-3F96C2443759}"/>
    <cellStyle name="Normal 3 9 4 2 14" xfId="33339" xr:uid="{98958DD0-24AA-4F5F-BCC5-0F7883D014D0}"/>
    <cellStyle name="Normal 3 9 4 2 2" xfId="33340" xr:uid="{1AAD588A-ED9A-4960-A8B8-7378C4570743}"/>
    <cellStyle name="Normál 3 9 4 2 2" xfId="33341" xr:uid="{41352BA9-FA84-4BCE-B777-D73A368FDA19}"/>
    <cellStyle name="Normal 3 9 4 2 2 2" xfId="33342" xr:uid="{57EF9A85-E64E-4F7C-B7F6-47235CBFF15A}"/>
    <cellStyle name="Normal 3 9 4 2 2 3" xfId="33343" xr:uid="{72210715-7B38-48BC-8B8B-23247C0FDB1C}"/>
    <cellStyle name="Normal 3 9 4 2 3" xfId="33344" xr:uid="{83881A62-DC8F-4E25-8C89-BF9B119A8AF4}"/>
    <cellStyle name="Normál 3 9 4 2 3" xfId="33345" xr:uid="{E0CD5A54-1CD6-422A-B64B-25B318D0E2B7}"/>
    <cellStyle name="Normal 3 9 4 2 3 2" xfId="33346" xr:uid="{F1EA8743-5866-4F28-A64B-3AEBDCB3057C}"/>
    <cellStyle name="Normal 3 9 4 2 4" xfId="33347" xr:uid="{11186344-1452-4B03-9A9C-FE8370F11F64}"/>
    <cellStyle name="Normal 3 9 4 2 4 2" xfId="33348" xr:uid="{D0E55FCF-BAE8-47F6-B067-A4AFAE904D90}"/>
    <cellStyle name="Normal 3 9 4 2 5" xfId="33349" xr:uid="{01C913B4-D846-4B92-ADA8-F916FC62B26D}"/>
    <cellStyle name="Normal 3 9 4 2 5 2" xfId="33350" xr:uid="{1CA8E62A-3F55-444F-B83C-1A74FD78653E}"/>
    <cellStyle name="Normal 3 9 4 2 6" xfId="33351" xr:uid="{6F91AB9E-4AE9-4088-9398-01848E4082E2}"/>
    <cellStyle name="Normal 3 9 4 2 6 2" xfId="33352" xr:uid="{D03EACDF-9505-47C3-B040-76D8E94F5FAA}"/>
    <cellStyle name="Normal 3 9 4 2 7" xfId="33353" xr:uid="{7D53FBE8-BFCF-48E4-B4F8-110625467431}"/>
    <cellStyle name="Normal 3 9 4 2 7 2" xfId="33354" xr:uid="{C1A37A23-6CD0-474F-913B-DC073947B41F}"/>
    <cellStyle name="Normal 3 9 4 2 8" xfId="33355" xr:uid="{5D77A9D8-00A8-4116-A665-5F3AFB323763}"/>
    <cellStyle name="Normal 3 9 4 2 8 2" xfId="33356" xr:uid="{EA460205-6A7D-45A7-8424-A0214E5AD8DE}"/>
    <cellStyle name="Normal 3 9 4 2 9" xfId="33357" xr:uid="{09128E7B-7C95-4F91-BA53-2A232653898C}"/>
    <cellStyle name="Normal 3 9 4 2 9 2" xfId="33358" xr:uid="{4FF9B7AD-79B6-4E85-8185-FCC20DD458DB}"/>
    <cellStyle name="Normal 3 9 4 3" xfId="33359" xr:uid="{F52CCA96-D653-42B2-B618-871804ED6200}"/>
    <cellStyle name="Normál 3 9 4 3" xfId="33360" xr:uid="{F495CD61-2E35-4745-8708-E3DFED96E5DF}"/>
    <cellStyle name="Normal 3 9 4 3 10" xfId="33361" xr:uid="{7F0A1D36-BB9B-436F-9094-B092A70B53A3}"/>
    <cellStyle name="Normal 3 9 4 3 11" xfId="33362" xr:uid="{E4C720CC-6C09-482F-B3E3-A1FEA0B98978}"/>
    <cellStyle name="Normal 3 9 4 3 12" xfId="33363" xr:uid="{2F2D6AD3-BDEE-4194-AF60-09476444D26F}"/>
    <cellStyle name="Normal 3 9 4 3 13" xfId="33364" xr:uid="{91AC20BA-31B0-4771-8C66-ADBB80180D21}"/>
    <cellStyle name="Normal 3 9 4 3 2" xfId="33365" xr:uid="{C02AA857-1371-4AB6-AA4F-07B16AFCF666}"/>
    <cellStyle name="Normál 3 9 4 3 2" xfId="33366" xr:uid="{D02C55EB-5359-4E40-A151-73E98CCA5020}"/>
    <cellStyle name="Normal 3 9 4 3 2 2" xfId="33367" xr:uid="{0314F0AE-552C-4DB0-8B5E-4B2591344C9F}"/>
    <cellStyle name="Normal 3 9 4 3 2 3" xfId="33368" xr:uid="{A79C30C2-07EC-4F4D-A179-5B000A3A3F2C}"/>
    <cellStyle name="Normal 3 9 4 3 3" xfId="33369" xr:uid="{FED752C5-0CAC-4A9A-86A1-1FBACF4CDAE9}"/>
    <cellStyle name="Normál 3 9 4 3 3" xfId="33370" xr:uid="{BE7D6A49-568B-486D-81B0-5E40A2557A2C}"/>
    <cellStyle name="Normal 3 9 4 3 3 2" xfId="33371" xr:uid="{4C60B3A1-A60A-42D7-9CFC-AA076A3B4E4F}"/>
    <cellStyle name="Normal 3 9 4 3 4" xfId="33372" xr:uid="{79D6C802-FAB3-4178-8359-F00C93155DF0}"/>
    <cellStyle name="Normal 3 9 4 3 4 2" xfId="33373" xr:uid="{26834264-6C01-48DB-ACA9-8CB8CA6BEBFF}"/>
    <cellStyle name="Normal 3 9 4 3 5" xfId="33374" xr:uid="{A300A664-E62B-423E-AD54-35F9598BD180}"/>
    <cellStyle name="Normal 3 9 4 3 5 2" xfId="33375" xr:uid="{1601E6C7-0959-4B2F-BCD0-D1F78CD3359C}"/>
    <cellStyle name="Normal 3 9 4 3 6" xfId="33376" xr:uid="{73EBC063-27F9-4766-A89A-530C99C97EB8}"/>
    <cellStyle name="Normal 3 9 4 3 6 2" xfId="33377" xr:uid="{6BD23AF8-687E-44FB-BD58-1C7D97D1F907}"/>
    <cellStyle name="Normal 3 9 4 3 7" xfId="33378" xr:uid="{42318580-01EF-43AD-948E-E43E34635D2D}"/>
    <cellStyle name="Normal 3 9 4 3 7 2" xfId="33379" xr:uid="{E07365E2-F234-40B4-8779-873DA2A354E4}"/>
    <cellStyle name="Normal 3 9 4 3 8" xfId="33380" xr:uid="{BBABC04B-D0AB-4B4E-9E1B-4A1300A9BEA9}"/>
    <cellStyle name="Normal 3 9 4 3 8 2" xfId="33381" xr:uid="{CE22FDA6-1C2B-45A3-B179-912D08CF807D}"/>
    <cellStyle name="Normal 3 9 4 3 9" xfId="33382" xr:uid="{7E2C5EAB-B9D2-4867-AB80-04E755403E4E}"/>
    <cellStyle name="Normal 3 9 4 3 9 2" xfId="33383" xr:uid="{2EAFDEA1-D513-410B-9557-5F68528DCD97}"/>
    <cellStyle name="Normal 3 9 4 4" xfId="33384" xr:uid="{B5222B68-E107-47F9-B23B-D306ED0619ED}"/>
    <cellStyle name="Normál 3 9 4 4" xfId="33385" xr:uid="{DD1681FE-18C9-4A0C-B2CE-B18CBDD0A11E}"/>
    <cellStyle name="Normal 3 9 4 4 2" xfId="33386" xr:uid="{A09BAC2F-93C8-4525-828C-92DBB029A829}"/>
    <cellStyle name="Normál 3 9 4 4 2" xfId="33387" xr:uid="{38C6E25F-314D-4E1C-BD66-04287F7EC795}"/>
    <cellStyle name="Normal 3 9 4 4 3" xfId="33388" xr:uid="{ADB18A1F-C7B1-425C-8C1C-BDD2BDB5BEDB}"/>
    <cellStyle name="Normál 3 9 4 4 3" xfId="33389" xr:uid="{87DE7983-09D3-4DC4-B91C-6288043F4523}"/>
    <cellStyle name="Normal 3 9 4 4 4" xfId="33390" xr:uid="{349413CF-486F-4B08-82C4-4156555870E8}"/>
    <cellStyle name="Normal 3 9 4 5" xfId="33391" xr:uid="{9A42C824-22B1-45B6-8618-F4CE0BAE871E}"/>
    <cellStyle name="Normál 3 9 4 5" xfId="33392" xr:uid="{EF0ABB52-B568-42BF-9EFE-D90B4B3642FF}"/>
    <cellStyle name="Normal 3 9 4 5 2" xfId="33393" xr:uid="{FF96CAD2-FBE8-49E7-8912-FE56BDEBFDA5}"/>
    <cellStyle name="Normál 3 9 4 5 2" xfId="33394" xr:uid="{B0C21E78-C31C-478A-A2C2-BE72798B1E2E}"/>
    <cellStyle name="Normal 3 9 4 5 3" xfId="33395" xr:uid="{C8A512F2-93E4-49DF-A36F-A6E2102A56FB}"/>
    <cellStyle name="Normál 3 9 4 5 3" xfId="33396" xr:uid="{4917A99E-6892-4E3C-956E-2E46941534BF}"/>
    <cellStyle name="Normal 3 9 4 6" xfId="33397" xr:uid="{3B2EAE1D-1E8B-4BA8-8411-A2B548754C10}"/>
    <cellStyle name="Normál 3 9 4 6" xfId="33398" xr:uid="{C091F6EC-D262-444C-BF75-8437DC532AD4}"/>
    <cellStyle name="Normal 3 9 4 6 2" xfId="33399" xr:uid="{BF8881D0-615A-4DFF-AFD6-389F3E3B1B94}"/>
    <cellStyle name="Normál 3 9 4 6 2" xfId="33400" xr:uid="{DA4FC249-C8AE-4394-BDEA-BAC3D51898E3}"/>
    <cellStyle name="Normal 3 9 4 6 3" xfId="33401" xr:uid="{6F98178B-E8CD-4604-9D1E-723A20D0A774}"/>
    <cellStyle name="Normál 3 9 4 6 3" xfId="33402" xr:uid="{C7259116-EFD9-40C9-8D7E-E04527C12D24}"/>
    <cellStyle name="Normal 3 9 4 7" xfId="33403" xr:uid="{D46EDA56-EFF7-41F1-9752-479D20D1A678}"/>
    <cellStyle name="Normál 3 9 4 7" xfId="33404" xr:uid="{A8979C2D-606C-43E8-B5C2-62B110678FD2}"/>
    <cellStyle name="Normal 3 9 4 7 2" xfId="33405" xr:uid="{BBAA2E0C-02A5-433D-A1DE-C028C918FC16}"/>
    <cellStyle name="Normál 3 9 4 7 2" xfId="33406" xr:uid="{B3C755D3-33A5-4DD6-BD3C-5097DAAD94DF}"/>
    <cellStyle name="Normal 3 9 4 7 3" xfId="33407" xr:uid="{D7C88B0E-97B4-4532-9D02-1493808BCCED}"/>
    <cellStyle name="Normál 3 9 4 7 3" xfId="33408" xr:uid="{83511F60-590A-4792-A1DA-71BAB9D00E45}"/>
    <cellStyle name="Normal 3 9 4 8" xfId="33409" xr:uid="{504EB727-2916-4FEF-BCA3-3A85BCBD9358}"/>
    <cellStyle name="Normál 3 9 4 8" xfId="33410" xr:uid="{AC030BA8-D74E-4F05-8C71-70125779776B}"/>
    <cellStyle name="Normal 3 9 4 8 2" xfId="33411" xr:uid="{15F6B0E1-F731-4BE6-B3AA-7495A03C9B8E}"/>
    <cellStyle name="Normál 3 9 4 8 2" xfId="33412" xr:uid="{C71339BD-C664-4A94-9DFD-6BD1FB69DA95}"/>
    <cellStyle name="Normal 3 9 4 8 3" xfId="33413" xr:uid="{9624DD21-C6F3-4707-A75C-D9E46902EC54}"/>
    <cellStyle name="Normál 3 9 4 8 3" xfId="33414" xr:uid="{17CD503B-B80B-42F8-B9E6-0AA604250CDB}"/>
    <cellStyle name="Normal 3 9 4 9" xfId="33415" xr:uid="{641DF230-57C6-4275-B336-4353E2FEA709}"/>
    <cellStyle name="Normál 3 9 4 9" xfId="33416" xr:uid="{FCCD28C5-44FA-4DF8-8048-96E4CDB74E81}"/>
    <cellStyle name="Normal 3 9 4 9 2" xfId="33417" xr:uid="{BEF45794-1AC3-4D83-BF16-59EBE051F9FB}"/>
    <cellStyle name="Normál 3 9 4 9 2" xfId="33418" xr:uid="{481E87CE-A3DF-4E03-AA76-1F8B4E6D5419}"/>
    <cellStyle name="Normal 3 9 4 9 3" xfId="33419" xr:uid="{1168645B-5FF0-4343-9918-0466FA10B63D}"/>
    <cellStyle name="Normál 3 9 4 9 3" xfId="33420" xr:uid="{A35B2CE4-3E39-4840-8D01-372438EA91C6}"/>
    <cellStyle name="Normal 3 9 5" xfId="33421" xr:uid="{F6FA5F84-833A-40AB-B052-7358BBDF30C2}"/>
    <cellStyle name="Normál 3 9 5" xfId="33422" xr:uid="{085F2875-524E-4788-AADA-DDFC004E6021}"/>
    <cellStyle name="Normal 3 9 5 10" xfId="33423" xr:uid="{1EDDEC71-B555-4827-8B26-6B1FA5EDDB66}"/>
    <cellStyle name="Normál 3 9 5 10" xfId="33424" xr:uid="{E4F9EDDE-4F0E-431E-8923-A1531A4667E1}"/>
    <cellStyle name="Normal 3 9 5 10 2" xfId="33425" xr:uid="{719DCC19-40F3-4281-AA60-7D1BD1DB2219}"/>
    <cellStyle name="Normál 3 9 5 10 2" xfId="33426" xr:uid="{FAA4AB02-48D9-46F7-999C-06D24AAD4359}"/>
    <cellStyle name="Normal 3 9 5 10 3" xfId="33427" xr:uid="{CECA3054-B903-4E45-ADE8-4944E70BF007}"/>
    <cellStyle name="Normál 3 9 5 10 3" xfId="33428" xr:uid="{BC07BE65-A2F0-4837-9A4F-C13431002C4A}"/>
    <cellStyle name="Normal 3 9 5 11" xfId="33429" xr:uid="{BB3AE83A-1B5C-4F20-B721-2EB9257C2BE9}"/>
    <cellStyle name="Normál 3 9 5 11" xfId="33430" xr:uid="{603EE3B0-6CD1-4F1F-B007-8CC5B0955137}"/>
    <cellStyle name="Normal 3 9 5 11 2" xfId="33431" xr:uid="{42240DF3-264C-4495-A028-49E1EA22854F}"/>
    <cellStyle name="Normal 3 9 5 11 3" xfId="33432" xr:uid="{FBB298DF-E4E8-4F1D-AFC6-E80BDEE6C96D}"/>
    <cellStyle name="Normal 3 9 5 12" xfId="33433" xr:uid="{650A0B09-BC0B-4312-84C0-3F675D5C3444}"/>
    <cellStyle name="Normál 3 9 5 12" xfId="33434" xr:uid="{47FCBD47-FFBF-4323-8D53-4BA104CC8AEA}"/>
    <cellStyle name="Normal 3 9 5 13" xfId="33435" xr:uid="{B9F502A0-8F6D-4AE3-8ADF-51E89958391B}"/>
    <cellStyle name="Normál 3 9 5 13" xfId="33436" xr:uid="{0E48B8AD-95BE-4CB5-B12E-1CBE8C90592B}"/>
    <cellStyle name="Normal 3 9 5 14" xfId="33437" xr:uid="{47386B02-D02A-447D-8267-CAE55308D4DD}"/>
    <cellStyle name="Normal 3 9 5 15" xfId="33438" xr:uid="{A7D8D522-1C50-4602-8D7A-05291AA08153}"/>
    <cellStyle name="Normal 3 9 5 2" xfId="33439" xr:uid="{82F3AA6D-8E27-4F74-AF8A-950AC6BBD646}"/>
    <cellStyle name="Normál 3 9 5 2" xfId="33440" xr:uid="{CCE1B400-416F-425C-BB04-AE73CD4A20E7}"/>
    <cellStyle name="Normal 3 9 5 2 10" xfId="33441" xr:uid="{B49CCB2A-E11C-4868-9E06-65F60F917A2C}"/>
    <cellStyle name="Normal 3 9 5 2 10 2" xfId="33442" xr:uid="{BE8C1A1E-5109-4736-8430-821D09FD7123}"/>
    <cellStyle name="Normal 3 9 5 2 11" xfId="33443" xr:uid="{8ED32383-459A-48EA-B74B-DD0FC5DC9289}"/>
    <cellStyle name="Normal 3 9 5 2 12" xfId="33444" xr:uid="{1AB76840-A712-46BF-8582-139AE0D60D14}"/>
    <cellStyle name="Normal 3 9 5 2 13" xfId="33445" xr:uid="{B794BFB5-6B67-40EB-BE6D-E11E4C72F396}"/>
    <cellStyle name="Normal 3 9 5 2 2" xfId="33446" xr:uid="{4BAD8DFF-A96D-4E0E-94C8-F79F6E4FF699}"/>
    <cellStyle name="Normál 3 9 5 2 2" xfId="33447" xr:uid="{4573EAF6-2772-4524-876E-DF5FD74D1347}"/>
    <cellStyle name="Normal 3 9 5 2 2 2" xfId="33448" xr:uid="{7049C753-AF57-4EB7-9317-296B2FE02AC5}"/>
    <cellStyle name="Normal 3 9 5 2 2 3" xfId="33449" xr:uid="{689642F1-C41F-4DC2-867D-15517B49D8C0}"/>
    <cellStyle name="Normal 3 9 5 2 3" xfId="33450" xr:uid="{A8166599-6D53-46A4-AD3D-945670C17C0D}"/>
    <cellStyle name="Normál 3 9 5 2 3" xfId="33451" xr:uid="{79CEDBBB-2860-4ED3-8931-CC31B1EDB2DF}"/>
    <cellStyle name="Normal 3 9 5 2 3 2" xfId="33452" xr:uid="{9C5C67A7-8869-411B-8F10-EFDD5FFCC82A}"/>
    <cellStyle name="Normal 3 9 5 2 4" xfId="33453" xr:uid="{957D6067-AC20-4633-98E2-960115A7DAF9}"/>
    <cellStyle name="Normal 3 9 5 2 4 2" xfId="33454" xr:uid="{D265F9EC-193F-41A7-B09F-BC72425A0F05}"/>
    <cellStyle name="Normal 3 9 5 2 5" xfId="33455" xr:uid="{060F7F79-5C52-4930-8E91-B33EC0B6BDA9}"/>
    <cellStyle name="Normal 3 9 5 2 5 2" xfId="33456" xr:uid="{4A00ECDA-452E-45A6-BE8F-8981CC44B20D}"/>
    <cellStyle name="Normal 3 9 5 2 6" xfId="33457" xr:uid="{2C4A9A8B-4BEF-4494-B786-B0B24E510B55}"/>
    <cellStyle name="Normal 3 9 5 2 6 2" xfId="33458" xr:uid="{B51BE889-6CBA-40B7-9E89-4D8855C97904}"/>
    <cellStyle name="Normal 3 9 5 2 7" xfId="33459" xr:uid="{9D8BC032-62FD-43BE-80DF-FCFAAC879B4F}"/>
    <cellStyle name="Normal 3 9 5 2 7 2" xfId="33460" xr:uid="{70782F19-3B4B-4912-B901-3FDC3BA554F4}"/>
    <cellStyle name="Normal 3 9 5 2 8" xfId="33461" xr:uid="{EBA53E75-504B-4DAB-A7A2-A2973503F719}"/>
    <cellStyle name="Normal 3 9 5 2 8 2" xfId="33462" xr:uid="{831AD950-DE41-4850-BCAF-37D317CB2363}"/>
    <cellStyle name="Normal 3 9 5 2 9" xfId="33463" xr:uid="{A5EEFF2E-CF6F-4FB1-A0E2-53E687D63954}"/>
    <cellStyle name="Normal 3 9 5 2 9 2" xfId="33464" xr:uid="{4543EE3A-C5D4-4BE9-8835-55208A5535D3}"/>
    <cellStyle name="Normal 3 9 5 3" xfId="33465" xr:uid="{2EDF636F-6EF3-4367-BFD8-A72684380A8F}"/>
    <cellStyle name="Normál 3 9 5 3" xfId="33466" xr:uid="{854D3F17-FEF3-44B6-91A8-4D19EA05A1FB}"/>
    <cellStyle name="Normal 3 9 5 3 2" xfId="33467" xr:uid="{352D03C1-8E6A-4186-8B3B-34A98F0710D0}"/>
    <cellStyle name="Normál 3 9 5 3 2" xfId="33468" xr:uid="{61E1041C-A0A8-4B87-B5AE-D001A43FEDD8}"/>
    <cellStyle name="Normal 3 9 5 3 3" xfId="33469" xr:uid="{8AED8861-BDBA-4433-A10A-88105DB451BD}"/>
    <cellStyle name="Normál 3 9 5 3 3" xfId="33470" xr:uid="{0D0BF20F-5568-4C93-987C-D085D118F45A}"/>
    <cellStyle name="Normal 3 9 5 4" xfId="33471" xr:uid="{D289FE29-28D1-479E-ACFA-32A0C62B9653}"/>
    <cellStyle name="Normál 3 9 5 4" xfId="33472" xr:uid="{45600F07-B585-4390-98FD-4CD4F62EABAF}"/>
    <cellStyle name="Normal 3 9 5 4 2" xfId="33473" xr:uid="{4A76A1CA-A6B8-42F5-955A-8815C5B72DCC}"/>
    <cellStyle name="Normál 3 9 5 4 2" xfId="33474" xr:uid="{636B4571-0F68-4515-B725-73AF6E49D759}"/>
    <cellStyle name="Normal 3 9 5 4 3" xfId="33475" xr:uid="{BDFC5F95-398B-4D2F-9A07-F47F4A9283E5}"/>
    <cellStyle name="Normál 3 9 5 4 3" xfId="33476" xr:uid="{A0BE7377-7654-4F3B-ABBA-3BFCAB61099D}"/>
    <cellStyle name="Normal 3 9 5 5" xfId="33477" xr:uid="{D9D911E2-4C5B-4C3C-B4D3-068FBB19D5BF}"/>
    <cellStyle name="Normál 3 9 5 5" xfId="33478" xr:uid="{86C4F810-79F7-4F9E-BF15-308089306BD7}"/>
    <cellStyle name="Normal 3 9 5 5 2" xfId="33479" xr:uid="{BD104B99-B2F6-4458-B4D2-1C4E108E80FC}"/>
    <cellStyle name="Normál 3 9 5 5 2" xfId="33480" xr:uid="{590484CA-9BF7-40DD-B517-D70A8F5A1A76}"/>
    <cellStyle name="Normal 3 9 5 5 3" xfId="33481" xr:uid="{E0626B71-310C-4485-94A0-8A85F091CA5A}"/>
    <cellStyle name="Normál 3 9 5 5 3" xfId="33482" xr:uid="{DA4B81E3-BCDF-496F-A277-E0CE6EB28EB0}"/>
    <cellStyle name="Normal 3 9 5 6" xfId="33483" xr:uid="{8DB8C616-8C0A-402C-AC2A-CE826A5DF1F0}"/>
    <cellStyle name="Normál 3 9 5 6" xfId="33484" xr:uid="{2DF6B8D8-ACC3-4A58-B1A5-6A9D8AB8A74B}"/>
    <cellStyle name="Normal 3 9 5 6 2" xfId="33485" xr:uid="{9C7773F3-3F4F-460C-858A-BBAE22E82A6A}"/>
    <cellStyle name="Normál 3 9 5 6 2" xfId="33486" xr:uid="{6500823D-4648-490F-9DC0-6D15E6CFB024}"/>
    <cellStyle name="Normal 3 9 5 6 3" xfId="33487" xr:uid="{2CF14DEC-602D-4867-BA2D-729BB1F44F80}"/>
    <cellStyle name="Normál 3 9 5 6 3" xfId="33488" xr:uid="{194AE7E6-143D-4F3D-AEF6-3093720B0498}"/>
    <cellStyle name="Normal 3 9 5 7" xfId="33489" xr:uid="{E0ACA9AC-782F-4C56-AF0B-BA9C8F833139}"/>
    <cellStyle name="Normál 3 9 5 7" xfId="33490" xr:uid="{8E4156A4-0F4B-4120-A264-3ED445DDB71E}"/>
    <cellStyle name="Normal 3 9 5 7 2" xfId="33491" xr:uid="{779EE58A-5B80-44AE-9EB0-28116F399E3B}"/>
    <cellStyle name="Normál 3 9 5 7 2" xfId="33492" xr:uid="{19743B3E-CF7B-46A8-BB03-DBFA17755D7C}"/>
    <cellStyle name="Normal 3 9 5 7 3" xfId="33493" xr:uid="{EC09917E-F8F2-482E-9FFC-9FEF7B5351C5}"/>
    <cellStyle name="Normál 3 9 5 7 3" xfId="33494" xr:uid="{0AA73D23-5224-4A36-8DF3-7D14587500D5}"/>
    <cellStyle name="Normal 3 9 5 8" xfId="33495" xr:uid="{58DA8AD4-61C3-41B6-A390-C649C91B92AF}"/>
    <cellStyle name="Normál 3 9 5 8" xfId="33496" xr:uid="{00C93B30-6144-4019-A842-AA68422A84FA}"/>
    <cellStyle name="Normal 3 9 5 8 2" xfId="33497" xr:uid="{FFF8B926-79FD-4337-A970-FD2D23355F1F}"/>
    <cellStyle name="Normál 3 9 5 8 2" xfId="33498" xr:uid="{5B50E845-C937-4611-A843-A05F7E5DBCE2}"/>
    <cellStyle name="Normal 3 9 5 8 3" xfId="33499" xr:uid="{7E2DE5B8-DD54-4044-ADAD-C2C30D867BE8}"/>
    <cellStyle name="Normál 3 9 5 8 3" xfId="33500" xr:uid="{BFE13F63-AA2B-4705-9CC2-F475D18A95CC}"/>
    <cellStyle name="Normal 3 9 5 9" xfId="33501" xr:uid="{0103BC9B-DB35-4AB0-B749-D965DA7EC47B}"/>
    <cellStyle name="Normál 3 9 5 9" xfId="33502" xr:uid="{18B4AFC6-07D6-40D6-81EF-A9789ED4B44E}"/>
    <cellStyle name="Normal 3 9 5 9 2" xfId="33503" xr:uid="{E9DEF0A6-E345-4A87-B5D6-18BCBCB3D1A5}"/>
    <cellStyle name="Normál 3 9 5 9 2" xfId="33504" xr:uid="{E44D48E2-A171-4EC1-959D-9C5FF31DE42E}"/>
    <cellStyle name="Normal 3 9 5 9 3" xfId="33505" xr:uid="{3E36548D-DF8D-4CF2-BCE7-B4F74F4CCA31}"/>
    <cellStyle name="Normál 3 9 5 9 3" xfId="33506" xr:uid="{C547F77B-EC26-424A-BCD0-B6220BF5D22C}"/>
    <cellStyle name="Normal 3 9 6" xfId="33507" xr:uid="{3E54D8BD-0A61-4B15-A258-55343D022A6D}"/>
    <cellStyle name="Normál 3 9 6" xfId="33508" xr:uid="{C063585C-1CBC-41A8-8877-5A1D52A2BEE2}"/>
    <cellStyle name="Normal 3 9 6 10" xfId="33509" xr:uid="{263EA5E5-96C9-4213-8D04-2F08B26B42A8}"/>
    <cellStyle name="Normal 3 9 6 10 2" xfId="33510" xr:uid="{5540AB56-D447-4D97-8894-CF2AD78B9EC0}"/>
    <cellStyle name="Normal 3 9 6 11" xfId="33511" xr:uid="{B32ED41F-5423-4839-B097-4E63213E438A}"/>
    <cellStyle name="Normal 3 9 6 11 2" xfId="33512" xr:uid="{25929132-A284-4AB7-8147-3C2EEB529021}"/>
    <cellStyle name="Normal 3 9 6 12" xfId="33513" xr:uid="{E4A3E003-7FFA-4AC9-9D5A-8FE8B0BA150C}"/>
    <cellStyle name="Normal 3 9 6 13" xfId="33514" xr:uid="{A67D3B63-5D4D-4E0A-B41E-A364AFA5E122}"/>
    <cellStyle name="Normal 3 9 6 14" xfId="33515" xr:uid="{48A379E8-8F27-40E7-947F-D2C78F11CE87}"/>
    <cellStyle name="Normal 3 9 6 2" xfId="33516" xr:uid="{75812D05-21F9-4531-99CF-0DE07E5D31DB}"/>
    <cellStyle name="Normál 3 9 6 2" xfId="33517" xr:uid="{A5B2DDFA-741B-4E8D-88C4-9AA39DC91802}"/>
    <cellStyle name="Normal 3 9 6 2 2" xfId="33518" xr:uid="{217E5192-8078-42EA-BCA1-F4A82473191E}"/>
    <cellStyle name="Normal 3 9 6 2 2 2" xfId="33519" xr:uid="{7441CCD9-0092-4B7A-A7D4-C7F486DF9F86}"/>
    <cellStyle name="Normal 3 9 6 2 3" xfId="33520" xr:uid="{D05BB343-85AF-4A5A-8764-19DF4A30A753}"/>
    <cellStyle name="Normal 3 9 6 2 4" xfId="33521" xr:uid="{44C04C42-1F9A-4F93-870E-EBEC6C208919}"/>
    <cellStyle name="Normal 3 9 6 2 5" xfId="33522" xr:uid="{614B2D4D-FF10-4005-9BCF-B4C3AF238D14}"/>
    <cellStyle name="Normal 3 9 6 3" xfId="33523" xr:uid="{31A1DAAF-CDB7-4B11-A288-59FCEE059D6E}"/>
    <cellStyle name="Normál 3 9 6 3" xfId="33524" xr:uid="{089A0F1F-AA85-4AEC-AD5C-9BB34CD7F7FF}"/>
    <cellStyle name="Normal 3 9 6 3 2" xfId="33525" xr:uid="{56F2E7E2-AC2E-4160-86D3-BA66FC0E3471}"/>
    <cellStyle name="Normal 3 9 6 4" xfId="33526" xr:uid="{A4319CCE-6776-4DC1-8152-7198DEE6CBB6}"/>
    <cellStyle name="Normal 3 9 6 4 2" xfId="33527" xr:uid="{C3FFA71C-EB2A-43DD-8B2E-41DA0ED279E2}"/>
    <cellStyle name="Normal 3 9 6 5" xfId="33528" xr:uid="{9482226D-C213-4D0F-9562-515E8E70E351}"/>
    <cellStyle name="Normal 3 9 6 5 2" xfId="33529" xr:uid="{4FF3A18F-BAE2-4961-A74E-34B91B2EE274}"/>
    <cellStyle name="Normal 3 9 6 6" xfId="33530" xr:uid="{46BD4F08-7B83-4C57-9FB9-4893660D4CCF}"/>
    <cellStyle name="Normal 3 9 6 6 2" xfId="33531" xr:uid="{E08D8869-6C3B-4E7E-8832-B525B8923E44}"/>
    <cellStyle name="Normal 3 9 6 7" xfId="33532" xr:uid="{CFC149D5-5089-4693-9957-E465D5D02EBC}"/>
    <cellStyle name="Normal 3 9 6 7 2" xfId="33533" xr:uid="{6B6DA367-D8BE-401B-80CC-B33DDBD8AE20}"/>
    <cellStyle name="Normal 3 9 6 8" xfId="33534" xr:uid="{CD9FC3DE-726F-4B8E-892B-D55ACAD4E0F9}"/>
    <cellStyle name="Normal 3 9 6 8 2" xfId="33535" xr:uid="{D7893655-DEB7-4C10-8DC6-B8726F7D849D}"/>
    <cellStyle name="Normal 3 9 6 9" xfId="33536" xr:uid="{A86425D6-14C2-44EE-A788-780F390BF392}"/>
    <cellStyle name="Normal 3 9 6 9 2" xfId="33537" xr:uid="{11398CB3-2E15-47A9-BBE5-0274D3325DE2}"/>
    <cellStyle name="Normál 3 9 7" xfId="33538" xr:uid="{8C27EFB4-BBE5-4E9C-91B5-765651F33491}"/>
    <cellStyle name="Normál 3 9 7 2" xfId="33539" xr:uid="{D3329774-2EAC-4066-80F4-1DFFFBADFAAB}"/>
    <cellStyle name="Normál 3 9 8" xfId="33540" xr:uid="{74B6FC30-A856-4C44-877A-2DD849B80005}"/>
    <cellStyle name="Normál 3 9 8 2" xfId="33541" xr:uid="{2F023D8B-0DB8-4186-9386-BA97ADE37AE7}"/>
    <cellStyle name="Normál 3 9 9" xfId="33542" xr:uid="{A48FDC2A-C6B4-48EA-A780-C52B8E899688}"/>
    <cellStyle name="Normál 3 9 9 2" xfId="33543" xr:uid="{AD2FAA00-29BA-4B0D-9CDC-E5C84BA60D7B}"/>
    <cellStyle name="Normal 3_ANNÉE 2015" xfId="2215" xr:uid="{3F35FDDA-8CA3-4F6A-A1EB-A18FAE44F229}"/>
    <cellStyle name="Normal 30" xfId="3826" xr:uid="{E8FDF2C4-233D-449D-8275-A731B62885EF}"/>
    <cellStyle name="Normal 30 10" xfId="33544" xr:uid="{E2DC929E-3B3E-4D4E-B17F-3C3B35D62501}"/>
    <cellStyle name="Normal 30 11" xfId="33545" xr:uid="{0ADD2AEF-9DE7-4713-88D8-54214A871B70}"/>
    <cellStyle name="Normal 30 12" xfId="33546" xr:uid="{AA700459-EB24-4395-BD42-9902725D1373}"/>
    <cellStyle name="Normal 30 13" xfId="33547" xr:uid="{D0E16DA6-39E2-4D01-9CD2-12A2ED2494E6}"/>
    <cellStyle name="Normal 30 14" xfId="33548" xr:uid="{38963C81-2455-4765-B33B-18ED4F25275B}"/>
    <cellStyle name="Normal 30 15" xfId="33549" xr:uid="{ED85F87A-5B0E-4CB1-90A8-214F678AC5E0}"/>
    <cellStyle name="Normal 30 16" xfId="4162" xr:uid="{EB3D1EBD-AAE4-4D88-ADFD-C13861483A79}"/>
    <cellStyle name="Normal 30 17" xfId="4110" xr:uid="{A68C8D26-D0B5-4D00-97C3-E147E2530195}"/>
    <cellStyle name="Normal 30 18" xfId="52000" xr:uid="{598D3F07-CD0F-4ADE-9029-C7A2F9127BD8}"/>
    <cellStyle name="Normal 30 2" xfId="3847" xr:uid="{AC87A32A-1B9D-40A2-B85C-E9E196EA36CD}"/>
    <cellStyle name="Normal 30 2 2" xfId="3859" xr:uid="{0AF53C94-9ED2-4CE0-B327-088071FF8AF1}"/>
    <cellStyle name="Normal 30 2 2 2" xfId="3892" xr:uid="{7A579C87-4B6C-40D5-812D-6425121EAE07}"/>
    <cellStyle name="Normal 30 2 2 2 2" xfId="33553" xr:uid="{F1616532-8D77-439B-83CC-6C3FDB3FD5F2}"/>
    <cellStyle name="Normal 30 2 2 2 2 2" xfId="33554" xr:uid="{EC00AD2C-ADF0-4B70-8AE0-90CBC8A24D49}"/>
    <cellStyle name="Normal 30 2 2 2 3" xfId="33555" xr:uid="{71482EF0-4078-4543-AA61-A37C4C91CFE0}"/>
    <cellStyle name="Normal 30 2 2 2 4" xfId="33556" xr:uid="{34A8816B-2048-4CF9-8520-D7C042968E85}"/>
    <cellStyle name="Normal 30 2 2 2 5" xfId="33552" xr:uid="{23D77FCC-2E92-49AF-9B5D-F20254D2F72A}"/>
    <cellStyle name="Normal 30 2 2 2 6" xfId="52046" xr:uid="{683FB305-271F-4826-88CB-5C08F1CD16E2}"/>
    <cellStyle name="Normal 30 2 2 3" xfId="33557" xr:uid="{1EB57819-C374-4C27-8196-005359BDC34A}"/>
    <cellStyle name="Normal 30 2 2 3 2" xfId="33558" xr:uid="{4CBC52E7-BF5C-40A4-89CD-EC229B09B164}"/>
    <cellStyle name="Normal 30 2 2 4" xfId="33559" xr:uid="{16BBD794-A258-4D08-832B-CEEC53C4B691}"/>
    <cellStyle name="Normal 30 2 2 5" xfId="33560" xr:uid="{FA48A4A8-8EC6-4A86-B966-FE7E049C20AB}"/>
    <cellStyle name="Normal 30 2 2 6" xfId="33561" xr:uid="{15766A6E-6CFF-42D4-B443-7B2A16AE004F}"/>
    <cellStyle name="Normal 30 2 2 7" xfId="33551" xr:uid="{4C58C7F5-D1DA-41B3-82AF-3108B4CBD8EF}"/>
    <cellStyle name="Normal 30 2 2 8" xfId="52016" xr:uid="{BD50629B-286A-4EC4-B74A-3F4E40B161E9}"/>
    <cellStyle name="Normal 30 2 3" xfId="3880" xr:uid="{CA1643E6-158F-4085-BFE3-4472AC0BED7E}"/>
    <cellStyle name="Normal 30 2 3 2" xfId="33562" xr:uid="{1A0FC4ED-6959-430E-9768-BC3631BDF3AF}"/>
    <cellStyle name="Normal 30 2 3 3" xfId="52034" xr:uid="{6ECB8949-9D07-426B-AC40-42811B99DF77}"/>
    <cellStyle name="Normal 30 2 4" xfId="3927" xr:uid="{26129D71-89E0-42ED-AF97-F1C0F51C64FB}"/>
    <cellStyle name="Normal 30 2 5" xfId="33550" xr:uid="{1E234836-C428-4002-BC7B-81A802566236}"/>
    <cellStyle name="Normal 30 2 6" xfId="52004" xr:uid="{8E168853-D49E-4E8E-8D5B-F4EA14644A2D}"/>
    <cellStyle name="Normal 30 3" xfId="3851" xr:uid="{8034CBEA-9FD6-40E6-9CE9-0E79E7BB0C44}"/>
    <cellStyle name="Normal 30 3 10" xfId="33564" xr:uid="{CAA82749-25FD-4519-B539-0F160C10EC64}"/>
    <cellStyle name="Normal 30 3 11" xfId="33565" xr:uid="{6CC1F787-4B59-47A5-8DF3-C4320D4C9CC7}"/>
    <cellStyle name="Normal 30 3 12" xfId="33566" xr:uid="{DF9CD372-1E73-4E24-BF95-2FE8DDA69951}"/>
    <cellStyle name="Normal 30 3 13" xfId="33567" xr:uid="{4BB3193C-6839-44FE-8241-1A1295056ED3}"/>
    <cellStyle name="Normal 30 3 14" xfId="33563" xr:uid="{F84B5CE3-D309-4835-A8A7-D9682CE7DDEA}"/>
    <cellStyle name="Normal 30 3 15" xfId="52008" xr:uid="{F89FEF77-54DF-4F16-BDED-EFD3ADCE4FA0}"/>
    <cellStyle name="Normal 30 3 2" xfId="3863" xr:uid="{158148DA-B1E9-4D40-A37D-2F761A63F7CB}"/>
    <cellStyle name="Normal 30 3 2 10" xfId="33569" xr:uid="{FFFC6270-0254-48A6-B6FC-7FA86C291354}"/>
    <cellStyle name="Normal 30 3 2 11" xfId="33568" xr:uid="{28450CA5-9044-44A2-ADC2-8E01A9931869}"/>
    <cellStyle name="Normal 30 3 2 12" xfId="52020" xr:uid="{8B85E808-1328-46DD-9139-22EEA841413F}"/>
    <cellStyle name="Normal 30 3 2 2" xfId="3896" xr:uid="{27D5D983-5EA6-4DCF-B1A3-ADA3F5E86BC6}"/>
    <cellStyle name="Normal 30 3 2 2 2" xfId="33571" xr:uid="{2B120D2E-374F-450B-8EFE-10FE3E06CCF7}"/>
    <cellStyle name="Normal 30 3 2 2 2 2" xfId="33572" xr:uid="{6278E644-258F-4FEB-B3FC-C8FEFA69688A}"/>
    <cellStyle name="Normal 30 3 2 2 2 2 2" xfId="33573" xr:uid="{E1656BA0-0820-49EF-9C90-EAFB15047F9A}"/>
    <cellStyle name="Normal 30 3 2 2 2 3" xfId="33574" xr:uid="{8DDC72E9-0BC0-4A9B-9895-9A5D1883134D}"/>
    <cellStyle name="Normal 30 3 2 2 2 4" xfId="33575" xr:uid="{7630EE73-8A5B-41D6-8DA5-1F699218B22D}"/>
    <cellStyle name="Normal 30 3 2 2 3" xfId="33576" xr:uid="{DC0DEE38-4B2F-4FF3-9789-9076CE5D0CE5}"/>
    <cellStyle name="Normal 30 3 2 2 3 2" xfId="33577" xr:uid="{E58976A6-146E-48EE-9220-D5AD319D4574}"/>
    <cellStyle name="Normal 30 3 2 2 3 3" xfId="33578" xr:uid="{32B62747-A329-4B60-A563-8E3BD6223088}"/>
    <cellStyle name="Normal 30 3 2 2 4" xfId="33579" xr:uid="{EF168448-D88F-4A2C-85E8-35A93DC31CF9}"/>
    <cellStyle name="Normal 30 3 2 2 5" xfId="33580" xr:uid="{85EBF98D-FED3-49AF-8E53-72448D61D200}"/>
    <cellStyle name="Normal 30 3 2 2 6" xfId="33581" xr:uid="{CA133CB3-18A4-468E-AFAF-CF4094C51797}"/>
    <cellStyle name="Normal 30 3 2 2 7" xfId="33570" xr:uid="{CD9D426F-EB84-41B9-A539-2B3CC915395F}"/>
    <cellStyle name="Normal 30 3 2 2 8" xfId="52050" xr:uid="{B1155298-F682-4325-8592-B92A3AE3EF04}"/>
    <cellStyle name="Normal 30 3 2 3" xfId="33582" xr:uid="{99029121-39E7-4464-BB6B-6F7632FAB6B6}"/>
    <cellStyle name="Normal 30 3 2 3 2" xfId="33583" xr:uid="{781046C8-26AB-4A08-AE41-517228E14ED3}"/>
    <cellStyle name="Normal 30 3 2 3 3" xfId="33584" xr:uid="{0B75ED2F-8AF3-4029-9446-48032DB8DD06}"/>
    <cellStyle name="Normal 30 3 2 4" xfId="33585" xr:uid="{9DC06FCB-067C-4651-A175-CA9115DF12ED}"/>
    <cellStyle name="Normal 30 3 2 5" xfId="33586" xr:uid="{D46965E0-E149-478D-B96E-D28C22E2516D}"/>
    <cellStyle name="Normal 30 3 2 6" xfId="33587" xr:uid="{24A66FBE-415A-48EA-B66D-23936AF4EA18}"/>
    <cellStyle name="Normal 30 3 2 7" xfId="33588" xr:uid="{A2EC3E0A-1AFD-486D-AEAD-5317918D5587}"/>
    <cellStyle name="Normal 30 3 2 8" xfId="33589" xr:uid="{06945171-3102-4800-BF7D-4A04888E7707}"/>
    <cellStyle name="Normal 30 3 2 9" xfId="33590" xr:uid="{967F0F1B-0D7B-45CF-ABBF-81881D407BED}"/>
    <cellStyle name="Normal 30 3 3" xfId="3884" xr:uid="{45B77F36-FE46-40AF-90B4-385B21656AB9}"/>
    <cellStyle name="Normal 30 3 3 2" xfId="33592" xr:uid="{2438BA10-27D2-4EAA-A7A4-A87C25769AF9}"/>
    <cellStyle name="Normal 30 3 3 2 2" xfId="33593" xr:uid="{0FC00CAB-1853-4E10-B637-F6DD8891D332}"/>
    <cellStyle name="Normal 30 3 3 2 3" xfId="33594" xr:uid="{91AB9285-E52E-48D9-A25B-A24CDA24CF01}"/>
    <cellStyle name="Normal 30 3 3 3" xfId="33595" xr:uid="{E64A9704-7122-4B79-AD4E-44547796AD60}"/>
    <cellStyle name="Normal 30 3 3 4" xfId="33596" xr:uid="{2249D51E-1566-44B4-A17A-707182AA9EFB}"/>
    <cellStyle name="Normal 30 3 3 5" xfId="33597" xr:uid="{246E76A9-121D-44E4-BCC1-EF6E03AEF9EA}"/>
    <cellStyle name="Normal 30 3 3 6" xfId="33591" xr:uid="{B9DD0DA6-EA0D-4F3B-B031-2BE698DBD678}"/>
    <cellStyle name="Normal 30 3 3 7" xfId="52038" xr:uid="{E24655A0-A891-414D-9F85-1D55CAE2FEF9}"/>
    <cellStyle name="Normal 30 3 4" xfId="33598" xr:uid="{AC1C9FCD-5D5C-446F-9885-BE9A97B42D4F}"/>
    <cellStyle name="Normal 30 3 4 2" xfId="33599" xr:uid="{ADB59EEF-C715-4D01-A044-ABE4F0B4526B}"/>
    <cellStyle name="Normal 30 3 4 2 2" xfId="33600" xr:uid="{63ECB73A-28BF-4153-A96E-C4C064E52EA5}"/>
    <cellStyle name="Normal 30 3 4 2 3" xfId="33601" xr:uid="{0407C0E5-E37D-43C1-A6A5-FC4A58B4D91D}"/>
    <cellStyle name="Normal 30 3 4 3" xfId="33602" xr:uid="{EAC9A7DC-5809-42CE-B33D-EC60D95A7C91}"/>
    <cellStyle name="Normal 30 3 4 4" xfId="33603" xr:uid="{D0823710-F9D3-4F96-ABCD-C55CACDC7887}"/>
    <cellStyle name="Normal 30 3 4 5" xfId="33604" xr:uid="{05DF0129-1323-48FE-86E0-70219852FAD8}"/>
    <cellStyle name="Normal 30 3 5" xfId="33605" xr:uid="{EE2F23EF-FE60-4CA0-87E8-434815F3065E}"/>
    <cellStyle name="Normal 30 3 5 2" xfId="33606" xr:uid="{7AF3DCDD-A670-404E-98D7-EB3224113BA0}"/>
    <cellStyle name="Normal 30 3 5 3" xfId="33607" xr:uid="{4FE6E5C3-A14F-412D-8638-3FEE2F68115A}"/>
    <cellStyle name="Normal 30 3 6" xfId="33608" xr:uid="{10139529-72B7-4CED-AC63-8AC9FDFFF5BB}"/>
    <cellStyle name="Normal 30 3 6 2" xfId="33609" xr:uid="{6ADA8C45-558C-4736-9420-D2A7338B15C0}"/>
    <cellStyle name="Normal 30 3 7" xfId="33610" xr:uid="{5F28EB66-9E77-4CE6-A31E-3A6741A5CABB}"/>
    <cellStyle name="Normal 30 3 8" xfId="33611" xr:uid="{814CEB5C-E9A0-49CD-A9F3-E0535262B490}"/>
    <cellStyle name="Normal 30 3 9" xfId="33612" xr:uid="{930CCC4A-56A5-4C99-B58C-5E383CB2667E}"/>
    <cellStyle name="Normal 30 4" xfId="3855" xr:uid="{FE482001-C433-4F53-92BF-092AF14B2B4D}"/>
    <cellStyle name="Normal 30 4 10" xfId="33614" xr:uid="{FE4581FC-1643-4B5A-A5FC-7C217039C961}"/>
    <cellStyle name="Normal 30 4 11" xfId="33615" xr:uid="{69290E4E-2614-437E-8427-68EB51D5790A}"/>
    <cellStyle name="Normal 30 4 12" xfId="33616" xr:uid="{48679E16-CB2C-41F5-84E9-57A113BCCB2F}"/>
    <cellStyle name="Normal 30 4 13" xfId="33613" xr:uid="{E43085FA-1C2A-433A-93FF-592DA9F68F48}"/>
    <cellStyle name="Normal 30 4 14" xfId="52012" xr:uid="{EC6A88FE-0391-41E4-ABAC-0CB7771C05F0}"/>
    <cellStyle name="Normal 30 4 2" xfId="3888" xr:uid="{DEC076CF-9DA4-46C2-9DF3-92A2CE4624C3}"/>
    <cellStyle name="Normal 30 4 2 10" xfId="33618" xr:uid="{8896DAE9-01D4-41C3-A1A4-14F08D98F27B}"/>
    <cellStyle name="Normal 30 4 2 11" xfId="33617" xr:uid="{90676B62-F252-49C5-95CE-55110369FD11}"/>
    <cellStyle name="Normal 30 4 2 12" xfId="52042" xr:uid="{0114DDBF-55A3-4DD5-A1A5-36AED45798CC}"/>
    <cellStyle name="Normal 30 4 2 2" xfId="33619" xr:uid="{FF28F397-A7DD-495E-A9DB-7C58B1D5004D}"/>
    <cellStyle name="Normal 30 4 2 2 2" xfId="33620" xr:uid="{83F4CCDF-FA0F-42DF-9F5F-8DC9EB0C0F74}"/>
    <cellStyle name="Normal 30 4 2 2 2 2" xfId="33621" xr:uid="{C9ACC4B8-D669-4CB9-BDA1-243196E76886}"/>
    <cellStyle name="Normal 30 4 2 2 2 3" xfId="33622" xr:uid="{6A78BF10-9C00-4D96-B2EA-9691CA852739}"/>
    <cellStyle name="Normal 30 4 2 2 3" xfId="33623" xr:uid="{0BDD743E-EC11-4D45-AB25-15F3837925A2}"/>
    <cellStyle name="Normal 30 4 2 2 4" xfId="33624" xr:uid="{17CBB505-4D61-4C9D-8C30-C0FE93A89619}"/>
    <cellStyle name="Normal 30 4 2 3" xfId="33625" xr:uid="{0DAE4F4B-BE4C-459E-9940-2521F99C8E2F}"/>
    <cellStyle name="Normal 30 4 2 3 2" xfId="33626" xr:uid="{DB2CCE90-BD0F-4421-A8F2-98384714B350}"/>
    <cellStyle name="Normal 30 4 2 3 2 2" xfId="33627" xr:uid="{443B1E2B-7EB5-4005-A883-F6B7EC4E3752}"/>
    <cellStyle name="Normal 30 4 2 3 2 3" xfId="33628" xr:uid="{54F7AA04-C874-4783-805B-6A62FC649130}"/>
    <cellStyle name="Normal 30 4 2 3 3" xfId="33629" xr:uid="{442B7457-F81A-48DA-AB83-E5E911871805}"/>
    <cellStyle name="Normal 30 4 2 3 4" xfId="33630" xr:uid="{77CDB331-8306-45D5-8AB4-88721B2FA441}"/>
    <cellStyle name="Normal 30 4 2 4" xfId="33631" xr:uid="{5CBB26DE-1A98-4163-AA9B-A8B3B0249601}"/>
    <cellStyle name="Normal 30 4 2 4 2" xfId="33632" xr:uid="{0EB7E9C3-B251-452F-B706-8B75ACD68D13}"/>
    <cellStyle name="Normal 30 4 2 4 3" xfId="33633" xr:uid="{EC71CBEE-5D19-4C49-AE84-53C702DAE1FB}"/>
    <cellStyle name="Normal 30 4 2 5" xfId="33634" xr:uid="{698DE887-6509-47C9-AB9E-FA9898C51F35}"/>
    <cellStyle name="Normal 30 4 2 5 2" xfId="33635" xr:uid="{4866D0D0-0EF3-4598-A616-F47DB73E0D31}"/>
    <cellStyle name="Normal 30 4 2 6" xfId="33636" xr:uid="{2C388205-1E6C-4870-922F-71B9579F0E88}"/>
    <cellStyle name="Normal 30 4 2 7" xfId="33637" xr:uid="{DB11A727-F82B-474F-86EA-7BC902BFCF60}"/>
    <cellStyle name="Normal 30 4 2 8" xfId="33638" xr:uid="{00094F75-9EBB-4F53-9825-E82C5B54DAAF}"/>
    <cellStyle name="Normal 30 4 2 9" xfId="33639" xr:uid="{8D6C6941-FA07-4034-AA16-6A6EED058F57}"/>
    <cellStyle name="Normal 30 4 3" xfId="33640" xr:uid="{7F415D75-0406-4112-988A-3E86B303C866}"/>
    <cellStyle name="Normal 30 4 3 2" xfId="33641" xr:uid="{5DB95C72-700F-4599-A113-C2EC25906CA9}"/>
    <cellStyle name="Normal 30 4 3 3" xfId="33642" xr:uid="{7FC5047E-A259-46AC-B127-7D80D3F11E83}"/>
    <cellStyle name="Normal 30 4 4" xfId="33643" xr:uid="{3190FD7C-17FB-4E15-99F0-C78DF6F35F18}"/>
    <cellStyle name="Normal 30 4 4 2" xfId="33644" xr:uid="{2B917DAE-3AAE-46A2-AC82-2A29AD7F40F2}"/>
    <cellStyle name="Normal 30 4 4 3" xfId="33645" xr:uid="{6E692E01-FF5A-4B25-BE69-804705274A99}"/>
    <cellStyle name="Normal 30 4 5" xfId="33646" xr:uid="{30D258E6-F695-44A0-AA94-B4718B21D408}"/>
    <cellStyle name="Normal 30 4 5 2" xfId="33647" xr:uid="{55B26B6B-0317-4285-8DC8-9F7608EAD1F5}"/>
    <cellStyle name="Normal 30 4 5 3" xfId="33648" xr:uid="{54D1B711-FF33-4915-860E-7E09C70F1B5D}"/>
    <cellStyle name="Normal 30 4 6" xfId="33649" xr:uid="{CFD65409-6E2E-4070-AB03-C75C16FCD3D7}"/>
    <cellStyle name="Normal 30 4 7" xfId="33650" xr:uid="{975AE728-52E3-4FA8-B6A7-8F7301E7EB4D}"/>
    <cellStyle name="Normal 30 4 8" xfId="33651" xr:uid="{E8756707-A662-4656-8DA3-A5AE1DF5A483}"/>
    <cellStyle name="Normal 30 4 9" xfId="33652" xr:uid="{EF90535B-A2F2-4AB8-AAE6-958A34B81AF1}"/>
    <cellStyle name="Normal 30 5" xfId="3876" xr:uid="{792C4EC9-1EB9-4877-A0FF-792C4D70574F}"/>
    <cellStyle name="Normal 30 5 10" xfId="33654" xr:uid="{0E83BDC6-15F7-435F-A878-D42789FE40F6}"/>
    <cellStyle name="Normal 30 5 11" xfId="33655" xr:uid="{31E3C0CF-4D5F-483C-9AFA-5977B8B92A9D}"/>
    <cellStyle name="Normal 30 5 12" xfId="33653" xr:uid="{1676EBD3-4D6C-4938-AC2A-8963DC54FC29}"/>
    <cellStyle name="Normal 30 5 13" xfId="52030" xr:uid="{E76EF0D1-90F3-45A9-8721-86890666A5E2}"/>
    <cellStyle name="Normal 30 5 2" xfId="33656" xr:uid="{D5814059-83B7-47D8-AFE5-28A5AC15EFE4}"/>
    <cellStyle name="Normal 30 5 2 2" xfId="33657" xr:uid="{1B2F3C1A-9D4E-45F5-8AB9-41F25B1C539D}"/>
    <cellStyle name="Normal 30 5 2 2 2" xfId="33658" xr:uid="{AF01E449-95CF-4D1E-9D06-78CF8D24B8A0}"/>
    <cellStyle name="Normal 30 5 2 2 2 2" xfId="33659" xr:uid="{56C77F6B-3C2A-44A2-B7F6-43CFA4AFC135}"/>
    <cellStyle name="Normal 30 5 2 2 2 3" xfId="33660" xr:uid="{5338584E-64E6-440D-8B12-9C66E08C9AD4}"/>
    <cellStyle name="Normal 30 5 2 2 3" xfId="33661" xr:uid="{6EEEBEEF-8C1F-405E-A9FA-8B0D2B88BDAF}"/>
    <cellStyle name="Normal 30 5 2 2 4" xfId="33662" xr:uid="{D235330F-3AF9-4D28-A772-6F43B4113855}"/>
    <cellStyle name="Normal 30 5 2 3" xfId="33663" xr:uid="{B67D452A-E766-4503-AB0C-8D4E5C0E7C08}"/>
    <cellStyle name="Normal 30 5 2 3 2" xfId="33664" xr:uid="{3C4C00C3-BB71-4BD9-82E0-A185225EEFB2}"/>
    <cellStyle name="Normal 30 5 2 3 2 2" xfId="33665" xr:uid="{14649BEF-C6C3-4B4B-B4C4-9682AEC1D390}"/>
    <cellStyle name="Normal 30 5 2 3 2 3" xfId="33666" xr:uid="{78E0469D-1AB1-48F6-B20C-9F931FE2A682}"/>
    <cellStyle name="Normal 30 5 2 3 3" xfId="33667" xr:uid="{76A4D463-F850-4352-A143-B7AF2A30473D}"/>
    <cellStyle name="Normal 30 5 2 3 4" xfId="33668" xr:uid="{1790EDDD-7BC1-4FD2-8AC8-0EF95BAFF64D}"/>
    <cellStyle name="Normal 30 5 2 4" xfId="33669" xr:uid="{15C68B22-3998-492C-A643-14742F266FBC}"/>
    <cellStyle name="Normal 30 5 2 4 2" xfId="33670" xr:uid="{79908EA5-A404-4A55-BDD9-59C0A943FF56}"/>
    <cellStyle name="Normal 30 5 2 4 3" xfId="33671" xr:uid="{EFA0759A-BE6B-4F53-9626-10284CE17188}"/>
    <cellStyle name="Normal 30 5 2 5" xfId="33672" xr:uid="{3B8F7722-9863-48F4-A421-71CDA73529C1}"/>
    <cellStyle name="Normal 30 5 2 5 2" xfId="33673" xr:uid="{DF1219C5-991E-4984-A245-623E582E3099}"/>
    <cellStyle name="Normal 30 5 2 6" xfId="33674" xr:uid="{6F333A98-E843-41F4-9C8E-49D815B72A39}"/>
    <cellStyle name="Normal 30 5 2 7" xfId="33675" xr:uid="{403AFFFE-FA60-4293-80AA-7F714E1D7601}"/>
    <cellStyle name="Normal 30 5 2 8" xfId="33676" xr:uid="{B236266E-A7B2-4D17-9C5C-3842459F05DB}"/>
    <cellStyle name="Normal 30 5 2 9" xfId="33677" xr:uid="{8482928A-D97F-4A3F-9787-89C0BFEF8A1B}"/>
    <cellStyle name="Normal 30 5 3" xfId="33678" xr:uid="{ADA5CA23-A439-4A17-82DB-27FE6046ED8F}"/>
    <cellStyle name="Normal 30 5 3 2" xfId="33679" xr:uid="{6448936F-46B0-4F64-B37D-926FFF2BDF41}"/>
    <cellStyle name="Normal 30 5 3 2 2" xfId="33680" xr:uid="{B5462AA5-7CEF-48E2-AD8B-839409189F79}"/>
    <cellStyle name="Normal 30 5 3 2 3" xfId="33681" xr:uid="{BE24B136-98CB-4D85-84F1-229F5F62DB7C}"/>
    <cellStyle name="Normal 30 5 3 3" xfId="33682" xr:uid="{79A08D22-F8B4-4FB3-9BEA-C37712CB171F}"/>
    <cellStyle name="Normal 30 5 3 4" xfId="33683" xr:uid="{EEB71B99-8828-445E-9C85-D17A5D05FD8F}"/>
    <cellStyle name="Normal 30 5 4" xfId="33684" xr:uid="{F6BBD93A-0E55-49E4-9C3F-06EC209FFFFA}"/>
    <cellStyle name="Normal 30 5 4 2" xfId="33685" xr:uid="{4A25507C-99F8-44B9-BBEB-5E864A208879}"/>
    <cellStyle name="Normal 30 5 4 2 2" xfId="33686" xr:uid="{A04AC283-FBDD-4E55-84B0-9214DCFB3344}"/>
    <cellStyle name="Normal 30 5 4 2 3" xfId="33687" xr:uid="{DCE0EAF8-2106-422D-84BE-D02CA80CDC89}"/>
    <cellStyle name="Normal 30 5 4 3" xfId="33688" xr:uid="{0FFBD511-DAE3-42A4-987F-BC0C809F651C}"/>
    <cellStyle name="Normal 30 5 4 4" xfId="33689" xr:uid="{0289A346-BBCB-4658-9EE1-3DC70F9871DB}"/>
    <cellStyle name="Normal 30 5 5" xfId="33690" xr:uid="{C1E55506-AF3A-450E-BCC4-A6B8FF321CDC}"/>
    <cellStyle name="Normal 30 5 5 2" xfId="33691" xr:uid="{F52DFF07-889A-46B7-BD59-A61C5C67EF2F}"/>
    <cellStyle name="Normal 30 5 5 3" xfId="33692" xr:uid="{802FBC10-16AF-487C-BACA-58AA488694CA}"/>
    <cellStyle name="Normal 30 5 6" xfId="33693" xr:uid="{1C2E267E-45AA-48B6-97FF-2A35F8A63953}"/>
    <cellStyle name="Normal 30 5 6 2" xfId="33694" xr:uid="{2D44C671-9821-4DE9-8640-CA43D8202E11}"/>
    <cellStyle name="Normal 30 5 7" xfId="33695" xr:uid="{F7C1DEBA-2326-41CD-AD46-DF5DA38D301B}"/>
    <cellStyle name="Normal 30 5 8" xfId="33696" xr:uid="{FCF415BD-4437-4773-81A9-E6897E4CFF08}"/>
    <cellStyle name="Normal 30 5 9" xfId="33697" xr:uid="{DFEA541D-80E9-4EE4-85D9-737516E0DF2E}"/>
    <cellStyle name="Normal 30 6" xfId="3921" xr:uid="{DC5F146A-6776-42B0-A67B-E5E101AACC43}"/>
    <cellStyle name="Normal 30 6 10" xfId="33698" xr:uid="{1A9CD4C8-9F27-4E50-9794-5AF201762963}"/>
    <cellStyle name="Normal 30 6 2" xfId="33699" xr:uid="{CEC2FA5F-FE08-44EF-84B0-3435FA09836D}"/>
    <cellStyle name="Normal 30 6 2 2" xfId="33700" xr:uid="{D749F788-D3F4-45EA-B93C-8F1CBECB21D2}"/>
    <cellStyle name="Normal 30 6 2 2 2" xfId="33701" xr:uid="{7B02E3A1-607E-4C83-BF2C-10F2A0ED4FDE}"/>
    <cellStyle name="Normal 30 6 2 2 3" xfId="33702" xr:uid="{C607D36D-8087-431B-803D-3804AC3D525B}"/>
    <cellStyle name="Normal 30 6 2 3" xfId="33703" xr:uid="{3D6E2D5A-E9F3-4067-A905-E6DD1EF49AC7}"/>
    <cellStyle name="Normal 30 6 2 4" xfId="33704" xr:uid="{F2706B43-3535-4228-BA66-F01DE5F13D46}"/>
    <cellStyle name="Normal 30 6 3" xfId="33705" xr:uid="{E19AE6AF-644F-4AAF-A3D3-17A6D640CD76}"/>
    <cellStyle name="Normal 30 6 3 2" xfId="33706" xr:uid="{303D7858-08F4-4330-95FC-3B7909EA1CA7}"/>
    <cellStyle name="Normal 30 6 3 2 2" xfId="33707" xr:uid="{381BE956-8F5E-4C2C-87B7-2D79654B85E8}"/>
    <cellStyle name="Normal 30 6 3 2 3" xfId="33708" xr:uid="{6F0397A4-A5C8-49E5-8BA2-AA5B382F2CD5}"/>
    <cellStyle name="Normal 30 6 3 3" xfId="33709" xr:uid="{37457BEC-B4F2-46BB-8A94-FE144D0260C6}"/>
    <cellStyle name="Normal 30 6 3 4" xfId="33710" xr:uid="{353B9B3F-77BF-4D90-ACB9-B86ADDE7ED5C}"/>
    <cellStyle name="Normal 30 6 4" xfId="33711" xr:uid="{0FB34A70-F6E1-4ABA-96F6-E7875DF57D6D}"/>
    <cellStyle name="Normal 30 6 4 2" xfId="33712" xr:uid="{CDDB0463-E9B2-4659-BF84-9BE153F3A6EB}"/>
    <cellStyle name="Normal 30 6 4 3" xfId="33713" xr:uid="{4C607E6E-8566-46F8-87AF-8AA1776821EB}"/>
    <cellStyle name="Normal 30 6 5" xfId="33714" xr:uid="{42434699-A179-4E9F-8370-73C9B19C725A}"/>
    <cellStyle name="Normal 30 6 5 2" xfId="33715" xr:uid="{CB80DE24-5705-46F4-BDE8-4ECC3BB0B5D7}"/>
    <cellStyle name="Normal 30 6 6" xfId="33716" xr:uid="{A1C89366-BD73-41C0-8758-B47B260F5462}"/>
    <cellStyle name="Normal 30 6 7" xfId="33717" xr:uid="{27414423-457D-46E1-8AB6-FD42142E41B2}"/>
    <cellStyle name="Normal 30 6 8" xfId="33718" xr:uid="{772D3B8C-76DB-4B99-A416-B0209AD1F716}"/>
    <cellStyle name="Normal 30 6 9" xfId="33719" xr:uid="{CEFE2AF1-0562-4DB7-AE4F-9A8952A5B0DE}"/>
    <cellStyle name="Normal 30 7" xfId="33720" xr:uid="{5A3AEEB4-1AC2-4C22-B998-4B137E2A90D2}"/>
    <cellStyle name="Normal 30 7 2" xfId="33721" xr:uid="{3E5EAAF9-E2F0-4509-AC1F-87B606773176}"/>
    <cellStyle name="Normal 30 7 2 2" xfId="33722" xr:uid="{8EFAB2F8-D861-49A0-BBC2-343BB6F06E3B}"/>
    <cellStyle name="Normal 30 7 3" xfId="33723" xr:uid="{84AE65C8-F085-4F38-9BBB-D0962A657D0E}"/>
    <cellStyle name="Normal 30 7 4" xfId="33724" xr:uid="{EA6B7855-BD94-45A1-BF94-91548544EDB4}"/>
    <cellStyle name="Normal 30 7 5" xfId="33725" xr:uid="{BB2D497F-78C1-431C-B323-940D6F152AB2}"/>
    <cellStyle name="Normal 30 7 6" xfId="33726" xr:uid="{C3F1E4B4-6050-4132-9E01-2D1BFF269449}"/>
    <cellStyle name="Normal 30 7 7" xfId="33727" xr:uid="{34603389-E937-4CAE-AA3E-C9387307E4B8}"/>
    <cellStyle name="Normal 30 8" xfId="33728" xr:uid="{6C33B058-2BBF-4B62-8C46-3C1A4A3D239F}"/>
    <cellStyle name="Normal 30 8 2" xfId="33729" xr:uid="{B812A8BD-06A4-4322-86E0-185034FD1AB2}"/>
    <cellStyle name="Normal 30 8 3" xfId="33730" xr:uid="{E991A6AA-836F-4CCD-95AD-134766D556F8}"/>
    <cellStyle name="Normal 30 9" xfId="33731" xr:uid="{74112EBF-68E3-419B-B7F3-5CDF7B5CB146}"/>
    <cellStyle name="Normal 30 9 2" xfId="33732" xr:uid="{3080CCA3-A392-42FA-B320-9D38AC511FEF}"/>
    <cellStyle name="Normal 30 9 3" xfId="33733" xr:uid="{1ED6286E-1A00-4667-A486-EB4B7043864A}"/>
    <cellStyle name="Normal 300" xfId="33734" xr:uid="{8C977516-7282-4A74-B1A8-56541D03D060}"/>
    <cellStyle name="Normal 300 2" xfId="33735" xr:uid="{5CA63AB2-5B04-4127-A259-1E87AEF2605E}"/>
    <cellStyle name="Normal 301" xfId="33736" xr:uid="{7E729499-1990-45DF-8847-9D451D8B9071}"/>
    <cellStyle name="Normal 301 2" xfId="33737" xr:uid="{B487D725-DAE1-43E6-BA81-55954C238833}"/>
    <cellStyle name="Normal 302" xfId="33738" xr:uid="{FA19D7CC-61C5-4220-9868-73198CBC88F3}"/>
    <cellStyle name="Normal 302 2" xfId="33739" xr:uid="{5AB7A7E1-DDE9-45AF-BD9F-6CD327AC0730}"/>
    <cellStyle name="Normal 303" xfId="33740" xr:uid="{8790A536-2489-44C8-B96A-084787C9DA86}"/>
    <cellStyle name="Normal 303 2" xfId="33741" xr:uid="{F36E4E5E-494C-4F55-A8C5-E78A6C4BAA02}"/>
    <cellStyle name="Normal 304" xfId="33742" xr:uid="{2FB5D2AC-ECA0-42B6-85A6-25ACD48366DF}"/>
    <cellStyle name="Normal 304 2" xfId="33743" xr:uid="{73543E45-313D-479B-9342-8459E63ED931}"/>
    <cellStyle name="Normal 305" xfId="33744" xr:uid="{D59E3681-BE85-4FFF-8C7D-F6C850C8FBFC}"/>
    <cellStyle name="Normal 305 2" xfId="33745" xr:uid="{8B75E28E-E4D6-4F55-A48D-8D0864B54202}"/>
    <cellStyle name="Normal 306" xfId="33746" xr:uid="{FE901EC9-F6D4-4F54-B11B-65F31BFC26C1}"/>
    <cellStyle name="Normal 306 2" xfId="33747" xr:uid="{7B2157B2-121E-483D-AB85-E49D63133438}"/>
    <cellStyle name="Normal 307" xfId="33748" xr:uid="{6E17901B-7A15-4071-8986-0C013A5A0ED8}"/>
    <cellStyle name="Normal 307 2" xfId="33749" xr:uid="{520FBADF-ED86-47E5-A812-BEEED7318451}"/>
    <cellStyle name="Normal 308" xfId="33750" xr:uid="{C07254E7-E618-4556-A00D-883C5E961EB0}"/>
    <cellStyle name="Normal 308 2" xfId="33751" xr:uid="{6C62D3C6-2E0C-4A6E-9B60-35EF2137C8FC}"/>
    <cellStyle name="Normal 309" xfId="33752" xr:uid="{9868A696-298C-4CF5-8BE0-E149A9104BCA}"/>
    <cellStyle name="Normal 309 2" xfId="33753" xr:uid="{0DA4CA98-EAD3-4B1D-850F-96572AC15EF3}"/>
    <cellStyle name="Normal 31" xfId="3802" xr:uid="{EC2B4BF4-AD11-4635-9EA4-F512783F9EE6}"/>
    <cellStyle name="Normal 31 10" xfId="33754" xr:uid="{C2D5D5B6-B5E6-4DAF-90D1-EFA2C170E0D8}"/>
    <cellStyle name="Normal 31 10 2" xfId="33755" xr:uid="{646C96FA-B931-4EC6-A0C7-32597726866E}"/>
    <cellStyle name="Normal 31 11" xfId="33756" xr:uid="{47E4F905-C8DE-45A7-ACA7-CB4EC4091164}"/>
    <cellStyle name="Normal 31 12" xfId="33757" xr:uid="{5FE4820C-E239-4446-B11E-4F12ACADA5C6}"/>
    <cellStyle name="Normal 31 12 2" xfId="33758" xr:uid="{E9A52D84-8BD9-40A7-B71E-9F21262BAF0F}"/>
    <cellStyle name="Normal 31 13" xfId="33759" xr:uid="{DABF5EAC-FA63-46B3-ADEB-1DE3FE629DF7}"/>
    <cellStyle name="Normal 31 14" xfId="4163" xr:uid="{9C2CCA7D-6A9A-4E81-839B-2C779B56DE91}"/>
    <cellStyle name="Normal 31 15" xfId="3939" xr:uid="{8F6CE483-C2FE-4FC1-8D4A-1D97E3FF1CBA}"/>
    <cellStyle name="Normal 31 2" xfId="33760" xr:uid="{91713050-E1A2-4DBC-89C3-E473EFC9CA9F}"/>
    <cellStyle name="Normal 31 2 10" xfId="33761" xr:uid="{5F4224AB-FF68-4A3C-BA93-B0B1BC201628}"/>
    <cellStyle name="Normal 31 2 11" xfId="33762" xr:uid="{2AA1A535-C9B5-49D5-BB28-4204D4DA33B7}"/>
    <cellStyle name="Normal 31 2 12" xfId="33763" xr:uid="{89D87227-5E95-46D3-BC27-B576566C40DA}"/>
    <cellStyle name="Normal 31 2 2" xfId="33764" xr:uid="{CDBA3338-682D-4E42-89EC-B255E3D04A52}"/>
    <cellStyle name="Normal 31 2 2 2" xfId="33765" xr:uid="{9F668955-B406-43BA-AD15-F6A9315184FB}"/>
    <cellStyle name="Normal 31 2 2 2 2" xfId="33766" xr:uid="{B1C4F524-6773-4B1E-832E-DCF906568C3E}"/>
    <cellStyle name="Normal 31 2 2 2 2 2" xfId="33767" xr:uid="{7220261B-FC9B-48DF-BA41-F750F89E95AD}"/>
    <cellStyle name="Normal 31 2 2 2 2 2 2" xfId="33768" xr:uid="{9A09E993-28C9-4F14-AAC9-18521535C5F6}"/>
    <cellStyle name="Normal 31 2 2 2 2 3" xfId="33769" xr:uid="{AF468D0F-D49F-46B7-A6C3-A1058A8BBBF9}"/>
    <cellStyle name="Normal 31 2 2 2 2 4" xfId="33770" xr:uid="{1F37A92E-AC48-4213-92B1-D8BF32B2373E}"/>
    <cellStyle name="Normal 31 2 2 2 3" xfId="33771" xr:uid="{4AD92565-D743-4876-8533-F207C3B2DCFA}"/>
    <cellStyle name="Normal 31 2 2 2 3 2" xfId="33772" xr:uid="{22D15C0B-3905-4A6E-8121-31AC8CC2266A}"/>
    <cellStyle name="Normal 31 2 2 2 4" xfId="33773" xr:uid="{05C785C2-987B-43B9-88EE-49E6B3C83786}"/>
    <cellStyle name="Normal 31 2 2 2 5" xfId="33774" xr:uid="{2C05D24A-D72C-464E-850F-FA8BDB586512}"/>
    <cellStyle name="Normal 31 2 3" xfId="33775" xr:uid="{229F6DC7-4CD1-4437-BBBA-DF6639D8B5D8}"/>
    <cellStyle name="Normal 31 2 3 2" xfId="33776" xr:uid="{4D4D2F80-BB13-4B42-92BF-977D52D789BA}"/>
    <cellStyle name="Normal 31 2 3 2 2" xfId="33777" xr:uid="{8C41BF6B-1490-4DEB-84E4-80D4D557A0F3}"/>
    <cellStyle name="Normal 31 2 3 2 2 2" xfId="33778" xr:uid="{1B3FBAAB-E250-423B-827E-8FF5B7EDA860}"/>
    <cellStyle name="Normal 31 2 3 2 2 3" xfId="33779" xr:uid="{1233D491-CA47-43DF-BB16-2DD0310CFB58}"/>
    <cellStyle name="Normal 31 2 3 2 3" xfId="33780" xr:uid="{99050E98-7E08-468C-A4A6-8A6E91287B7D}"/>
    <cellStyle name="Normal 31 2 3 2 4" xfId="33781" xr:uid="{12B77F40-271C-48E4-9450-FCA3CA455649}"/>
    <cellStyle name="Normal 31 2 3 3" xfId="33782" xr:uid="{4696C67A-56E5-4EF4-A5D0-763205FD649E}"/>
    <cellStyle name="Normal 31 2 3 3 2" xfId="33783" xr:uid="{300689CF-0563-4609-90BF-65BFFE2F9E0E}"/>
    <cellStyle name="Normal 31 2 3 3 2 2" xfId="33784" xr:uid="{2419C072-82A8-42A7-A06C-DBDC40CADB85}"/>
    <cellStyle name="Normal 31 2 3 3 2 3" xfId="33785" xr:uid="{131A1A41-0D71-44AA-9F70-133F39010EA3}"/>
    <cellStyle name="Normal 31 2 3 3 3" xfId="33786" xr:uid="{176789CA-8151-453B-8E71-FED11605405B}"/>
    <cellStyle name="Normal 31 2 3 3 4" xfId="33787" xr:uid="{A14FC3BA-F6BB-47E4-B2C6-9C85D71D73F6}"/>
    <cellStyle name="Normal 31 2 3 4" xfId="33788" xr:uid="{9240E1AE-CF47-479B-A3A7-D0D27DB2DB3B}"/>
    <cellStyle name="Normal 31 2 3 4 2" xfId="33789" xr:uid="{259B27F1-C908-4671-A3FC-9C34E3704CCA}"/>
    <cellStyle name="Normal 31 2 3 4 3" xfId="33790" xr:uid="{960043D9-718E-4243-9EFB-5B2F12F448FE}"/>
    <cellStyle name="Normal 31 2 3 5" xfId="33791" xr:uid="{29D12025-012B-421F-A6DF-94D908CFA8DF}"/>
    <cellStyle name="Normal 31 2 3 5 2" xfId="33792" xr:uid="{1D3810C7-8F41-4CA5-9F7C-3C66B303CA1A}"/>
    <cellStyle name="Normal 31 2 3 6" xfId="33793" xr:uid="{7B6FFAB4-68C1-4634-9487-1DFF6942002A}"/>
    <cellStyle name="Normal 31 2 3 7" xfId="33794" xr:uid="{9DC09EFC-CECB-476D-91CE-43510F721A70}"/>
    <cellStyle name="Normal 31 2 3 8" xfId="33795" xr:uid="{51A4E965-EC9E-4FED-8FB6-62F9630F8746}"/>
    <cellStyle name="Normal 31 2 3 9" xfId="33796" xr:uid="{69FE32F3-E9ED-49B0-8862-004FBAA90436}"/>
    <cellStyle name="Normal 31 2 4" xfId="33797" xr:uid="{DE2B872A-CA3C-4C08-A1EF-6DB95A1DC346}"/>
    <cellStyle name="Normal 31 2 4 2" xfId="33798" xr:uid="{1791534A-B827-479A-86AE-F4FC0689AEB5}"/>
    <cellStyle name="Normal 31 2 4 3" xfId="33799" xr:uid="{83FB735B-0C59-4AD4-B9CC-F46C67C49EAB}"/>
    <cellStyle name="Normal 31 2 5" xfId="33800" xr:uid="{3976554A-998E-4890-8545-38643907E418}"/>
    <cellStyle name="Normal 31 2 5 2" xfId="33801" xr:uid="{65FCF9BE-4EB1-4FA6-ABCC-CC1DB04AB552}"/>
    <cellStyle name="Normal 31 2 5 3" xfId="33802" xr:uid="{D35CC497-4762-4BD8-8200-670F6AB8E6B9}"/>
    <cellStyle name="Normal 31 2 6" xfId="33803" xr:uid="{9899D8C2-23CE-4178-8D1A-D7B44FCB5AA1}"/>
    <cellStyle name="Normal 31 2 6 2" xfId="33804" xr:uid="{90CB6846-000E-4A4F-AE07-C7C93A086A59}"/>
    <cellStyle name="Normal 31 2 6 3" xfId="33805" xr:uid="{38C457AE-4FAF-48DF-A45D-AC058E9133B6}"/>
    <cellStyle name="Normal 31 2 7" xfId="33806" xr:uid="{7F3F0383-7A3F-4468-93E3-A26F78829E90}"/>
    <cellStyle name="Normal 31 2 8" xfId="33807" xr:uid="{6B8C3465-2F02-49C1-AA2D-5B3C023F907A}"/>
    <cellStyle name="Normal 31 2 9" xfId="33808" xr:uid="{A420CECB-8A81-4DD7-A7A0-A4DB6E166EC8}"/>
    <cellStyle name="Normal 31 3" xfId="33809" xr:uid="{FA039F20-2F3D-40FF-97FF-BEE0F944FD2E}"/>
    <cellStyle name="Normal 31 3 2" xfId="33810" xr:uid="{1DC839C4-6DAC-4F20-B03A-2814F1ABA223}"/>
    <cellStyle name="Normal 31 3 2 2" xfId="33811" xr:uid="{AA24105A-A2F9-498D-B82A-1C05284D6C6B}"/>
    <cellStyle name="Normal 31 3 2 2 2" xfId="33812" xr:uid="{556F808E-3805-41C6-AC95-33F628D04768}"/>
    <cellStyle name="Normal 31 3 2 2 2 2" xfId="33813" xr:uid="{ED390102-E9F8-40E1-8496-0CD9FDDF011E}"/>
    <cellStyle name="Normal 31 3 2 2 3" xfId="33814" xr:uid="{6E646152-F5E8-4709-9567-BAC34F5C5674}"/>
    <cellStyle name="Normal 31 3 2 2 4" xfId="33815" xr:uid="{8C43A24A-D965-4458-9E92-A4D6ED0341E0}"/>
    <cellStyle name="Normal 31 3 2 2 5" xfId="33816" xr:uid="{5D5FA84E-FC46-4F7E-88A0-6944578C016F}"/>
    <cellStyle name="Normal 31 3 2 3" xfId="33817" xr:uid="{B46C8A83-922A-4BDF-A910-AA2F6D979AC0}"/>
    <cellStyle name="Normal 31 3 2 3 2" xfId="33818" xr:uid="{5616D277-9805-4484-A55D-46C0730A1DF7}"/>
    <cellStyle name="Normal 31 3 2 3 3" xfId="33819" xr:uid="{DD13F30D-7FEC-4F23-AB1C-DF9EAE502D57}"/>
    <cellStyle name="Normal 31 3 2 4" xfId="33820" xr:uid="{BBB24137-118E-4C94-9C5B-5950397510C3}"/>
    <cellStyle name="Normal 31 3 2 5" xfId="33821" xr:uid="{39F2A8E7-5829-4431-9D74-6199AFD685A0}"/>
    <cellStyle name="Normal 31 3 3" xfId="33822" xr:uid="{D1866EEB-D055-49DE-A06F-6F7B6E874F4F}"/>
    <cellStyle name="Normal 31 3 3 2" xfId="33823" xr:uid="{C2723373-297C-4118-A766-87A1E63C1758}"/>
    <cellStyle name="Normal 31 3 3 3" xfId="33824" xr:uid="{777C6EBE-7AD4-4D3D-B5F0-CBAF555DC10A}"/>
    <cellStyle name="Normal 31 3 3 4" xfId="33825" xr:uid="{4FC91877-9E95-4BD4-9174-E9CDF5997851}"/>
    <cellStyle name="Normal 31 3 4" xfId="33826" xr:uid="{B7B225CD-9E23-4646-AE91-C2A360787206}"/>
    <cellStyle name="Normal 31 3 4 2" xfId="33827" xr:uid="{0989C4D4-2026-4886-A9A3-4679A3F29E11}"/>
    <cellStyle name="Normal 31 3 4 3" xfId="33828" xr:uid="{B393EB1F-685D-4A04-88C7-57CB23AA681F}"/>
    <cellStyle name="Normal 31 3 5" xfId="33829" xr:uid="{A3793EF0-6156-4D23-AD2A-CC884D46E8B5}"/>
    <cellStyle name="Normal 31 4" xfId="33830" xr:uid="{46D185C6-AD08-4A65-BC7C-C55BE971C986}"/>
    <cellStyle name="Normal 31 4 2" xfId="33831" xr:uid="{D8DC43AC-8BAF-4EEF-8D92-D10EEB8734D2}"/>
    <cellStyle name="Normal 31 4 2 2" xfId="33832" xr:uid="{E3E42BB8-6F4C-45AA-830B-3C29CDC498B3}"/>
    <cellStyle name="Normal 31 4 2 2 2" xfId="33833" xr:uid="{ACF9495A-427B-4CAD-802E-061DEA7F2FF7}"/>
    <cellStyle name="Normal 31 4 2 2 2 2" xfId="33834" xr:uid="{DF6AAB83-38D3-4B43-81C8-D5B38C6A5382}"/>
    <cellStyle name="Normal 31 4 2 2 3" xfId="33835" xr:uid="{3C165B20-798D-4221-9037-1D941C000101}"/>
    <cellStyle name="Normal 31 4 2 2 4" xfId="33836" xr:uid="{3488E23B-B4CE-46B2-93E6-5915F4A52F9A}"/>
    <cellStyle name="Normal 31 4 2 3" xfId="33837" xr:uid="{AAE6F4F3-4C56-4720-A04A-70CCDE8CD81F}"/>
    <cellStyle name="Normal 31 4 2 3 2" xfId="33838" xr:uid="{F60B9331-3E2B-4DBA-BC68-FFA8D30B3921}"/>
    <cellStyle name="Normal 31 4 2 4" xfId="33839" xr:uid="{AEDC4756-8A6A-4066-8D98-B35A32F3C037}"/>
    <cellStyle name="Normal 31 4 2 5" xfId="33840" xr:uid="{1B8E3829-CC9E-4DE0-BC81-1DD7688383A6}"/>
    <cellStyle name="Normal 31 4 2 6" xfId="33841" xr:uid="{1497AB52-619B-46C9-8EA9-CB4B650725DF}"/>
    <cellStyle name="Normal 31 5" xfId="33842" xr:uid="{1A7C6DC5-34CD-4712-B9A4-B38BBB742E2E}"/>
    <cellStyle name="Normal 31 5 2" xfId="33843" xr:uid="{4899C17F-136A-419E-A2E7-DC8A8B0CCCD1}"/>
    <cellStyle name="Normal 31 5 2 2" xfId="33844" xr:uid="{A0736E57-9EEA-4E85-BD6D-0AFDCD608744}"/>
    <cellStyle name="Normal 31 5 2 2 2" xfId="33845" xr:uid="{FC098FCC-E329-4A9B-81DD-C079EDE015D6}"/>
    <cellStyle name="Normal 31 5 2 2 2 2" xfId="33846" xr:uid="{6F981974-5B86-435A-BC2C-50CE5984AD12}"/>
    <cellStyle name="Normal 31 5 2 2 3" xfId="33847" xr:uid="{A0BA8B15-1917-456A-BE66-91F27E1DE889}"/>
    <cellStyle name="Normal 31 5 2 2 4" xfId="33848" xr:uid="{9310765B-246C-4828-8120-7546B10A77D0}"/>
    <cellStyle name="Normal 31 5 2 3" xfId="33849" xr:uid="{D7DD4DEE-642F-4AE6-A925-3D34968CC6AA}"/>
    <cellStyle name="Normal 31 5 2 3 2" xfId="33850" xr:uid="{261E950D-5A04-43A5-8E99-26E5017882ED}"/>
    <cellStyle name="Normal 31 5 2 4" xfId="33851" xr:uid="{7B20269C-7287-46E9-9B2D-3A731CBDD51A}"/>
    <cellStyle name="Normal 31 5 2 5" xfId="33852" xr:uid="{E8C272C4-00B7-4B17-9ABF-7A29C4F9A095}"/>
    <cellStyle name="Normal 31 5 2 6" xfId="33853" xr:uid="{38D42D4F-13F5-497B-B0FB-EA9D95D04405}"/>
    <cellStyle name="Normal 31 6" xfId="33854" xr:uid="{C50DFC3D-A2C1-4BEF-B668-08E45BA6403F}"/>
    <cellStyle name="Normal 31 6 2" xfId="33855" xr:uid="{E5891CAE-038E-43FD-923A-BBB3EDCF491D}"/>
    <cellStyle name="Normal 31 6 2 2" xfId="33856" xr:uid="{92F72AEC-EC27-4D59-9744-4E7FB1BFC2D1}"/>
    <cellStyle name="Normal 31 6 2 2 2" xfId="33857" xr:uid="{07C4977A-42C1-4BEF-8613-B884570D27A6}"/>
    <cellStyle name="Normal 31 6 2 2 2 2" xfId="33858" xr:uid="{271CE770-FEE5-46DD-9F88-09A6FE6E0BE1}"/>
    <cellStyle name="Normal 31 6 2 2 3" xfId="33859" xr:uid="{D043B3C9-F475-4993-B8E3-1E497580A8AB}"/>
    <cellStyle name="Normal 31 6 2 2 4" xfId="33860" xr:uid="{89C39FE4-5ACD-4A5B-A159-F353E10CA0BD}"/>
    <cellStyle name="Normal 31 6 2 3" xfId="33861" xr:uid="{F9379F5F-B781-4E3B-BD30-CAECAC2A2186}"/>
    <cellStyle name="Normal 31 6 2 3 2" xfId="33862" xr:uid="{C74277C1-B254-4FD0-BAF0-94FE806967F1}"/>
    <cellStyle name="Normal 31 6 2 4" xfId="33863" xr:uid="{EC72C154-B1C5-4C70-8219-9212D2E695BE}"/>
    <cellStyle name="Normal 31 6 2 5" xfId="33864" xr:uid="{56793411-C500-4936-8A42-C619061A6D96}"/>
    <cellStyle name="Normal 31 6 2 6" xfId="33865" xr:uid="{B8E59A0F-4ED6-4710-879B-3E88BA8D1450}"/>
    <cellStyle name="Normal 31 7" xfId="33866" xr:uid="{4FD94CBD-D503-44DD-A2CA-ABC763F6BB72}"/>
    <cellStyle name="Normal 31 7 2" xfId="33867" xr:uid="{85E5212C-8026-41A9-80BB-2D1A7A704C09}"/>
    <cellStyle name="Normal 31 7 2 2" xfId="33868" xr:uid="{B529BCB5-47EB-484D-9896-FB9E205A7A5D}"/>
    <cellStyle name="Normal 31 7 3" xfId="33869" xr:uid="{725FA04B-D97A-473F-98A5-B4434711DDD1}"/>
    <cellStyle name="Normal 31 7 4" xfId="33870" xr:uid="{9F5898C0-ED63-43FC-BB5D-FF5D8A9C9960}"/>
    <cellStyle name="Normal 31 7 5" xfId="33871" xr:uid="{7CD2DD04-7250-404F-8A2C-BCFA84110413}"/>
    <cellStyle name="Normal 31 8" xfId="33872" xr:uid="{224A6D1F-818F-4AA6-B607-A1E9CA2DBF4F}"/>
    <cellStyle name="Normal 31 8 2" xfId="33873" xr:uid="{4630FD1D-5496-4272-AE63-3205C8D86457}"/>
    <cellStyle name="Normal 31 8 2 2" xfId="33874" xr:uid="{53F1E602-AD01-46F7-AE5D-54B9ACD97515}"/>
    <cellStyle name="Normal 31 8 3" xfId="33875" xr:uid="{6B08EA53-3610-41DD-8C2A-B89F12ECFAC4}"/>
    <cellStyle name="Normal 31 8 4" xfId="33876" xr:uid="{7A3B399F-1D11-41B8-AC0F-13C1D47A4958}"/>
    <cellStyle name="Normal 31 9" xfId="33877" xr:uid="{520F3397-CBC6-4136-84CF-B54B2128111B}"/>
    <cellStyle name="Normal 31 9 2" xfId="33878" xr:uid="{A7590769-FA5E-4467-9A1F-63AC6A89D049}"/>
    <cellStyle name="Normal 310" xfId="33879" xr:uid="{FA1B7A5D-1560-4F28-9B88-24C59788D48F}"/>
    <cellStyle name="Normal 310 2" xfId="33880" xr:uid="{4FC0392C-A12E-43E6-98DE-B7B02B376B0D}"/>
    <cellStyle name="Normal 311" xfId="33881" xr:uid="{5E678EE1-F8AD-41B7-8A70-B75A82C26988}"/>
    <cellStyle name="Normal 311 2" xfId="33882" xr:uid="{FBBB3EF4-C858-4D08-B1D8-ECE67A319D65}"/>
    <cellStyle name="Normal 312" xfId="33883" xr:uid="{61A6B324-6711-4B81-B816-FD7F1AE593CA}"/>
    <cellStyle name="Normal 312 2" xfId="33884" xr:uid="{065FDA59-79B8-4B2E-BAA1-EF796C1F6A12}"/>
    <cellStyle name="Normal 313" xfId="33885" xr:uid="{E78758F3-9E77-4D03-9B8A-3A620149B624}"/>
    <cellStyle name="Normal 313 2" xfId="33886" xr:uid="{29F2643C-A93B-4386-AB98-9D5B1B6B76C8}"/>
    <cellStyle name="Normal 314" xfId="33887" xr:uid="{03BEACF1-F290-458B-AFC2-5C3F137911A8}"/>
    <cellStyle name="Normal 314 2" xfId="33888" xr:uid="{F935FBE8-7601-43AC-B0C7-D06DC2F63769}"/>
    <cellStyle name="Normal 315" xfId="33889" xr:uid="{711B7C04-C046-4F03-A4FC-C434B4FA653D}"/>
    <cellStyle name="Normal 315 2" xfId="33890" xr:uid="{7779F100-D4A3-4E56-B075-3FFDF1686078}"/>
    <cellStyle name="Normal 316" xfId="33891" xr:uid="{02F0D2D9-C39E-4A35-AAEC-2C0642126B7E}"/>
    <cellStyle name="Normal 316 2" xfId="33892" xr:uid="{B19AEDD2-F50E-4BA2-858F-D6B816946CFE}"/>
    <cellStyle name="Normal 317" xfId="33893" xr:uid="{ED2FBC98-EE11-40E8-B29D-D27975928432}"/>
    <cellStyle name="Normal 317 2" xfId="33894" xr:uid="{7B1DCF78-34BD-4BBE-9FBF-5AC09EBDB665}"/>
    <cellStyle name="Normal 318" xfId="33895" xr:uid="{A9DD062F-4B48-4E1B-922C-BB37C9251575}"/>
    <cellStyle name="Normal 318 2" xfId="33896" xr:uid="{22A81DD0-DF14-4DBD-BABA-5F34C1D3F882}"/>
    <cellStyle name="Normal 319" xfId="33897" xr:uid="{681D4897-9E58-4892-9E1F-7ED04438D3AB}"/>
    <cellStyle name="Normal 319 2" xfId="33898" xr:uid="{907FFBB1-312E-4060-9881-581ADB1AA867}"/>
    <cellStyle name="Normal 32" xfId="3833" xr:uid="{23BC8838-E0F1-4D5A-8C69-A47945F293BE}"/>
    <cellStyle name="Normal 32 10" xfId="33900" xr:uid="{1460C374-77DA-4A6B-8C2F-A248AB5DE46F}"/>
    <cellStyle name="Normal 32 10 2" xfId="33901" xr:uid="{7FE8222C-CAE4-4D5B-868F-537A0E91B460}"/>
    <cellStyle name="Normal 32 11" xfId="33902" xr:uid="{46505A03-0A2B-45E7-83EF-8EAAEF807257}"/>
    <cellStyle name="Normal 32 12" xfId="33903" xr:uid="{62591ACF-20C8-4D24-8CF7-8A8B57C46422}"/>
    <cellStyle name="Normal 32 12 2" xfId="33904" xr:uid="{00B34AF8-1392-4FE7-B8FF-EFB8852DCEEA}"/>
    <cellStyle name="Normal 32 13" xfId="33905" xr:uid="{621FDEA8-6EB8-466D-A4B2-D3B8B943216C}"/>
    <cellStyle name="Normal 32 14" xfId="33906" xr:uid="{B663CF15-3A1D-435C-ADDD-2F78430E5101}"/>
    <cellStyle name="Normal 32 15" xfId="33899" xr:uid="{04C757DB-C7D3-418C-9146-3FC84DD38A07}"/>
    <cellStyle name="Normal 32 16" xfId="52002" xr:uid="{EF757792-EEA6-4BAC-9408-572749D9D83E}"/>
    <cellStyle name="Normal 32 2" xfId="3849" xr:uid="{2D921E0C-4DC7-4C40-9C33-98448558318C}"/>
    <cellStyle name="Normal 32 2 2" xfId="3861" xr:uid="{DCDC279B-EEC1-433E-9822-B94B00FED912}"/>
    <cellStyle name="Normal 32 2 2 2" xfId="3894" xr:uid="{8309020C-8E9E-4E3A-B4E2-DA231647D0F9}"/>
    <cellStyle name="Normal 32 2 2 2 2" xfId="33910" xr:uid="{76C043ED-B302-4C8F-9FE7-DE39448B70A1}"/>
    <cellStyle name="Normal 32 2 2 2 2 2" xfId="33911" xr:uid="{7AA5CA38-51C3-4FDA-8D54-C836B1812E5A}"/>
    <cellStyle name="Normal 32 2 2 2 3" xfId="33912" xr:uid="{D00F2BB6-F4BD-4975-BEFF-C552BF7338D5}"/>
    <cellStyle name="Normal 32 2 2 2 4" xfId="33913" xr:uid="{0451F1F6-2FB7-411C-AA53-DAB103AAB733}"/>
    <cellStyle name="Normal 32 2 2 2 5" xfId="33909" xr:uid="{E0FBE386-B1FF-4FEB-A965-0198B2BC3B84}"/>
    <cellStyle name="Normal 32 2 2 2 6" xfId="52048" xr:uid="{E729A6BD-540C-44BB-815B-A5E90882ED8A}"/>
    <cellStyle name="Normal 32 2 2 3" xfId="33914" xr:uid="{CAEA4925-1BBD-418D-AAE6-AB85CB693BBA}"/>
    <cellStyle name="Normal 32 2 2 3 2" xfId="33915" xr:uid="{B827F41C-9C5E-479F-B9E1-9C314BDB426E}"/>
    <cellStyle name="Normal 32 2 2 4" xfId="33916" xr:uid="{111D6003-43CF-49BB-8D6D-5A1B414426E3}"/>
    <cellStyle name="Normal 32 2 2 5" xfId="33917" xr:uid="{B37910AB-F932-4826-B588-44507EC20541}"/>
    <cellStyle name="Normal 32 2 2 6" xfId="33918" xr:uid="{6747E0A1-0427-4F78-AD69-2FBA2F85BD77}"/>
    <cellStyle name="Normal 32 2 2 7" xfId="33908" xr:uid="{B4F4E861-7E6A-4E27-AA8C-BF9F6ACCE84E}"/>
    <cellStyle name="Normal 32 2 2 8" xfId="52018" xr:uid="{A48FDC8E-C86F-4C2E-AF26-EC103887E312}"/>
    <cellStyle name="Normal 32 2 3" xfId="3882" xr:uid="{2109DC2B-F162-48C6-9775-8D398B8EF1BF}"/>
    <cellStyle name="Normal 32 2 3 2" xfId="52036" xr:uid="{26B91123-6780-45FF-82C6-267D89AA4D13}"/>
    <cellStyle name="Normal 32 2 4" xfId="3928" xr:uid="{7E8A580F-3C26-4E1A-BC5E-8BFA0FB0E12C}"/>
    <cellStyle name="Normal 32 2 5" xfId="33907" xr:uid="{E0767522-005D-4318-96AA-C77F06D732CE}"/>
    <cellStyle name="Normal 32 2 6" xfId="52006" xr:uid="{79B24493-A2CF-4DBB-9852-1B9A3912671E}"/>
    <cellStyle name="Normal 32 3" xfId="3853" xr:uid="{DAF20A07-3CC9-4DB4-B8D3-3F62F1661647}"/>
    <cellStyle name="Normal 32 3 2" xfId="3865" xr:uid="{E30EC00E-F4A4-4A0C-A059-3AC178274129}"/>
    <cellStyle name="Normal 32 3 2 2" xfId="3898" xr:uid="{B0FE8730-7BF7-4556-9B75-1BEE7663C4CB}"/>
    <cellStyle name="Normal 32 3 2 2 2" xfId="33922" xr:uid="{9DB6616A-FACC-431E-B4D7-8C5A3BF29D05}"/>
    <cellStyle name="Normal 32 3 2 2 2 2" xfId="33923" xr:uid="{A14E192D-D504-428F-8E39-365FD31FE175}"/>
    <cellStyle name="Normal 32 3 2 2 3" xfId="33924" xr:uid="{5795FA98-7140-4739-A29C-94A4B5B7CBDD}"/>
    <cellStyle name="Normal 32 3 2 2 4" xfId="33925" xr:uid="{6BA65703-7912-4E80-996A-F8296B7A9D23}"/>
    <cellStyle name="Normal 32 3 2 2 5" xfId="33921" xr:uid="{818A2BBF-81D5-4DD6-9272-C061F9B57A76}"/>
    <cellStyle name="Normal 32 3 2 2 6" xfId="52052" xr:uid="{92D5320D-2616-4767-8043-5084C828E6BD}"/>
    <cellStyle name="Normal 32 3 2 3" xfId="33926" xr:uid="{12073B61-F83C-461B-8AA6-DB9543CD60DF}"/>
    <cellStyle name="Normal 32 3 2 3 2" xfId="33927" xr:uid="{6AB7C593-09E6-4831-92AC-79CC0B69107A}"/>
    <cellStyle name="Normal 32 3 2 4" xfId="33928" xr:uid="{09A23B8D-8C4F-4A8C-84EE-821FE4822424}"/>
    <cellStyle name="Normal 32 3 2 5" xfId="33929" xr:uid="{803FA9B9-2D91-46C1-960F-B97335FE0142}"/>
    <cellStyle name="Normal 32 3 2 6" xfId="33930" xr:uid="{FC0E62DF-55E7-4631-8F86-D901114B872C}"/>
    <cellStyle name="Normal 32 3 2 7" xfId="33920" xr:uid="{8AA1349A-F606-4E5E-801A-887A94B4D018}"/>
    <cellStyle name="Normal 32 3 2 8" xfId="52022" xr:uid="{D9DD1624-2303-4381-9FEE-C5D91B7E5BB5}"/>
    <cellStyle name="Normal 32 3 3" xfId="3886" xr:uid="{DA2A234C-EC1E-45FD-AE59-05CB47300BC1}"/>
    <cellStyle name="Normal 32 3 3 2" xfId="33932" xr:uid="{B63EEB44-851F-409E-946A-7E1DD8494AC3}"/>
    <cellStyle name="Normal 32 3 3 3" xfId="33931" xr:uid="{E69FE085-9FF1-4D15-A8BB-3A251660C47D}"/>
    <cellStyle name="Normal 32 3 3 4" xfId="52040" xr:uid="{E341BBE6-1D6C-4492-A82B-AFCD9055D264}"/>
    <cellStyle name="Normal 32 3 4" xfId="33933" xr:uid="{0B062F3E-4066-4661-A52A-4E9D3B1992FC}"/>
    <cellStyle name="Normal 32 3 4 2" xfId="33934" xr:uid="{1FBD0048-7DB7-4563-8C39-AB149D13828B}"/>
    <cellStyle name="Normal 32 3 5" xfId="33919" xr:uid="{CBD30ABD-A955-4DC6-B4E9-6609D5131631}"/>
    <cellStyle name="Normal 32 3 6" xfId="52010" xr:uid="{CC6FA51A-DFD5-4889-A2EC-D1527A58AD68}"/>
    <cellStyle name="Normal 32 4" xfId="3857" xr:uid="{290FE041-1BF4-454E-82AA-4E8A31C43AFD}"/>
    <cellStyle name="Normal 32 4 2" xfId="3890" xr:uid="{A2D378F3-D7E7-497C-AB72-7DF76F6D8465}"/>
    <cellStyle name="Normal 32 4 2 2" xfId="33937" xr:uid="{E59FD643-5578-4151-88E1-FDF6495BB5C8}"/>
    <cellStyle name="Normal 32 4 2 2 2" xfId="33938" xr:uid="{1D41942A-F506-4EB5-A4F9-0233F7A18D0F}"/>
    <cellStyle name="Normal 32 4 2 2 2 2" xfId="33939" xr:uid="{FA2E6533-8F61-4E44-A7CC-9D70134EF9AD}"/>
    <cellStyle name="Normal 32 4 2 2 3" xfId="33940" xr:uid="{265AF661-B149-4F47-96E8-2A8E317E27D8}"/>
    <cellStyle name="Normal 32 4 2 2 4" xfId="33941" xr:uid="{94F9957B-0529-461F-803A-1B1F545DB68E}"/>
    <cellStyle name="Normal 32 4 2 3" xfId="33942" xr:uid="{94200CDF-857D-45C4-B46A-C7CE8355CAB9}"/>
    <cellStyle name="Normal 32 4 2 3 2" xfId="33943" xr:uid="{67034446-BB82-4B57-B3CA-E6E244A478C4}"/>
    <cellStyle name="Normal 32 4 2 4" xfId="33944" xr:uid="{4BFC1E07-8014-47D5-B41C-609D3C0721DA}"/>
    <cellStyle name="Normal 32 4 2 5" xfId="33945" xr:uid="{78D0C420-6B8C-4D76-A406-D0AE6A1DF2A6}"/>
    <cellStyle name="Normal 32 4 2 6" xfId="33946" xr:uid="{F773AB83-780C-42C8-8597-C2C1C33C769C}"/>
    <cellStyle name="Normal 32 4 2 7" xfId="33936" xr:uid="{14441F7A-1C48-430F-9F6D-DDC6D1C0F8D5}"/>
    <cellStyle name="Normal 32 4 2 8" xfId="52044" xr:uid="{02A2EAE9-2F38-404B-A559-066B16D233FF}"/>
    <cellStyle name="Normal 32 4 3" xfId="33935" xr:uid="{79BD8BC4-80B7-4A14-BF0C-6CE75A3C423F}"/>
    <cellStyle name="Normal 32 4 4" xfId="52014" xr:uid="{7520184F-126C-47EF-837C-3A4197D598FF}"/>
    <cellStyle name="Normal 32 5" xfId="3878" xr:uid="{C302773A-2CA2-419B-87BB-F21E618F1B7F}"/>
    <cellStyle name="Normal 32 5 2" xfId="33948" xr:uid="{CE52CD62-02BF-4F8E-903E-B4E78D721873}"/>
    <cellStyle name="Normal 32 5 2 2" xfId="33949" xr:uid="{DD649C31-1DE5-428A-B865-0E7A096BA0B0}"/>
    <cellStyle name="Normal 32 5 2 2 2" xfId="33950" xr:uid="{32F66885-574F-48E1-BA24-BBA04772BA7B}"/>
    <cellStyle name="Normal 32 5 2 2 2 2" xfId="33951" xr:uid="{FAC570B5-6340-48A5-B6D0-97413408DBD3}"/>
    <cellStyle name="Normal 32 5 2 2 3" xfId="33952" xr:uid="{37BB34C3-E093-46E5-ADC7-3107FED71498}"/>
    <cellStyle name="Normal 32 5 2 2 4" xfId="33953" xr:uid="{7825359B-A758-4E44-8863-955933C63FF5}"/>
    <cellStyle name="Normal 32 5 2 3" xfId="33954" xr:uid="{C8DC5355-67CC-40C2-BDAD-9CB513168E01}"/>
    <cellStyle name="Normal 32 5 2 3 2" xfId="33955" xr:uid="{7897CE1A-41D0-4787-82DC-AD962450C544}"/>
    <cellStyle name="Normal 32 5 2 4" xfId="33956" xr:uid="{A847090C-AA11-4648-A1B1-E4F2E0B4C254}"/>
    <cellStyle name="Normal 32 5 2 5" xfId="33957" xr:uid="{00492D07-F683-48A4-B6DF-ECE851270A3D}"/>
    <cellStyle name="Normal 32 5 2 6" xfId="33958" xr:uid="{61468301-652F-4BAF-AE98-EBEFC12E633B}"/>
    <cellStyle name="Normal 32 5 3" xfId="33947" xr:uid="{66DF4E53-D012-45E9-A4FC-7C68F0AC885D}"/>
    <cellStyle name="Normal 32 5 4" xfId="52032" xr:uid="{ECCCFFA1-FD12-49D3-9B38-FD9DB0C35E2E}"/>
    <cellStyle name="Normal 32 6" xfId="3923" xr:uid="{0B96CF01-FA57-4749-B650-1B4401D0CB15}"/>
    <cellStyle name="Normal 32 6 2" xfId="33960" xr:uid="{A29005B6-9C8D-491F-9699-7BBE19450433}"/>
    <cellStyle name="Normal 32 6 2 2" xfId="33961" xr:uid="{756F38E2-98CA-45E4-AF55-2AEBA191D137}"/>
    <cellStyle name="Normal 32 6 2 2 2" xfId="33962" xr:uid="{C42757D3-1587-4379-90FB-919162E088F3}"/>
    <cellStyle name="Normal 32 6 2 2 2 2" xfId="33963" xr:uid="{0956A37F-AF9A-4D03-BFAF-146E7DAC9A7D}"/>
    <cellStyle name="Normal 32 6 2 2 3" xfId="33964" xr:uid="{6824D9EF-528D-4635-92DE-92A3160ED0E3}"/>
    <cellStyle name="Normal 32 6 2 2 4" xfId="33965" xr:uid="{913CE23B-4883-4D7C-AB4B-3FA5B59CECD1}"/>
    <cellStyle name="Normal 32 6 2 3" xfId="33966" xr:uid="{30587514-8170-414D-88E7-7E7EB7A599AD}"/>
    <cellStyle name="Normal 32 6 2 3 2" xfId="33967" xr:uid="{6488A2C4-F801-4E98-A4BD-C68CD5395868}"/>
    <cellStyle name="Normal 32 6 2 4" xfId="33968" xr:uid="{74AD6A01-E32D-45AB-9E4E-33CF43714C9F}"/>
    <cellStyle name="Normal 32 6 2 5" xfId="33969" xr:uid="{6A2164A4-8CB9-4DB0-8196-0BF31F8F44FC}"/>
    <cellStyle name="Normal 32 6 2 6" xfId="33970" xr:uid="{72CF86BF-455F-4F6E-9971-6F90D997BEE0}"/>
    <cellStyle name="Normal 32 6 3" xfId="33959" xr:uid="{8F71C0B1-7DA5-4F4F-A2E5-E6E688969D2E}"/>
    <cellStyle name="Normal 32 7" xfId="33971" xr:uid="{ED59EAAB-6094-4910-9EB6-B05CDEC170ED}"/>
    <cellStyle name="Normal 32 7 2" xfId="33972" xr:uid="{FF02DC6E-2754-4D47-904E-D782F0A2BEDA}"/>
    <cellStyle name="Normal 32 7 2 2" xfId="33973" xr:uid="{A476014D-7D6D-4F4D-B786-F22C15E8AAC6}"/>
    <cellStyle name="Normal 32 7 3" xfId="33974" xr:uid="{70FD1943-5B10-4DC3-B3E5-F5124735BAC2}"/>
    <cellStyle name="Normal 32 7 4" xfId="33975" xr:uid="{1BC59BBB-7485-489D-BCE6-DFD10AA27B52}"/>
    <cellStyle name="Normal 32 7 5" xfId="33976" xr:uid="{C0101CC4-2059-4DFA-B661-AFE892CE7A15}"/>
    <cellStyle name="Normal 32 8" xfId="33977" xr:uid="{63406A97-191C-4446-8B93-74B389F71B0B}"/>
    <cellStyle name="Normal 32 8 2" xfId="33978" xr:uid="{8BD45568-0805-43F6-A8EE-F33BB50E29C5}"/>
    <cellStyle name="Normal 32 8 2 2" xfId="33979" xr:uid="{5F0B9B3C-4C8C-4390-B346-3FB29212A223}"/>
    <cellStyle name="Normal 32 8 3" xfId="33980" xr:uid="{55E68895-017E-45FE-BA0D-54D4EAD25391}"/>
    <cellStyle name="Normal 32 8 4" xfId="33981" xr:uid="{CDEF9485-411E-40A2-8BC4-879BBA757234}"/>
    <cellStyle name="Normal 32 9" xfId="33982" xr:uid="{A8358779-3797-46D9-B46C-D070ED8A41A2}"/>
    <cellStyle name="Normal 32 9 2" xfId="33983" xr:uid="{EF1FE6C7-BB61-4D32-ABE2-4DD5780A34A4}"/>
    <cellStyle name="Normal 32 9 3" xfId="33984" xr:uid="{1D2B9614-00D7-4D4A-B931-35F8BEF4D350}"/>
    <cellStyle name="Normal 320" xfId="33985" xr:uid="{7E01780C-42B8-4EA3-93AE-11908B655B2E}"/>
    <cellStyle name="Normal 320 2" xfId="33986" xr:uid="{1618E16B-A4AE-472A-9519-2C2C61FB2569}"/>
    <cellStyle name="Normal 321" xfId="33987" xr:uid="{C39EE82B-C421-49ED-864F-4A55A757CAAC}"/>
    <cellStyle name="Normal 321 2" xfId="33988" xr:uid="{5758F34E-8487-45C8-993F-1C1FEF9B955F}"/>
    <cellStyle name="Normal 322" xfId="33989" xr:uid="{FEC5039B-AA7D-4CEE-8743-DDF86EC5A92F}"/>
    <cellStyle name="Normal 322 2" xfId="33990" xr:uid="{78A81DCE-4DE6-4B13-85E1-92C201074B45}"/>
    <cellStyle name="Normal 323" xfId="33991" xr:uid="{46228A03-D6E0-49A5-AE76-2EEF873DC56B}"/>
    <cellStyle name="Normal 323 2" xfId="33992" xr:uid="{F498C1F5-8AD9-42C4-A880-1C09C194AAC6}"/>
    <cellStyle name="Normal 324" xfId="33993" xr:uid="{AECA41C7-A05B-4A0A-BEAE-4B88C2A4C866}"/>
    <cellStyle name="Normal 324 2" xfId="33994" xr:uid="{4D349559-AE80-497C-BF73-CA9FDD918FD2}"/>
    <cellStyle name="Normal 325" xfId="33995" xr:uid="{FA192E97-8E21-47BE-80A9-0706E09ECD6F}"/>
    <cellStyle name="Normal 325 2" xfId="33996" xr:uid="{AD4F7108-F73B-4A9B-884A-6BCDA0A018BB}"/>
    <cellStyle name="Normal 326" xfId="33997" xr:uid="{3DD17103-161E-4489-8A00-0FB6CD53196A}"/>
    <cellStyle name="Normal 326 2" xfId="33998" xr:uid="{8BEA8BF9-A797-4D07-A6ED-1133665E1930}"/>
    <cellStyle name="Normal 327" xfId="33999" xr:uid="{799FD09E-3883-413A-B2A0-8E5383ADCA51}"/>
    <cellStyle name="Normal 327 2" xfId="34000" xr:uid="{2EE4FC65-361F-47E3-8302-C997CE9E9760}"/>
    <cellStyle name="Normal 328" xfId="34001" xr:uid="{61CBA567-8A0E-44DB-998C-6AEA96FDAC6B}"/>
    <cellStyle name="Normal 328 2" xfId="34002" xr:uid="{5A1FD439-4754-43A9-8A09-FD594AA46F93}"/>
    <cellStyle name="Normal 329" xfId="34003" xr:uid="{228C53B5-73AF-4701-8479-36CD006680FD}"/>
    <cellStyle name="Normal 329 2" xfId="34004" xr:uid="{F8E7185B-775D-4DC0-B3D4-E2A45E9D2FF6}"/>
    <cellStyle name="Normal 33" xfId="3834" xr:uid="{E086CC6B-EB79-47A6-89E8-0A414539CB20}"/>
    <cellStyle name="Normal 33 2" xfId="3929" xr:uid="{EDA1886C-47BB-421C-B84F-278B81F3E016}"/>
    <cellStyle name="Normal 33 2 2" xfId="34007" xr:uid="{5250147C-8566-41FA-9269-C53F148DA050}"/>
    <cellStyle name="Normal 33 2 2 2" xfId="34008" xr:uid="{F3F37110-C22E-400D-85D3-E73C4791C94D}"/>
    <cellStyle name="Normal 33 2 2 2 2" xfId="34009" xr:uid="{3576F517-C57A-4215-8A67-033A3DF42A04}"/>
    <cellStyle name="Normal 33 2 2 2 2 2" xfId="34010" xr:uid="{586D14AA-D9F5-493A-A3E1-2D44511F71D4}"/>
    <cellStyle name="Normal 33 2 2 2 3" xfId="34011" xr:uid="{404505D0-1B93-4365-A29B-BE09D2BE1A53}"/>
    <cellStyle name="Normal 33 2 2 2 4" xfId="34012" xr:uid="{0B3EAFBC-4A4C-41C9-9649-78B2DE28664A}"/>
    <cellStyle name="Normal 33 2 2 3" xfId="34013" xr:uid="{6E5B8672-25D9-4081-8B29-B5488C06827E}"/>
    <cellStyle name="Normal 33 2 2 3 2" xfId="34014" xr:uid="{B2881076-17F7-458A-A55F-DB816A22B7E4}"/>
    <cellStyle name="Normal 33 2 2 4" xfId="34015" xr:uid="{51B33B88-429E-4CDF-AF04-1581CA228676}"/>
    <cellStyle name="Normal 33 2 2 5" xfId="34016" xr:uid="{2BF0CF18-B1DB-4545-A5CF-D3ADF1C397EF}"/>
    <cellStyle name="Normal 33 2 2 6" xfId="34017" xr:uid="{F727A5BF-C1D3-4F9D-80FD-417E00C01ED6}"/>
    <cellStyle name="Normal 33 2 3" xfId="34006" xr:uid="{D25D96D6-9CE2-4EED-9AF6-23D724D3BE25}"/>
    <cellStyle name="Normal 33 3" xfId="34018" xr:uid="{18A9E5D5-EDFF-4F9E-8847-B6E7BEB607B6}"/>
    <cellStyle name="Normal 33 3 10" xfId="34019" xr:uid="{4C41FECF-99D7-4086-A6D2-E0FAF35FC296}"/>
    <cellStyle name="Normal 33 3 11" xfId="34020" xr:uid="{190B0B00-4898-4C04-97FB-9C269D6DA747}"/>
    <cellStyle name="Normal 33 3 12" xfId="34021" xr:uid="{FDEEAADE-3D2F-49D8-BFE1-3B22546D19E3}"/>
    <cellStyle name="Normal 33 3 2" xfId="34022" xr:uid="{47A16370-84DC-485D-B96C-15CD111B03DE}"/>
    <cellStyle name="Normal 33 3 2 10" xfId="34023" xr:uid="{1E74E578-DF25-4652-B3C6-342EE12FAE89}"/>
    <cellStyle name="Normal 33 3 2 2" xfId="34024" xr:uid="{0AE6F7EF-393E-4BB4-97DA-BC9A979953AB}"/>
    <cellStyle name="Normal 33 3 2 2 2" xfId="34025" xr:uid="{370AA0EF-F9F3-475D-ACBA-A85374CAE9B6}"/>
    <cellStyle name="Normal 33 3 2 2 2 2" xfId="34026" xr:uid="{F671CF03-3FC5-4322-B7F4-3D167B992C93}"/>
    <cellStyle name="Normal 33 3 2 2 2 3" xfId="34027" xr:uid="{054A8675-AFA1-4182-90EA-7E01EA5A2BE7}"/>
    <cellStyle name="Normal 33 3 2 2 3" xfId="34028" xr:uid="{DF19E774-B4DA-405B-B1A0-6DBD7BC8C0AC}"/>
    <cellStyle name="Normal 33 3 2 2 4" xfId="34029" xr:uid="{4F0D41E9-D850-423A-936A-25562633047D}"/>
    <cellStyle name="Normal 33 3 2 3" xfId="34030" xr:uid="{2BBE1394-BCE0-474D-8794-71C7348B0BD0}"/>
    <cellStyle name="Normal 33 3 2 3 2" xfId="34031" xr:uid="{0BF08EB9-26BD-4110-87A6-E9DBFF3BE433}"/>
    <cellStyle name="Normal 33 3 2 3 2 2" xfId="34032" xr:uid="{DCCBA0AA-57CE-44A7-87F1-1DA058A2BA04}"/>
    <cellStyle name="Normal 33 3 2 3 2 3" xfId="34033" xr:uid="{FB0D9001-598A-4A1E-A119-D3122389CF1B}"/>
    <cellStyle name="Normal 33 3 2 3 3" xfId="34034" xr:uid="{B9046713-08BB-4B37-AA2F-552B9461B759}"/>
    <cellStyle name="Normal 33 3 2 3 4" xfId="34035" xr:uid="{59893881-5575-4DAB-86F3-FEA1B4E4624C}"/>
    <cellStyle name="Normal 33 3 2 4" xfId="34036" xr:uid="{93D13908-6050-4096-A7F7-E0D92D2C43DF}"/>
    <cellStyle name="Normal 33 3 2 4 2" xfId="34037" xr:uid="{2C33C49C-1746-4D5E-BD4E-C990BADFE6D6}"/>
    <cellStyle name="Normal 33 3 2 4 3" xfId="34038" xr:uid="{040428B8-96ED-48DC-B67D-36528C774CD1}"/>
    <cellStyle name="Normal 33 3 2 5" xfId="34039" xr:uid="{37D7883F-44EB-4D4C-8C14-058695847467}"/>
    <cellStyle name="Normal 33 3 2 5 2" xfId="34040" xr:uid="{5E289A3F-1E4B-4690-92A8-E01833D453D6}"/>
    <cellStyle name="Normal 33 3 2 6" xfId="34041" xr:uid="{564A8ABA-2B69-427B-95E0-BF7095845018}"/>
    <cellStyle name="Normal 33 3 2 7" xfId="34042" xr:uid="{04B3548F-A383-431D-B634-B600A7031DFC}"/>
    <cellStyle name="Normal 33 3 2 8" xfId="34043" xr:uid="{8AA40479-FCE0-4D7A-9FF8-AC4A7C29DD80}"/>
    <cellStyle name="Normal 33 3 2 9" xfId="34044" xr:uid="{07DC56C4-735C-4667-BF31-3566C241484B}"/>
    <cellStyle name="Normal 33 3 3" xfId="34045" xr:uid="{272586BA-4083-4731-9562-48D8B099C1A5}"/>
    <cellStyle name="Normal 33 3 3 2" xfId="34046" xr:uid="{E051CCFE-C9C0-4D7C-A01A-1272B4FDF22C}"/>
    <cellStyle name="Normal 33 3 3 3" xfId="34047" xr:uid="{61762CB9-4A5E-474E-A468-4271F02B4F98}"/>
    <cellStyle name="Normal 33 3 4" xfId="34048" xr:uid="{0F393D30-BE81-46CD-9BD9-A00407AB180D}"/>
    <cellStyle name="Normal 33 3 4 2" xfId="34049" xr:uid="{2A9E6C66-A9EC-4954-9DA4-36C5EE2EA15D}"/>
    <cellStyle name="Normal 33 3 4 3" xfId="34050" xr:uid="{7A23D5AB-7BB2-4728-B4E5-A114BD786DEC}"/>
    <cellStyle name="Normal 33 3 5" xfId="34051" xr:uid="{3FD98721-D58A-4B4E-86FD-781ADEEAF1FB}"/>
    <cellStyle name="Normal 33 3 5 2" xfId="34052" xr:uid="{BCFA4547-7200-4897-9412-8AB76E67A793}"/>
    <cellStyle name="Normal 33 3 5 3" xfId="34053" xr:uid="{32DAE5FF-6E08-4DFD-B7DD-F4293C4D60C7}"/>
    <cellStyle name="Normal 33 3 6" xfId="34054" xr:uid="{810B1AE1-ED94-4815-AB69-1F663E8ADEDF}"/>
    <cellStyle name="Normal 33 3 7" xfId="34055" xr:uid="{D6B9B5C4-EBFC-4AC7-89E3-E8CCE67982AA}"/>
    <cellStyle name="Normal 33 3 8" xfId="34056" xr:uid="{DBCE9C20-2306-4818-A0CD-0D09976D3F9C}"/>
    <cellStyle name="Normal 33 3 9" xfId="34057" xr:uid="{D8C12A30-2637-4EE7-9443-073D7F53F5B3}"/>
    <cellStyle name="Normal 33 4" xfId="34058" xr:uid="{62A69A50-1746-4F07-9132-A4B4383AD2EF}"/>
    <cellStyle name="Normal 33 4 2" xfId="34059" xr:uid="{1E01842B-908E-4048-AE91-8ACA63B8B657}"/>
    <cellStyle name="Normal 33 4 2 2" xfId="34060" xr:uid="{95ADCCBF-5BDC-4ECE-8A14-833980CEDCAF}"/>
    <cellStyle name="Normal 33 4 2 2 2" xfId="34061" xr:uid="{D486705E-120E-4397-A4D4-48823CB7083E}"/>
    <cellStyle name="Normal 33 4 2 2 2 2" xfId="34062" xr:uid="{60A13772-3AF7-44E2-B0A6-FCF30EA82C1E}"/>
    <cellStyle name="Normal 33 4 2 2 3" xfId="34063" xr:uid="{D16FB823-D359-48C9-AAE7-F7D2F2ED8A0D}"/>
    <cellStyle name="Normal 33 4 2 2 4" xfId="34064" xr:uid="{4F70A659-32D4-4D18-A1F5-9C8E438E8959}"/>
    <cellStyle name="Normal 33 4 2 3" xfId="34065" xr:uid="{4206843C-CD87-4CBD-A20C-1D41EAF3A86E}"/>
    <cellStyle name="Normal 33 4 2 3 2" xfId="34066" xr:uid="{13A49EA9-5561-4FED-B004-7F6BD3791590}"/>
    <cellStyle name="Normal 33 4 2 4" xfId="34067" xr:uid="{EE1F13D0-6248-4975-8782-2E1D208F45AC}"/>
    <cellStyle name="Normal 33 4 2 5" xfId="34068" xr:uid="{8AA2DAC8-F5A5-47CA-BBC7-A2F92AEFAEA3}"/>
    <cellStyle name="Normal 33 4 2 6" xfId="34069" xr:uid="{DADF2376-94F2-4C84-BDEE-1857206ED5E7}"/>
    <cellStyle name="Normal 33 5" xfId="34070" xr:uid="{64838FEB-1837-410F-A976-6F002CA6E1BE}"/>
    <cellStyle name="Normal 33 5 2" xfId="34071" xr:uid="{FFFACC17-D62D-4ED5-BC7C-E34DAFF359B1}"/>
    <cellStyle name="Normal 33 5 2 2" xfId="34072" xr:uid="{41E1F25A-EECB-49CD-A153-8F185AFB83BF}"/>
    <cellStyle name="Normal 33 5 2 2 2" xfId="34073" xr:uid="{0A24898E-3DA0-4E55-BE64-C2D406B93CCE}"/>
    <cellStyle name="Normal 33 5 2 2 2 2" xfId="34074" xr:uid="{1B9377D0-9650-4476-83FC-3A4E678632E9}"/>
    <cellStyle name="Normal 33 5 2 2 3" xfId="34075" xr:uid="{D4AB5E26-8732-44DC-8B37-39C75F072CEE}"/>
    <cellStyle name="Normal 33 5 2 2 4" xfId="34076" xr:uid="{2E62B5E4-6F1D-44DF-9F10-71E54DDF221D}"/>
    <cellStyle name="Normal 33 5 2 3" xfId="34077" xr:uid="{B4E2B1EA-C2BC-4F20-BBF9-76BF963E9DB2}"/>
    <cellStyle name="Normal 33 5 2 3 2" xfId="34078" xr:uid="{C8879F7F-A528-44C1-B47E-808932D2D8F1}"/>
    <cellStyle name="Normal 33 5 2 4" xfId="34079" xr:uid="{A0D79C13-B8C0-45CC-B897-07045BBE7ED0}"/>
    <cellStyle name="Normal 33 5 2 5" xfId="34080" xr:uid="{AE3BDAC7-BD70-418D-B9F8-FDD8510D3532}"/>
    <cellStyle name="Normal 33 5 2 6" xfId="34081" xr:uid="{7F9DF723-0E88-4475-B903-A37FD8E1D9EE}"/>
    <cellStyle name="Normal 33 6" xfId="34082" xr:uid="{10A03897-46EA-4693-A81E-57028D9493F9}"/>
    <cellStyle name="Normal 33 6 2" xfId="34083" xr:uid="{229FAD8E-344D-464B-9A3D-C285F471BA75}"/>
    <cellStyle name="Normal 33 6 2 2" xfId="34084" xr:uid="{A6BEF1BE-48A2-459E-8C8F-79B8F8D815CB}"/>
    <cellStyle name="Normal 33 6 2 2 2" xfId="34085" xr:uid="{FF72AFA8-DD83-4DB0-B7A6-EAFCA8678CAA}"/>
    <cellStyle name="Normal 33 6 2 2 2 2" xfId="34086" xr:uid="{37A8746D-7EA1-4A59-8F4C-69B08C3DA90B}"/>
    <cellStyle name="Normal 33 6 2 2 3" xfId="34087" xr:uid="{77D237C8-68E5-431F-BF3B-61296D9497BE}"/>
    <cellStyle name="Normal 33 6 2 2 4" xfId="34088" xr:uid="{91C1B2A0-80D2-4DDE-919F-79B26B560242}"/>
    <cellStyle name="Normal 33 6 2 3" xfId="34089" xr:uid="{BE4590CD-39B8-49FC-9DDD-94CD2B38C876}"/>
    <cellStyle name="Normal 33 6 2 3 2" xfId="34090" xr:uid="{47A998F5-E7F2-4CBB-AE31-BCB827905F9F}"/>
    <cellStyle name="Normal 33 6 2 4" xfId="34091" xr:uid="{E27C851F-34ED-4331-9BC1-74345F84346D}"/>
    <cellStyle name="Normal 33 6 2 5" xfId="34092" xr:uid="{B780953C-24F2-429B-B1E8-201E7A5A8358}"/>
    <cellStyle name="Normal 33 6 2 6" xfId="34093" xr:uid="{D6612823-97CB-4D15-BFA4-9333DECD25FF}"/>
    <cellStyle name="Normal 33 7" xfId="34094" xr:uid="{0DF10ABA-1CB6-4C2D-878F-39CD195FAD87}"/>
    <cellStyle name="Normal 33 8" xfId="34005" xr:uid="{AF0C310D-BDAE-4463-BA41-511D393C2B2A}"/>
    <cellStyle name="Normal 330" xfId="34095" xr:uid="{170E9EBE-D178-4531-AA4D-03AEA1B560B7}"/>
    <cellStyle name="Normal 330 2" xfId="34096" xr:uid="{0B62312F-8469-4F35-8815-AAEBA1DAFDE5}"/>
    <cellStyle name="Normal 331" xfId="34097" xr:uid="{A0539AA6-D44C-4550-A732-EBD7246D7E5F}"/>
    <cellStyle name="Normal 331 2" xfId="34098" xr:uid="{B15A360C-AEE5-4674-8C6E-CD9F5BC7DD17}"/>
    <cellStyle name="Normal 332" xfId="34099" xr:uid="{0F24DBDB-B840-434B-A8CB-7A0342BDC9F4}"/>
    <cellStyle name="Normal 332 2" xfId="34100" xr:uid="{4B2D82F9-B68D-4E6B-B5E2-4EF2AFABC782}"/>
    <cellStyle name="Normal 333" xfId="34101" xr:uid="{C9183C2D-6CE4-4DA5-8AAA-43C08978D96B}"/>
    <cellStyle name="Normal 333 2" xfId="34102" xr:uid="{A1725115-9179-4600-B039-ADF2FDD17017}"/>
    <cellStyle name="Normal 334" xfId="34103" xr:uid="{3B3D4B35-79BB-4901-A6B9-23C850633AA2}"/>
    <cellStyle name="Normal 334 2" xfId="34104" xr:uid="{5CACC4FA-DB78-465D-8C80-9E1BA56C19DA}"/>
    <cellStyle name="Normal 335" xfId="34105" xr:uid="{2FA7F686-362A-4494-98CB-60369B9A3AEC}"/>
    <cellStyle name="Normal 335 2" xfId="34106" xr:uid="{BC128A21-9BBF-41DA-8626-E4633771ACDB}"/>
    <cellStyle name="Normal 336" xfId="34107" xr:uid="{12D6600E-69F7-429F-BD32-BACD997E3526}"/>
    <cellStyle name="Normal 336 2" xfId="34108" xr:uid="{D4CE9381-04F5-4BE7-BFF4-021AF6E2C7A0}"/>
    <cellStyle name="Normal 337" xfId="34109" xr:uid="{34BCD545-A03D-4CA2-9894-3D88EABE8A8D}"/>
    <cellStyle name="Normal 337 2" xfId="34110" xr:uid="{71EBE9C4-8652-472D-908B-9233A74DCE96}"/>
    <cellStyle name="Normal 338" xfId="34111" xr:uid="{6D93879F-CD0F-491F-8088-85C4099D2B5B}"/>
    <cellStyle name="Normal 338 2" xfId="34112" xr:uid="{C63BFB1E-B787-4DAD-8596-40A8C1089D21}"/>
    <cellStyle name="Normal 339" xfId="34113" xr:uid="{93083FE5-E2EB-41FC-A421-518231E65266}"/>
    <cellStyle name="Normal 339 2" xfId="34114" xr:uid="{EB7DE177-0921-40CC-9361-F123CF4D066D}"/>
    <cellStyle name="Normal 34" xfId="3846" xr:uid="{1D7859FA-7C41-43A7-8204-6DA487960D3B}"/>
    <cellStyle name="Normal 34 10" xfId="34116" xr:uid="{558EC88A-82E8-4383-93F2-D7BA2CA3F3AA}"/>
    <cellStyle name="Normal 34 10 2" xfId="34117" xr:uid="{8A2B8643-28C8-46F5-970B-A1B947B6339F}"/>
    <cellStyle name="Normal 34 11" xfId="34118" xr:uid="{27359180-AB43-48C8-962E-937D9A328F55}"/>
    <cellStyle name="Normal 34 11 2" xfId="34119" xr:uid="{5E6B68BD-0E4E-43F2-BB93-61BE92AEC56F}"/>
    <cellStyle name="Normal 34 11 3" xfId="34120" xr:uid="{B9B0D0C2-5B6E-451D-A2F3-7B69CC2AC0BD}"/>
    <cellStyle name="Normal 34 12" xfId="34121" xr:uid="{C148D50C-9809-4993-BA83-79AD9C8EE987}"/>
    <cellStyle name="Normal 34 12 2" xfId="34122" xr:uid="{B7C83A51-54F1-4C96-B6E4-0A992F2D5FFC}"/>
    <cellStyle name="Normal 34 13" xfId="34123" xr:uid="{1257520C-8E31-4C3C-B9BA-253CADCC119D}"/>
    <cellStyle name="Normal 34 14" xfId="34124" xr:uid="{AC92DA0E-CC54-4A2C-853B-5052E2F31E7E}"/>
    <cellStyle name="Normal 34 15" xfId="34125" xr:uid="{BB51216C-D10F-4BCF-9641-ED15D916B2AC}"/>
    <cellStyle name="Normal 34 16" xfId="34115" xr:uid="{EA90A5AA-DECB-464D-86FE-6BD33CE6A6D0}"/>
    <cellStyle name="Normal 34 2" xfId="34126" xr:uid="{3F1D2FDA-FB18-4E9A-8125-D7BC8E4351F3}"/>
    <cellStyle name="Normal 34 2 2" xfId="34127" xr:uid="{C17C3A8A-7ADF-4DCF-A0A8-175BF974529D}"/>
    <cellStyle name="Normal 34 2 2 2" xfId="34128" xr:uid="{510FD0FD-0A2A-4EE8-97DE-CB352ABE2EA2}"/>
    <cellStyle name="Normal 34 2 2 2 2" xfId="34129" xr:uid="{DE7A2BE7-09D7-470F-931C-9C1CFE66E18B}"/>
    <cellStyle name="Normal 34 2 2 2 2 2" xfId="34130" xr:uid="{8B517886-1B8C-41E8-B2FB-413DDAEF241B}"/>
    <cellStyle name="Normal 34 2 2 2 2 2 2" xfId="34131" xr:uid="{0AC5D1D8-79C0-4ABB-B113-F47702A0DC25}"/>
    <cellStyle name="Normal 34 2 2 2 2 3" xfId="34132" xr:uid="{5F88823D-E929-4706-9171-50F8D2E0087F}"/>
    <cellStyle name="Normal 34 2 2 2 2 4" xfId="34133" xr:uid="{C5859F89-E832-478F-BF27-244960C1B873}"/>
    <cellStyle name="Normal 34 2 2 2 3" xfId="34134" xr:uid="{2C9C2269-35FF-4486-94EF-7CD88152E147}"/>
    <cellStyle name="Normal 34 2 2 2 3 2" xfId="34135" xr:uid="{CB26BEC7-AE6D-4CCD-B4D9-94830E5A16AC}"/>
    <cellStyle name="Normal 34 2 2 2 4" xfId="34136" xr:uid="{C78F9E1E-2E31-4ACF-9267-94ECCE3248C0}"/>
    <cellStyle name="Normal 34 2 2 2 5" xfId="34137" xr:uid="{EB10A692-55C0-4B9C-A4DE-DE94BDEB530C}"/>
    <cellStyle name="Normal 34 2 3" xfId="34138" xr:uid="{7CFEE9AD-973C-400C-9907-27F17DEDFC4C}"/>
    <cellStyle name="Normal 34 2 3 2" xfId="34139" xr:uid="{C047C63E-5576-4B52-9379-FB47881D559C}"/>
    <cellStyle name="Normal 34 2 3 2 2" xfId="34140" xr:uid="{3CE58039-45DE-4710-AE35-BB93E158BC58}"/>
    <cellStyle name="Normal 34 2 3 2 2 2" xfId="34141" xr:uid="{1EF7F9C9-AF91-4FFA-B6DA-F81019BCA471}"/>
    <cellStyle name="Normal 34 2 3 2 3" xfId="34142" xr:uid="{CB445330-1DC9-498D-83D8-948147B0AB42}"/>
    <cellStyle name="Normal 34 2 3 2 4" xfId="34143" xr:uid="{473B7CAC-903E-4EC5-BB90-7327BC4816AD}"/>
    <cellStyle name="Normal 34 2 3 3" xfId="34144" xr:uid="{9DB1DE8E-D89B-4CE5-98D2-3565E7B7653A}"/>
    <cellStyle name="Normal 34 2 3 3 2" xfId="34145" xr:uid="{A74425CA-3E83-413C-B8DA-197EC4E74768}"/>
    <cellStyle name="Normal 34 2 3 4" xfId="34146" xr:uid="{AFBF8197-9F8A-4C06-AFA8-2EC30F144BE6}"/>
    <cellStyle name="Normal 34 2 3 5" xfId="34147" xr:uid="{5C99CED3-B2FA-45C6-8D81-B05B5886E9D0}"/>
    <cellStyle name="Normal 34 2 4" xfId="34148" xr:uid="{5F40BF33-8133-46E9-A1A4-0DF11E8A7CBA}"/>
    <cellStyle name="Normal 34 2 4 2" xfId="34149" xr:uid="{0A129C1E-7F6E-436D-88AC-E01395FA9BD9}"/>
    <cellStyle name="Normal 34 2 4 3" xfId="34150" xr:uid="{2118D8BD-C44C-496A-A607-2BE358B456AD}"/>
    <cellStyle name="Normal 34 2 5" xfId="34151" xr:uid="{9445437F-B2C8-47E8-94FA-F87D0BB093F9}"/>
    <cellStyle name="Normal 34 2 5 2" xfId="34152" xr:uid="{24B5924F-35FD-4587-ACD8-3A723E1AC471}"/>
    <cellStyle name="Normal 34 3" xfId="34153" xr:uid="{3675183F-39A1-4890-9FBF-3ADDCB3D164B}"/>
    <cellStyle name="Normal 34 3 2" xfId="34154" xr:uid="{8B2BCF7F-08FB-43CC-A796-49B773EBD8E5}"/>
    <cellStyle name="Normal 34 3 2 2" xfId="34155" xr:uid="{25C4E0B5-B3FC-47A0-B819-75508490789E}"/>
    <cellStyle name="Normal 34 3 2 2 2" xfId="34156" xr:uid="{4C64008E-ED50-4387-A193-6A0518EBDFEA}"/>
    <cellStyle name="Normal 34 3 2 2 2 2" xfId="34157" xr:uid="{F0459545-9C18-4EE5-A349-A93113712C70}"/>
    <cellStyle name="Normal 34 3 2 2 2 3" xfId="34158" xr:uid="{4182F8BC-F430-4237-BEBD-6B693B2D1E6D}"/>
    <cellStyle name="Normal 34 3 2 2 3" xfId="34159" xr:uid="{06FB44BA-248F-4D71-A972-DC52EEDD9B8B}"/>
    <cellStyle name="Normal 34 3 2 2 4" xfId="34160" xr:uid="{0FE3A773-0619-4C28-81E1-0281F711D2FE}"/>
    <cellStyle name="Normal 34 3 2 3" xfId="34161" xr:uid="{2696FE3E-B4BC-4197-AD64-5C1ABA5509CE}"/>
    <cellStyle name="Normal 34 3 2 3 2" xfId="34162" xr:uid="{A4353F3C-CD63-435F-85A2-4B5208300F31}"/>
    <cellStyle name="Normal 34 3 2 3 3" xfId="34163" xr:uid="{C731222B-AB2A-41AB-BFD3-298F5D54E9C7}"/>
    <cellStyle name="Normal 34 3 2 4" xfId="34164" xr:uid="{020E2205-18B0-4877-B5D0-D76F312B6681}"/>
    <cellStyle name="Normal 34 3 3" xfId="34165" xr:uid="{1E15900A-D166-482E-B89F-4D6CFC9B1ADD}"/>
    <cellStyle name="Normal 34 3 3 2" xfId="34166" xr:uid="{6145F7AB-A977-41DE-927A-618B83C95598}"/>
    <cellStyle name="Normal 34 3 3 3" xfId="34167" xr:uid="{D3C1C68B-7323-404E-8A32-8DFE83938BD5}"/>
    <cellStyle name="Normal 34 4" xfId="34168" xr:uid="{D5E2697D-A20A-4028-AB73-2DBAC5EF2098}"/>
    <cellStyle name="Normal 34 4 10" xfId="34169" xr:uid="{6AF36ECA-F905-46D5-9A85-786E4D16342E}"/>
    <cellStyle name="Normal 34 4 11" xfId="34170" xr:uid="{AD4F99AA-DB3D-4504-B556-B53FC289A0D5}"/>
    <cellStyle name="Normal 34 4 2" xfId="34171" xr:uid="{49245B70-110C-47DE-9340-D0A201265B8B}"/>
    <cellStyle name="Normal 34 4 2 2" xfId="34172" xr:uid="{6D57F4AA-6B46-4AF9-ADA4-4B1C210F9A00}"/>
    <cellStyle name="Normal 34 4 2 2 2" xfId="34173" xr:uid="{DFC01C03-02B1-4F18-9B2A-FEA5B7A0A5DD}"/>
    <cellStyle name="Normal 34 4 2 2 2 2" xfId="34174" xr:uid="{72018ED2-977F-4A1E-9037-0A6E6D4E2F95}"/>
    <cellStyle name="Normal 34 4 2 2 2 3" xfId="34175" xr:uid="{A71E8504-292E-4A68-805F-859AF49D9C3E}"/>
    <cellStyle name="Normal 34 4 2 2 3" xfId="34176" xr:uid="{17C04426-A28E-44A4-BD8D-849E8B65D2B6}"/>
    <cellStyle name="Normal 34 4 2 2 4" xfId="34177" xr:uid="{B888A193-1E31-410F-B69D-29F1C58F1EDA}"/>
    <cellStyle name="Normal 34 4 2 3" xfId="34178" xr:uid="{8616DF54-D2DB-4169-A5D1-DB31383E61C0}"/>
    <cellStyle name="Normal 34 4 2 3 2" xfId="34179" xr:uid="{6DB5EFE5-E62B-4B88-BB84-260498688C5E}"/>
    <cellStyle name="Normal 34 4 2 3 2 2" xfId="34180" xr:uid="{06C5BEB1-AC6F-46D2-900E-C1B90B8840BE}"/>
    <cellStyle name="Normal 34 4 2 3 2 3" xfId="34181" xr:uid="{DA8CB498-B1C9-45C7-98FB-2922631CBF35}"/>
    <cellStyle name="Normal 34 4 2 3 3" xfId="34182" xr:uid="{9A0438F3-2E30-4106-A080-67944743F066}"/>
    <cellStyle name="Normal 34 4 2 3 4" xfId="34183" xr:uid="{A6BE46AA-D463-4B11-9B1E-9EE72CCC4EDF}"/>
    <cellStyle name="Normal 34 4 2 4" xfId="34184" xr:uid="{13253D00-C5A6-4C35-9289-F5415F940590}"/>
    <cellStyle name="Normal 34 4 2 4 2" xfId="34185" xr:uid="{102D97DF-75AC-4B18-B980-41A2AA2AB09B}"/>
    <cellStyle name="Normal 34 4 2 4 3" xfId="34186" xr:uid="{F33F199E-FACA-4384-8922-554B1891A11B}"/>
    <cellStyle name="Normal 34 4 2 5" xfId="34187" xr:uid="{E5E5FB80-CD3A-44C0-9F09-3E831E7D7BB1}"/>
    <cellStyle name="Normal 34 4 2 5 2" xfId="34188" xr:uid="{19A223CD-6DC3-4809-BF5D-49735524DF5E}"/>
    <cellStyle name="Normal 34 4 2 6" xfId="34189" xr:uid="{62F9E6CA-1329-435C-997E-7F3BA01459EA}"/>
    <cellStyle name="Normal 34 4 2 7" xfId="34190" xr:uid="{FE3A02DB-AF2B-4402-AB70-30E0B0FB2B2E}"/>
    <cellStyle name="Normal 34 4 2 8" xfId="34191" xr:uid="{53E0EDCE-5D96-428C-859A-B79F6301CCDB}"/>
    <cellStyle name="Normal 34 4 2 9" xfId="34192" xr:uid="{2CA29981-0DDD-4F00-A0AC-C6DFF192650F}"/>
    <cellStyle name="Normal 34 4 3" xfId="34193" xr:uid="{1B16E5E4-4505-45DC-8432-F139ABACD0D4}"/>
    <cellStyle name="Normal 34 4 3 2" xfId="34194" xr:uid="{36D44262-2B9B-4A1B-B9A1-147980B7CC12}"/>
    <cellStyle name="Normal 34 4 3 2 2" xfId="34195" xr:uid="{82110D72-5DD3-4855-941E-99706FBE93B3}"/>
    <cellStyle name="Normal 34 4 3 2 3" xfId="34196" xr:uid="{4644D3AA-A4AC-4C7E-A42B-E27D6074429C}"/>
    <cellStyle name="Normal 34 4 3 3" xfId="34197" xr:uid="{3B77A376-1FDF-446C-A58F-45922D17B110}"/>
    <cellStyle name="Normal 34 4 3 4" xfId="34198" xr:uid="{02F31456-7AC5-4CA0-86E3-CE8E11C9182D}"/>
    <cellStyle name="Normal 34 4 4" xfId="34199" xr:uid="{0BD3F897-B223-439B-BC59-23A7B322E7D5}"/>
    <cellStyle name="Normal 34 4 4 2" xfId="34200" xr:uid="{4F2FC977-7AB2-456A-BD6D-9B85EA33654F}"/>
    <cellStyle name="Normal 34 4 4 2 2" xfId="34201" xr:uid="{44B0F66B-9E57-4CA3-B7E2-1C650BC17CF1}"/>
    <cellStyle name="Normal 34 4 4 2 3" xfId="34202" xr:uid="{0897C7EE-5E59-4D2D-9A67-457142BD72ED}"/>
    <cellStyle name="Normal 34 4 4 3" xfId="34203" xr:uid="{2CDF4934-5997-4C05-ACF6-1EFDEF97AAA3}"/>
    <cellStyle name="Normal 34 4 4 4" xfId="34204" xr:uid="{DE8FD741-4F38-4EEA-9DF7-4C967B336921}"/>
    <cellStyle name="Normal 34 4 5" xfId="34205" xr:uid="{44AD6D99-12A5-4841-936F-E06F56916E75}"/>
    <cellStyle name="Normal 34 4 5 2" xfId="34206" xr:uid="{9A52A781-DDCD-488D-A0E1-5E45411ECB9F}"/>
    <cellStyle name="Normal 34 4 5 3" xfId="34207" xr:uid="{C154B2C0-6D4F-4707-95AC-B90F92FC4048}"/>
    <cellStyle name="Normal 34 4 6" xfId="34208" xr:uid="{0272C251-75C5-474D-8733-58A4BA8F3DAA}"/>
    <cellStyle name="Normal 34 4 6 2" xfId="34209" xr:uid="{EE969508-1C6B-4202-A31B-3B518744BF99}"/>
    <cellStyle name="Normal 34 4 7" xfId="34210" xr:uid="{178DBC0E-4CDA-4ABD-8CA6-4B3D0898710E}"/>
    <cellStyle name="Normal 34 4 8" xfId="34211" xr:uid="{1DDF05D2-A649-43A1-8DEF-66B54B2EBDB3}"/>
    <cellStyle name="Normal 34 4 9" xfId="34212" xr:uid="{E66BB433-7B4B-477D-A0E8-104816300D68}"/>
    <cellStyle name="Normal 34 5" xfId="34213" xr:uid="{AFBEB0EE-4801-44D9-A8C9-A6FACAA633E5}"/>
    <cellStyle name="Normal 34 5 2" xfId="34214" xr:uid="{08B4A2ED-7923-4BA3-96AD-4E97CAC9541D}"/>
    <cellStyle name="Normal 34 5 2 2" xfId="34215" xr:uid="{B3E02331-808B-4C11-BAE5-767B07283672}"/>
    <cellStyle name="Normal 34 5 2 2 2" xfId="34216" xr:uid="{327FF77B-6834-4FCD-91BF-0869A7E1E370}"/>
    <cellStyle name="Normal 34 5 2 2 3" xfId="34217" xr:uid="{91B54AFB-4249-4F16-B155-0698DDAD84AE}"/>
    <cellStyle name="Normal 34 5 2 3" xfId="34218" xr:uid="{2BFCAC75-4E9B-4B00-AD5B-C2496835F21F}"/>
    <cellStyle name="Normal 34 5 2 4" xfId="34219" xr:uid="{819DABF8-9977-4873-B5CD-285D7870BD92}"/>
    <cellStyle name="Normal 34 5 3" xfId="34220" xr:uid="{184F70F7-EAB5-47E0-A09F-6EDA2D6F393E}"/>
    <cellStyle name="Normal 34 5 3 2" xfId="34221" xr:uid="{5010EE1B-93F1-4722-8332-E8EC474CBC8B}"/>
    <cellStyle name="Normal 34 5 3 2 2" xfId="34222" xr:uid="{C49BDF04-071B-4C7E-9C96-C21AB0183543}"/>
    <cellStyle name="Normal 34 5 3 2 3" xfId="34223" xr:uid="{5771C0DB-CAC4-4079-8B2E-E83D63F9D61D}"/>
    <cellStyle name="Normal 34 5 3 3" xfId="34224" xr:uid="{35BF77D6-E390-4410-A6CD-C279F6D3779C}"/>
    <cellStyle name="Normal 34 5 3 4" xfId="34225" xr:uid="{A6EF0F27-2579-450D-AAE3-BD792ECC81AC}"/>
    <cellStyle name="Normal 34 5 4" xfId="34226" xr:uid="{2E121D92-C7E1-43F8-96BC-ED3EDAFB92A4}"/>
    <cellStyle name="Normal 34 5 4 2" xfId="34227" xr:uid="{70B4EB1C-0E30-494D-842A-808A4E9F91D1}"/>
    <cellStyle name="Normal 34 5 4 3" xfId="34228" xr:uid="{DE16F97B-C5CE-4EB6-9DAB-CBAEA0937E47}"/>
    <cellStyle name="Normal 34 5 5" xfId="34229" xr:uid="{377DC29E-3604-44F7-800A-2BD9B861D1FE}"/>
    <cellStyle name="Normal 34 5 5 2" xfId="34230" xr:uid="{850845DA-C5A0-4D1B-BC45-EC1C80C82460}"/>
    <cellStyle name="Normal 34 5 6" xfId="34231" xr:uid="{31A52E0E-F2EC-46E9-8388-739C5DB04595}"/>
    <cellStyle name="Normal 34 5 7" xfId="34232" xr:uid="{4B2B1C9B-CD55-4E6B-9811-3A5B3D5BBA0D}"/>
    <cellStyle name="Normal 34 5 8" xfId="34233" xr:uid="{09259CE4-11FB-4C0B-96E5-0E077DE1FE02}"/>
    <cellStyle name="Normal 34 5 9" xfId="34234" xr:uid="{74A0FB5D-05F2-4942-BDBA-BCF6DCD14E6E}"/>
    <cellStyle name="Normal 34 6" xfId="34235" xr:uid="{2B3EC4B5-AAEF-469E-BECB-7B8B3A026291}"/>
    <cellStyle name="Normal 34 6 2" xfId="34236" xr:uid="{B69C39E0-113D-4BB3-919E-6349406FBC4C}"/>
    <cellStyle name="Normal 34 6 2 2" xfId="34237" xr:uid="{A1E3BB66-8764-4F69-AD7B-CF6454ABC3F8}"/>
    <cellStyle name="Normal 34 6 2 3" xfId="34238" xr:uid="{90149C54-EBD7-46D8-B612-15040D4E2554}"/>
    <cellStyle name="Normal 34 6 3" xfId="34239" xr:uid="{26965F96-BCDE-45A4-B247-EBC1C5DBF428}"/>
    <cellStyle name="Normal 34 6 4" xfId="34240" xr:uid="{FA1347EA-9043-4141-BBFA-D047DC72A3D9}"/>
    <cellStyle name="Normal 34 7" xfId="34241" xr:uid="{DF2D5A79-F7B2-4ABA-A01C-B791F2374387}"/>
    <cellStyle name="Normal 34 7 2" xfId="34242" xr:uid="{D0F380FA-6BEF-4D2D-B44E-1EB159C4C3F3}"/>
    <cellStyle name="Normal 34 7 2 2" xfId="34243" xr:uid="{3D8B628C-EFEA-46BD-B7E6-D9F641D43FB4}"/>
    <cellStyle name="Normal 34 7 2 3" xfId="34244" xr:uid="{8E7D34A2-6D36-4C92-B7ED-258621112563}"/>
    <cellStyle name="Normal 34 7 3" xfId="34245" xr:uid="{53FF7B45-E2FD-4D6B-931C-82B8EB63334B}"/>
    <cellStyle name="Normal 34 7 4" xfId="34246" xr:uid="{FB6D842E-AB32-4F94-A8FA-00AB5265E746}"/>
    <cellStyle name="Normal 34 8" xfId="34247" xr:uid="{EAAF4C1D-E71F-4209-B7EF-7BDCD196840A}"/>
    <cellStyle name="Normal 34 8 2" xfId="34248" xr:uid="{724C2091-89B1-423F-A471-3BDE9E667698}"/>
    <cellStyle name="Normal 34 8 3" xfId="34249" xr:uid="{BA421AD2-22B7-4431-86DD-9977640F880D}"/>
    <cellStyle name="Normal 34 9" xfId="34250" xr:uid="{8C4D13DC-183A-4824-90A9-643CF4BE55A4}"/>
    <cellStyle name="Normal 34 9 2" xfId="34251" xr:uid="{2FC0A36A-98FC-4EE4-A086-85F82E3A3FF9}"/>
    <cellStyle name="Normal 34 9 3" xfId="34252" xr:uid="{6F977518-FB83-4F3A-98AF-CFAC233A5C40}"/>
    <cellStyle name="Normal 340" xfId="34253" xr:uid="{A5A7731A-7EB9-4E3A-9024-F78B618BD9CE}"/>
    <cellStyle name="Normal 340 2" xfId="34254" xr:uid="{8D306F83-B958-4987-B4AC-A1E1B9FB76FD}"/>
    <cellStyle name="Normal 341" xfId="34255" xr:uid="{056267CA-C428-4B3B-A565-5487CF333233}"/>
    <cellStyle name="Normal 341 2" xfId="34256" xr:uid="{548B5261-5825-4D61-9344-BD49EACB9912}"/>
    <cellStyle name="Normal 342" xfId="34257" xr:uid="{ADDD1241-8E75-4192-BED5-9B89522EF7F3}"/>
    <cellStyle name="Normal 342 2" xfId="34258" xr:uid="{528C4EA5-82B4-4B9F-A5B8-F46279EE8748}"/>
    <cellStyle name="Normal 343" xfId="34259" xr:uid="{91E3E575-EA1A-43EE-AEEF-5B0111E12C3B}"/>
    <cellStyle name="Normal 343 2" xfId="34260" xr:uid="{99CD5936-1F11-4B06-BD87-82EE524A935B}"/>
    <cellStyle name="Normal 344" xfId="34261" xr:uid="{5EDF4F03-30F3-44FC-BAE5-37F76FCA32DA}"/>
    <cellStyle name="Normal 344 2" xfId="34262" xr:uid="{83A212F2-8FEB-44C3-B17E-CCB585CEB851}"/>
    <cellStyle name="Normal 345" xfId="34263" xr:uid="{4ECD75D5-7A4B-460C-926B-97D894932BE7}"/>
    <cellStyle name="Normal 345 2" xfId="34264" xr:uid="{A6002EE6-922B-4AA5-877A-7F50F55CDD68}"/>
    <cellStyle name="Normal 346" xfId="34265" xr:uid="{2B4D010D-2CA3-41C3-AB0B-DDBBEF998C75}"/>
    <cellStyle name="Normal 346 2" xfId="34266" xr:uid="{5C344414-F6EC-4CE8-86CF-D1647FA106EE}"/>
    <cellStyle name="Normal 347" xfId="34267" xr:uid="{735DF4E9-CEDE-4654-8513-0F8EEBFB6794}"/>
    <cellStyle name="Normal 347 2" xfId="34268" xr:uid="{8324E00D-84E8-4132-B572-55F71C88477B}"/>
    <cellStyle name="Normal 348" xfId="34269" xr:uid="{78DD86D7-30E3-4580-8003-18D5A2A63B66}"/>
    <cellStyle name="Normal 348 2" xfId="34270" xr:uid="{6C5920BA-E80A-43CD-80DF-1F596DAA3680}"/>
    <cellStyle name="Normal 349" xfId="34271" xr:uid="{935E93AF-4D9E-426D-9D64-81501507CC35}"/>
    <cellStyle name="Normal 349 2" xfId="34272" xr:uid="{BA326B30-6965-4BBE-8CB8-96E021BEDA57}"/>
    <cellStyle name="Normal 35" xfId="3867" xr:uid="{D6E1C1E1-16C9-4132-9D2C-9E9ED7E75054}"/>
    <cellStyle name="Normal 35 10" xfId="34274" xr:uid="{B314D85D-3EE9-4960-87FD-D7EEC1FB7704}"/>
    <cellStyle name="Normal 35 10 2" xfId="34275" xr:uid="{399B2C2F-0327-4767-9F25-DDD9E1092E66}"/>
    <cellStyle name="Normal 35 11" xfId="34276" xr:uid="{B7F973B2-45AA-40E3-ADA3-0007C3579ADD}"/>
    <cellStyle name="Normal 35 12" xfId="34273" xr:uid="{589E2066-89DC-47EA-8EE2-BF6CCB485437}"/>
    <cellStyle name="Normal 35 13" xfId="52024" xr:uid="{5E4682B6-93A6-4D9A-A8BF-C2B09F6FA619}"/>
    <cellStyle name="Normal 35 2" xfId="3900" xr:uid="{61A80CF1-45B7-4350-B1E7-CCCFB13B3150}"/>
    <cellStyle name="Normal 35 2 10" xfId="34278" xr:uid="{8E42D4CB-9AF8-4C6C-B7F5-746999363DAF}"/>
    <cellStyle name="Normal 35 2 11" xfId="34279" xr:uid="{FD5800E5-BAED-423C-AB45-755EA174639F}"/>
    <cellStyle name="Normal 35 2 12" xfId="34277" xr:uid="{060ABA07-0B56-4205-B53C-8481E6FE6DDA}"/>
    <cellStyle name="Normal 35 2 13" xfId="52054" xr:uid="{CD6EAEE1-FCFD-493C-A7C4-3D800AE0E923}"/>
    <cellStyle name="Normal 35 2 2" xfId="34280" xr:uid="{62F5450E-EE72-48A4-90D6-9BAE18470862}"/>
    <cellStyle name="Normal 35 2 2 2" xfId="34281" xr:uid="{09A43EE6-A5FD-451A-BD4A-B5207CDBED11}"/>
    <cellStyle name="Normal 35 2 2 2 2" xfId="34282" xr:uid="{3701F11C-BE7A-47B9-A1F9-1BA15217A274}"/>
    <cellStyle name="Normal 35 2 2 2 2 2" xfId="34283" xr:uid="{2E0F3F3D-7443-4310-B3A0-2FCB9214CD7E}"/>
    <cellStyle name="Normal 35 2 2 2 2 2 2" xfId="34284" xr:uid="{C6F30B13-1FA8-4056-AA3D-6FCA4EDFD753}"/>
    <cellStyle name="Normal 35 2 2 2 2 3" xfId="34285" xr:uid="{CEC1ECAA-3EAE-4F79-BD34-8F8F9E216D4F}"/>
    <cellStyle name="Normal 35 2 2 2 2 4" xfId="34286" xr:uid="{5A9741FE-0BCA-4F35-BEE0-1C1AAD3D5309}"/>
    <cellStyle name="Normal 35 2 2 2 3" xfId="34287" xr:uid="{63219951-869D-4CD7-A81C-5D87DB0261D0}"/>
    <cellStyle name="Normal 35 2 2 2 3 2" xfId="34288" xr:uid="{84D91CC0-5992-49A2-AE2C-4ED29067BA98}"/>
    <cellStyle name="Normal 35 2 2 2 4" xfId="34289" xr:uid="{92EE8990-2730-4C19-B16C-FBEDA46F6BBA}"/>
    <cellStyle name="Normal 35 2 2 2 5" xfId="34290" xr:uid="{C64E6F9E-0516-4EBE-97B8-5EEE09307A1B}"/>
    <cellStyle name="Normal 35 2 3" xfId="34291" xr:uid="{8BA210B0-5C66-48FE-B2A8-CC8A1755C3E2}"/>
    <cellStyle name="Normal 35 2 3 2" xfId="34292" xr:uid="{E5FEB3CA-6FD5-4C73-8BCC-382641724684}"/>
    <cellStyle name="Normal 35 2 3 2 2" xfId="34293" xr:uid="{FBF7987D-C858-403A-BAFD-A432A64CB48B}"/>
    <cellStyle name="Normal 35 2 3 2 2 2" xfId="34294" xr:uid="{E934F786-10C8-4227-B743-8B94C765F417}"/>
    <cellStyle name="Normal 35 2 3 2 2 3" xfId="34295" xr:uid="{67B78397-096C-4070-8B5E-C1D70E0AB4BA}"/>
    <cellStyle name="Normal 35 2 3 2 3" xfId="34296" xr:uid="{8CCBD404-4B23-4707-A163-EBB1EAAF1FE7}"/>
    <cellStyle name="Normal 35 2 3 2 4" xfId="34297" xr:uid="{458F565B-AC60-4BEC-9FD2-572BA7F35575}"/>
    <cellStyle name="Normal 35 2 3 3" xfId="34298" xr:uid="{7DEFEB0B-812B-4ACF-85F9-61409AF468B9}"/>
    <cellStyle name="Normal 35 2 3 3 2" xfId="34299" xr:uid="{5853D4AE-8DEB-4FED-80D9-90B4F6D0A3F9}"/>
    <cellStyle name="Normal 35 2 3 3 2 2" xfId="34300" xr:uid="{8543DBA7-D738-4C49-B840-0AB886818CE0}"/>
    <cellStyle name="Normal 35 2 3 3 2 3" xfId="34301" xr:uid="{E88C8670-61A5-4C8E-B4A1-4459FEC5F76B}"/>
    <cellStyle name="Normal 35 2 3 3 3" xfId="34302" xr:uid="{06AEFCFC-71E3-4C75-B455-9AEF68B16F1E}"/>
    <cellStyle name="Normal 35 2 3 3 4" xfId="34303" xr:uid="{FE7170FD-C7A3-44E2-B909-13C75FD646FB}"/>
    <cellStyle name="Normal 35 2 3 4" xfId="34304" xr:uid="{E26CD4DF-2FC6-4739-AF3B-2C9369070AA2}"/>
    <cellStyle name="Normal 35 2 3 4 2" xfId="34305" xr:uid="{14EDA1F5-B158-42F3-A8B0-45B9D611CDFA}"/>
    <cellStyle name="Normal 35 2 3 4 3" xfId="34306" xr:uid="{29FA5479-0358-4E0C-A9F0-BC4FF4694E62}"/>
    <cellStyle name="Normal 35 2 3 5" xfId="34307" xr:uid="{828C660D-9D15-477E-95EE-2EDBD3AE7191}"/>
    <cellStyle name="Normal 35 2 3 5 2" xfId="34308" xr:uid="{8D7387A8-22CD-4825-9917-F43E5F1AD7BC}"/>
    <cellStyle name="Normal 35 2 3 6" xfId="34309" xr:uid="{375EF164-FB2D-4F10-9DBE-B8C2E08C30A5}"/>
    <cellStyle name="Normal 35 2 3 7" xfId="34310" xr:uid="{8E8CE904-B6FD-4B35-BAA7-DDEEF173F8DB}"/>
    <cellStyle name="Normal 35 2 3 8" xfId="34311" xr:uid="{2D799424-54FB-425D-84D1-C52223275B3B}"/>
    <cellStyle name="Normal 35 2 3 9" xfId="34312" xr:uid="{E71F5498-CADF-4E79-A390-BA58AB8AAD71}"/>
    <cellStyle name="Normal 35 2 4" xfId="34313" xr:uid="{2FE2FBF3-C7CA-4B38-BC96-40E95083A294}"/>
    <cellStyle name="Normal 35 2 4 2" xfId="34314" xr:uid="{A2372898-9F6E-4588-8681-80485F65D7C9}"/>
    <cellStyle name="Normal 35 2 4 3" xfId="34315" xr:uid="{A9C1C925-F044-4F4B-9AAB-B3DDDCC00357}"/>
    <cellStyle name="Normal 35 2 5" xfId="34316" xr:uid="{F34FE85E-B377-40A4-B74B-C489355BB068}"/>
    <cellStyle name="Normal 35 2 5 2" xfId="34317" xr:uid="{167633FD-AF95-4B13-B209-93DE26A111A6}"/>
    <cellStyle name="Normal 35 2 5 3" xfId="34318" xr:uid="{EC3F5DDC-29ED-4189-ACD9-8D23CA4011A1}"/>
    <cellStyle name="Normal 35 2 6" xfId="34319" xr:uid="{8E5A98B7-5001-4B62-BEAE-1494ADC2FE8D}"/>
    <cellStyle name="Normal 35 2 7" xfId="34320" xr:uid="{1CD6FF19-6246-402C-9F26-00042871EF61}"/>
    <cellStyle name="Normal 35 2 8" xfId="34321" xr:uid="{B3C95C81-439D-41D9-9551-73F888457E47}"/>
    <cellStyle name="Normal 35 2 9" xfId="34322" xr:uid="{A45114F3-445F-434B-9CBC-61BB822A0759}"/>
    <cellStyle name="Normal 35 3" xfId="3930" xr:uid="{C101A8B5-23E0-4419-B755-469554874F73}"/>
    <cellStyle name="Normal 35 3 2" xfId="34324" xr:uid="{C8CA793A-F62B-4906-98CE-8C707101C5E4}"/>
    <cellStyle name="Normal 35 3 2 2" xfId="34325" xr:uid="{85F97644-EC2C-44E5-8EC3-69D861454FE9}"/>
    <cellStyle name="Normal 35 3 2 2 2" xfId="34326" xr:uid="{3B1FFFC5-30F8-426A-A866-F0266D93BFC5}"/>
    <cellStyle name="Normal 35 3 2 2 2 2" xfId="34327" xr:uid="{6B87F6D7-F493-4D85-83BD-579B99AC9ED5}"/>
    <cellStyle name="Normal 35 3 2 2 3" xfId="34328" xr:uid="{882E6379-17D1-4800-9F89-41D2E159C63D}"/>
    <cellStyle name="Normal 35 3 2 2 4" xfId="34329" xr:uid="{177C16F5-FF58-4162-8ECC-C89746164AAB}"/>
    <cellStyle name="Normal 35 3 2 3" xfId="34330" xr:uid="{A038FD77-2D7B-4191-B11C-0A23B910ACE4}"/>
    <cellStyle name="Normal 35 3 2 3 2" xfId="34331" xr:uid="{DB43BFD4-D4F0-4944-A180-34ABEA13704C}"/>
    <cellStyle name="Normal 35 3 2 4" xfId="34332" xr:uid="{64A62F07-08EB-4169-8C40-51CDD5101AFD}"/>
    <cellStyle name="Normal 35 3 2 5" xfId="34333" xr:uid="{AFA1ABBA-A9B5-4B60-9ACF-EF5DA6220B39}"/>
    <cellStyle name="Normal 35 3 3" xfId="34323" xr:uid="{95DDDC0F-2661-4E62-BD01-68F2A641F767}"/>
    <cellStyle name="Normal 35 4" xfId="34334" xr:uid="{EFAC73D6-5982-465D-86E3-73625CF6160C}"/>
    <cellStyle name="Normal 35 4 2" xfId="34335" xr:uid="{72295C6A-E0BD-4D80-8A59-FAB982473FCD}"/>
    <cellStyle name="Normal 35 4 2 2" xfId="34336" xr:uid="{01010D15-276C-4F3B-92A0-DF31BD1F6287}"/>
    <cellStyle name="Normal 35 4 2 2 2" xfId="34337" xr:uid="{9A305BC7-73F0-4EF4-A587-FCB89B6458FA}"/>
    <cellStyle name="Normal 35 4 2 2 2 2" xfId="34338" xr:uid="{76427ED5-3666-4F87-9E0C-F2200748302C}"/>
    <cellStyle name="Normal 35 4 2 2 3" xfId="34339" xr:uid="{DC102C34-7ACD-4B95-9F05-15F3F09A65D9}"/>
    <cellStyle name="Normal 35 4 2 2 4" xfId="34340" xr:uid="{1EAB9AAA-22B3-4B05-98B1-9BFBD3B46009}"/>
    <cellStyle name="Normal 35 4 2 3" xfId="34341" xr:uid="{378F334B-00C3-4B2C-BA4A-427C649A1950}"/>
    <cellStyle name="Normal 35 4 2 3 2" xfId="34342" xr:uid="{428C30B3-2E0D-44A6-A73C-E5E403AD3C3A}"/>
    <cellStyle name="Normal 35 4 2 4" xfId="34343" xr:uid="{6E930A4D-9E83-4831-97C4-FEAC311C1438}"/>
    <cellStyle name="Normal 35 4 2 5" xfId="34344" xr:uid="{8E97CCD9-9A65-4312-A869-81BD3F9F4643}"/>
    <cellStyle name="Normal 35 5" xfId="34345" xr:uid="{DB6DEB19-D1E6-4B83-A66D-CF0EF117232B}"/>
    <cellStyle name="Normal 35 5 2" xfId="34346" xr:uid="{4D59EEEE-350C-4436-A884-42CABCE3C5E8}"/>
    <cellStyle name="Normal 35 5 2 2" xfId="34347" xr:uid="{EF223591-16D4-426D-9812-C15A48BA60A1}"/>
    <cellStyle name="Normal 35 5 3" xfId="34348" xr:uid="{C83DD282-FD79-421A-92D8-1A44ABAD19EC}"/>
    <cellStyle name="Normal 35 5 4" xfId="34349" xr:uid="{492F593A-8BA5-4034-BFF2-B464DA025F49}"/>
    <cellStyle name="Normal 35 6" xfId="34350" xr:uid="{50D8B471-CA74-41A5-9A6B-ACBFC4DF0476}"/>
    <cellStyle name="Normal 35 6 2" xfId="34351" xr:uid="{E3759CF9-5E3D-448F-86C9-C9A1C183921A}"/>
    <cellStyle name="Normal 35 6 2 2" xfId="34352" xr:uid="{68B5A3BC-C41E-40B2-8DEA-23227ECD1CB7}"/>
    <cellStyle name="Normal 35 6 3" xfId="34353" xr:uid="{1633A553-5E1E-4B21-A28E-3C4DEEF3E8D6}"/>
    <cellStyle name="Normal 35 6 4" xfId="34354" xr:uid="{DF25A0F3-9BAC-4B03-993B-1E0C26FDAA9D}"/>
    <cellStyle name="Normal 35 7" xfId="34355" xr:uid="{56698618-3434-43ED-BB4D-D461361E792C}"/>
    <cellStyle name="Normal 35 7 2" xfId="34356" xr:uid="{11F4CC1A-DE87-4613-B50E-90287567BB79}"/>
    <cellStyle name="Normal 35 8" xfId="34357" xr:uid="{874B482F-A8A8-4D46-BE5F-77AB03B9D220}"/>
    <cellStyle name="Normal 35 8 2" xfId="34358" xr:uid="{6F7D0506-A564-44B8-9286-9CA8F1895910}"/>
    <cellStyle name="Normal 35 9" xfId="34359" xr:uid="{D8F33501-6D67-4676-9696-4AEDBFA06CE0}"/>
    <cellStyle name="Normal 350" xfId="34360" xr:uid="{A49ADD30-12A5-4389-8023-4889F5CCD735}"/>
    <cellStyle name="Normal 350 2" xfId="34361" xr:uid="{070B522E-16D2-4C0E-A512-B32198941333}"/>
    <cellStyle name="Normal 351" xfId="34362" xr:uid="{1C4FE70B-B3FC-4001-8003-09A1D4F7B9DD}"/>
    <cellStyle name="Normal 351 2" xfId="34363" xr:uid="{1611430E-47A0-4A49-9D05-6C64086BD0F0}"/>
    <cellStyle name="Normal 352" xfId="34364" xr:uid="{B62FD364-6F5D-4DA0-9A17-D2CD4E700E53}"/>
    <cellStyle name="Normal 352 2" xfId="34365" xr:uid="{7C9B0DB8-4B51-4818-968D-11ADA6DC92AE}"/>
    <cellStyle name="Normal 353" xfId="34366" xr:uid="{6C303C90-768F-41D4-AE21-60C5D86D55A1}"/>
    <cellStyle name="Normal 353 2" xfId="34367" xr:uid="{DE741159-8D99-456A-B5EE-CA5476D2EB17}"/>
    <cellStyle name="Normal 354" xfId="34368" xr:uid="{E51B72F1-51B3-4753-A7B6-FF6CABCA1B5E}"/>
    <cellStyle name="Normal 354 2" xfId="34369" xr:uid="{8D4C0D8C-AF2D-4421-861A-EDE341979103}"/>
    <cellStyle name="Normal 355" xfId="34370" xr:uid="{25AF9F3A-2001-4119-95CE-79AFE31F487B}"/>
    <cellStyle name="Normal 355 2" xfId="34371" xr:uid="{14D5499F-9B64-409F-92E8-E136F96DE47E}"/>
    <cellStyle name="Normal 356" xfId="34372" xr:uid="{3C1F9D1E-CFCD-47B7-9065-0B3E7A878F14}"/>
    <cellStyle name="Normal 356 2" xfId="34373" xr:uid="{2BFBDA5F-8B0A-4498-9885-DA660B3DA1D2}"/>
    <cellStyle name="Normal 357" xfId="34374" xr:uid="{164AA281-6C7B-4F2E-8691-98C145B3A1CC}"/>
    <cellStyle name="Normal 357 2" xfId="34375" xr:uid="{4708CAC4-71C1-4763-BA07-534B42587167}"/>
    <cellStyle name="Normal 358" xfId="34376" xr:uid="{7B5F27EC-8D00-4300-98F2-0CA9C60C0962}"/>
    <cellStyle name="Normal 358 2" xfId="34377" xr:uid="{104E232C-05A1-4199-9875-9B78BC78D5CF}"/>
    <cellStyle name="Normal 359" xfId="34378" xr:uid="{90EA3EC0-7E95-43E2-806A-42D2A060192E}"/>
    <cellStyle name="Normal 359 2" xfId="34379" xr:uid="{CF5078C4-3F1D-42A9-B0A7-9BFB2F83369E}"/>
    <cellStyle name="Normal 36" xfId="3872" xr:uid="{F9C7D516-B457-4B1E-AA84-8C7041FCDEEB}"/>
    <cellStyle name="Normal 36 10" xfId="34381" xr:uid="{646C90EE-E594-4210-A331-9CB4E006B2C8}"/>
    <cellStyle name="Normal 36 11" xfId="34382" xr:uid="{06B33BC0-5054-495B-B7CC-1FB43959AEF9}"/>
    <cellStyle name="Normal 36 11 2" xfId="34383" xr:uid="{D8BBA8B4-FB4F-4B9B-8F1F-03AAF926B2AA}"/>
    <cellStyle name="Normal 36 12" xfId="34384" xr:uid="{058384AA-4769-4DA0-8A90-C25020A7C2B3}"/>
    <cellStyle name="Normal 36 13" xfId="34380" xr:uid="{BDE56237-A7D7-419C-BB09-8D362FE8A57E}"/>
    <cellStyle name="Normal 36 14" xfId="52027" xr:uid="{EE22E1C2-AD3C-40D0-9029-8D37C32DBB39}"/>
    <cellStyle name="Normal 36 2" xfId="3932" xr:uid="{38BFA1C9-8F6D-436A-9131-AD0C8D73966D}"/>
    <cellStyle name="Normal 36 2 2" xfId="34386" xr:uid="{914E85EC-46DD-49CB-9302-FD37955F5D12}"/>
    <cellStyle name="Normal 36 2 2 2" xfId="34387" xr:uid="{084623F8-B8FA-40CC-A335-7FF23C649411}"/>
    <cellStyle name="Normal 36 2 2 2 2" xfId="34388" xr:uid="{5E78E62C-90AB-4B41-9684-19D2723AAAAD}"/>
    <cellStyle name="Normal 36 2 2 2 2 2" xfId="34389" xr:uid="{76D59DD4-4B33-4DA4-B646-245E54322914}"/>
    <cellStyle name="Normal 36 2 2 2 3" xfId="34390" xr:uid="{37592BEF-9C9C-4D80-B4A2-71418FCCC9F7}"/>
    <cellStyle name="Normal 36 2 2 2 4" xfId="34391" xr:uid="{38BDA18C-C33F-49E6-BBD2-1A9DE2AD2495}"/>
    <cellStyle name="Normal 36 2 2 3" xfId="34392" xr:uid="{1D4A6199-3E64-406B-B80C-B932D04F0C1E}"/>
    <cellStyle name="Normal 36 2 2 3 2" xfId="34393" xr:uid="{FFBB1C13-E5AA-4AE6-BFA8-595BF7D61897}"/>
    <cellStyle name="Normal 36 2 2 4" xfId="34394" xr:uid="{272F9312-71B7-4AC5-B71B-2B1D619ED4FD}"/>
    <cellStyle name="Normal 36 2 2 5" xfId="34395" xr:uid="{5C9CF59C-4E64-4846-9551-D23A917AC863}"/>
    <cellStyle name="Normal 36 2 2 6" xfId="34396" xr:uid="{5663CAE9-C385-4708-9D01-71361FB600E4}"/>
    <cellStyle name="Normal 36 2 3" xfId="34397" xr:uid="{F5046316-DAAA-4459-81A7-99C3789F73DF}"/>
    <cellStyle name="Normal 36 2 3 2" xfId="34398" xr:uid="{D5F37822-2BE3-49C8-901E-F862868306AD}"/>
    <cellStyle name="Normal 36 2 4" xfId="34399" xr:uid="{85404213-BB0B-494F-B225-9D57CA47AC6A}"/>
    <cellStyle name="Normal 36 2 4 2" xfId="34400" xr:uid="{FACD0259-4B08-4379-88D6-0B37D13753F0}"/>
    <cellStyle name="Normal 36 2 5" xfId="34385" xr:uid="{516C59DE-E9D1-42F0-96B1-4255999A2AFD}"/>
    <cellStyle name="Normal 36 3" xfId="34401" xr:uid="{AD0C2F21-7FD2-43CB-8896-149958E0A5E1}"/>
    <cellStyle name="Normal 36 3 2" xfId="34402" xr:uid="{2FE640F0-84D7-458B-A061-FB2F79FC1318}"/>
    <cellStyle name="Normal 36 3 2 2" xfId="34403" xr:uid="{6FDAD137-6CC2-4D4A-BEBE-396BDEACC956}"/>
    <cellStyle name="Normal 36 3 2 2 2" xfId="34404" xr:uid="{F3C2F4D3-52B9-4B5C-B1D2-C33CC205427D}"/>
    <cellStyle name="Normal 36 3 2 2 2 2" xfId="34405" xr:uid="{B7EF1AF0-AC2F-4F40-8903-27EB24ECDE7D}"/>
    <cellStyle name="Normal 36 3 2 2 3" xfId="34406" xr:uid="{336B392B-F798-4255-9232-511794266D69}"/>
    <cellStyle name="Normal 36 3 2 2 4" xfId="34407" xr:uid="{FDBA43FF-7FBB-4291-984D-DFE91CE73BA7}"/>
    <cellStyle name="Normal 36 3 2 3" xfId="34408" xr:uid="{DEB2442B-7D61-4FF2-8965-C03CAD923FA4}"/>
    <cellStyle name="Normal 36 3 2 3 2" xfId="34409" xr:uid="{B3F70CB1-DB42-4D67-9BF3-EA4DA30449D1}"/>
    <cellStyle name="Normal 36 3 2 4" xfId="34410" xr:uid="{88EB1311-89D1-4B7B-BF2E-02C2248C6E92}"/>
    <cellStyle name="Normal 36 3 2 5" xfId="34411" xr:uid="{7F064F79-00CD-4423-886D-0B29A3403959}"/>
    <cellStyle name="Normal 36 3 2 6" xfId="34412" xr:uid="{9F24FAD1-475F-45A0-9046-63BD1BAA1877}"/>
    <cellStyle name="Normal 36 4" xfId="34413" xr:uid="{AD693D71-9F0D-4DDE-9559-19D9BB3A4326}"/>
    <cellStyle name="Normal 36 4 2" xfId="34414" xr:uid="{98D14102-AE93-4CE1-A50B-BA555217059A}"/>
    <cellStyle name="Normal 36 4 2 2" xfId="34415" xr:uid="{9E8F7620-AEFC-4D92-AE0B-46D20B8E4E17}"/>
    <cellStyle name="Normal 36 4 2 2 2" xfId="34416" xr:uid="{CD854DF3-966F-4F44-8F39-90F0CD631A8A}"/>
    <cellStyle name="Normal 36 4 2 2 2 2" xfId="34417" xr:uid="{CB95D7B0-7DFB-4F3B-819D-4F6D5C3A5877}"/>
    <cellStyle name="Normal 36 4 2 2 3" xfId="34418" xr:uid="{90614B0D-7C1B-42D4-A470-8BA88C7A5EA7}"/>
    <cellStyle name="Normal 36 4 2 2 4" xfId="34419" xr:uid="{3FE09361-9473-4AC5-906B-BC9138D6515B}"/>
    <cellStyle name="Normal 36 4 2 3" xfId="34420" xr:uid="{9BB48956-DBF1-41FC-8580-5951006941E1}"/>
    <cellStyle name="Normal 36 4 2 3 2" xfId="34421" xr:uid="{7DB92B80-3AAC-454E-BCB1-81B747C22821}"/>
    <cellStyle name="Normal 36 4 2 3 3" xfId="34422" xr:uid="{E3C13825-BB46-4359-A314-8B1B4A3E7CEA}"/>
    <cellStyle name="Normal 36 4 2 4" xfId="34423" xr:uid="{3B48166B-A952-4DEC-8BD2-EF4208192F39}"/>
    <cellStyle name="Normal 36 4 2 5" xfId="34424" xr:uid="{8C210FD5-E266-4DC4-BC84-5128983D63C6}"/>
    <cellStyle name="Normal 36 4 2 6" xfId="34425" xr:uid="{441A1ACE-55AA-499E-9BD6-1E046A4D28D3}"/>
    <cellStyle name="Normal 36 5" xfId="34426" xr:uid="{5E6870EB-8A7F-4B78-9758-F8E680ED5022}"/>
    <cellStyle name="Normal 36 5 2" xfId="34427" xr:uid="{37602B04-84D5-4A94-B0AB-6A648BB28EFC}"/>
    <cellStyle name="Normal 36 5 2 2" xfId="34428" xr:uid="{9C189C80-D416-4675-8533-DC76B30360B0}"/>
    <cellStyle name="Normal 36 5 2 2 2" xfId="34429" xr:uid="{260E9E7E-DE1B-48D4-BDF4-876CDAFC639A}"/>
    <cellStyle name="Normal 36 5 2 2 2 2" xfId="34430" xr:uid="{7F3932C2-8712-4D26-A30B-B3894B3024CF}"/>
    <cellStyle name="Normal 36 5 2 2 3" xfId="34431" xr:uid="{F9FBF091-D2F0-43DF-884C-365517B8411A}"/>
    <cellStyle name="Normal 36 5 2 2 4" xfId="34432" xr:uid="{C63992E0-F5F5-41C9-AF4A-43685672341B}"/>
    <cellStyle name="Normal 36 5 2 3" xfId="34433" xr:uid="{2AE2D5D5-F3ED-406E-B10F-2FE15AB3BB4D}"/>
    <cellStyle name="Normal 36 5 2 3 2" xfId="34434" xr:uid="{CF8C1FDA-AA59-4B13-B1F8-F371CD194F0F}"/>
    <cellStyle name="Normal 36 5 2 4" xfId="34435" xr:uid="{A21CEDD8-233E-4F18-9FAD-AB04E7330604}"/>
    <cellStyle name="Normal 36 5 2 5" xfId="34436" xr:uid="{D95CE062-7232-4509-96C5-F8BDF83C73FF}"/>
    <cellStyle name="Normal 36 5 2 6" xfId="34437" xr:uid="{DA506767-1CE4-4F00-86F0-2A4F1893F52D}"/>
    <cellStyle name="Normal 36 5 3" xfId="34438" xr:uid="{89F629E9-47EB-4C80-872E-DACBFC8A478E}"/>
    <cellStyle name="Normal 36 5 4" xfId="34439" xr:uid="{3B11EBDC-CED6-4CE0-B045-E7622FA6FB1B}"/>
    <cellStyle name="Normal 36 5 5" xfId="34440" xr:uid="{15336FE2-77B2-4FE8-8538-F3F144478539}"/>
    <cellStyle name="Normal 36 5 6" xfId="34441" xr:uid="{8F26CA45-A9D1-4C8E-AFD9-1C5D8E36A6BD}"/>
    <cellStyle name="Normal 36 6" xfId="34442" xr:uid="{5BCA1710-0E41-4EDC-BCFF-528B1A1D83C9}"/>
    <cellStyle name="Normal 36 6 2" xfId="34443" xr:uid="{0B001972-7213-4F85-8F9A-B6469C7D16EB}"/>
    <cellStyle name="Normal 36 6 2 2" xfId="34444" xr:uid="{F4D53CBA-983C-4CC5-9333-419B5703097C}"/>
    <cellStyle name="Normal 36 6 2 3" xfId="34445" xr:uid="{9AD07549-FED2-4DF3-81BF-26C837314312}"/>
    <cellStyle name="Normal 36 6 3" xfId="34446" xr:uid="{6C9A808C-DE80-48CD-87AD-2B8852DE8A95}"/>
    <cellStyle name="Normal 36 6 4" xfId="34447" xr:uid="{EA6918C2-93D2-4CE5-A7DC-94F588893B06}"/>
    <cellStyle name="Normal 36 7" xfId="34448" xr:uid="{DDBF8EDE-7C05-4FA3-9F8D-697213B83452}"/>
    <cellStyle name="Normal 36 7 2" xfId="34449" xr:uid="{8B46F47F-25FB-4D00-8200-790F222E3867}"/>
    <cellStyle name="Normal 36 7 2 2" xfId="34450" xr:uid="{910B54D5-598E-4E9E-B3B2-BDC77D584A96}"/>
    <cellStyle name="Normal 36 7 3" xfId="34451" xr:uid="{149C1D08-8F39-476E-B988-BE05DF824FD4}"/>
    <cellStyle name="Normal 36 7 4" xfId="34452" xr:uid="{2A082581-ADB1-453F-9371-C6FC72249DFE}"/>
    <cellStyle name="Normal 36 7 5" xfId="34453" xr:uid="{3DFE093F-DFD9-494F-B3F7-13ABECF4F1F2}"/>
    <cellStyle name="Normal 36 8" xfId="34454" xr:uid="{E3AB499B-09EA-4D40-9517-B0E9FC493144}"/>
    <cellStyle name="Normal 36 8 2" xfId="34455" xr:uid="{704A1554-C62C-499E-AB00-28E914490D9A}"/>
    <cellStyle name="Normal 36 8 3" xfId="34456" xr:uid="{12136854-4922-48B0-9202-AE79FA15B1F3}"/>
    <cellStyle name="Normal 36 9" xfId="34457" xr:uid="{ED1B0A45-DC86-4A84-A481-6D51FC239932}"/>
    <cellStyle name="Normal 36 9 2" xfId="34458" xr:uid="{EA873F95-E1E8-466D-9664-C016267D496D}"/>
    <cellStyle name="Normal 360" xfId="34459" xr:uid="{31B18376-EAC9-4E08-BAEB-F2C2837E71F8}"/>
    <cellStyle name="Normal 360 2" xfId="34460" xr:uid="{9599BC3A-CEB9-4386-ACA5-4007A86ABB69}"/>
    <cellStyle name="Normal 361" xfId="34461" xr:uid="{79FA1749-6F7F-41CA-B11A-8A8C68A25F37}"/>
    <cellStyle name="Normal 361 2" xfId="34462" xr:uid="{BE52ABBF-D3DF-425B-97CE-65717CA64509}"/>
    <cellStyle name="Normal 362" xfId="34463" xr:uid="{F67D7F8A-601F-406D-9197-34362D5BB048}"/>
    <cellStyle name="Normal 362 2" xfId="34464" xr:uid="{DE4FC1E8-6A5A-4EEA-99D6-95A805A3E28A}"/>
    <cellStyle name="Normal 363" xfId="34465" xr:uid="{90D7112D-DE51-47C9-AD2F-54472005B98F}"/>
    <cellStyle name="Normal 363 2" xfId="34466" xr:uid="{052CDB19-BAE1-42F2-8154-7395304BEF50}"/>
    <cellStyle name="Normal 364" xfId="34467" xr:uid="{AB24B1BC-887E-4EAB-B49B-B7EBFD0FEF94}"/>
    <cellStyle name="Normal 364 2" xfId="34468" xr:uid="{16D2C1B2-15D4-4B24-9C14-981AB7C6F54E}"/>
    <cellStyle name="Normal 365" xfId="34469" xr:uid="{A02A57AB-58D2-426F-8EB3-4ABCA1AEB327}"/>
    <cellStyle name="Normal 365 2" xfId="34470" xr:uid="{F6A37BB7-A41D-4737-828D-CCB0E97BF55A}"/>
    <cellStyle name="Normal 366" xfId="34471" xr:uid="{266D3254-2014-42AA-BFC0-C903D56D3AA7}"/>
    <cellStyle name="Normal 366 2" xfId="34472" xr:uid="{9276E758-FC0C-499C-AA8F-8BE5DEB5A5CB}"/>
    <cellStyle name="Normal 367" xfId="34473" xr:uid="{5028532F-8F23-4EFA-BD8E-A98CC0837946}"/>
    <cellStyle name="Normal 367 2" xfId="34474" xr:uid="{26E5B602-4539-4D81-9AFF-E48DA53C26BC}"/>
    <cellStyle name="Normal 368" xfId="34475" xr:uid="{AC5E2F0D-0395-4331-91FE-224B20B7037F}"/>
    <cellStyle name="Normal 368 2" xfId="34476" xr:uid="{75778B38-65DD-480A-A587-4B7CB40E2899}"/>
    <cellStyle name="Normal 369" xfId="34477" xr:uid="{E660D531-9D9A-4D2C-98F2-5B951F10C686}"/>
    <cellStyle name="Normal 369 2" xfId="34478" xr:uid="{9FF9A9B6-18AD-48B2-8772-39F5A918B3C4}"/>
    <cellStyle name="Normal 37" xfId="3903" xr:uid="{B827F746-9C2D-4005-8294-DC31EF629B58}"/>
    <cellStyle name="Normal 37 10" xfId="34480" xr:uid="{710FE8AF-C9CF-467B-9AF5-5876EE1530B0}"/>
    <cellStyle name="Normal 37 11" xfId="34481" xr:uid="{728CFF91-1E69-4A39-A5E8-F0673695DC0F}"/>
    <cellStyle name="Normal 37 12" xfId="34479" xr:uid="{FFBBAE39-DF53-4F3D-AC73-F06C0AFA5E7C}"/>
    <cellStyle name="Normal 37 13" xfId="52057" xr:uid="{E37317FE-50E6-4474-88B8-512884FC129F}"/>
    <cellStyle name="Normal 37 2" xfId="34482" xr:uid="{1B3C99F9-7CB9-4395-B646-CF850CDCCB1F}"/>
    <cellStyle name="Normal 37 2 2" xfId="34483" xr:uid="{122A9204-F752-4DC8-9B00-AE055ACB035B}"/>
    <cellStyle name="Normal 37 2 2 2" xfId="34484" xr:uid="{8B74FD57-B8EB-482E-B694-B33A266DB9A5}"/>
    <cellStyle name="Normal 37 2 2 2 2" xfId="34485" xr:uid="{75E6FDE3-DF72-48CD-ACE3-60817D2C8BAB}"/>
    <cellStyle name="Normal 37 2 2 2 2 2" xfId="34486" xr:uid="{515DEB49-90F8-4602-8320-E19C1F178ADC}"/>
    <cellStyle name="Normal 37 2 2 2 3" xfId="34487" xr:uid="{FECA0F5A-BBB5-4042-A929-84067A6D59E8}"/>
    <cellStyle name="Normal 37 2 2 2 4" xfId="34488" xr:uid="{DB6DF3FC-72AE-460D-AFDA-56A0E7F67016}"/>
    <cellStyle name="Normal 37 2 2 3" xfId="34489" xr:uid="{1AAF0F96-1888-42AC-B0D6-49D2EAF80FD9}"/>
    <cellStyle name="Normal 37 2 2 3 2" xfId="34490" xr:uid="{1CF7BDD6-C006-4409-8BC5-9B0C6B3A3B7C}"/>
    <cellStyle name="Normal 37 2 2 4" xfId="34491" xr:uid="{7AE334CC-8E3C-44DF-865F-F6034059C409}"/>
    <cellStyle name="Normal 37 2 2 5" xfId="34492" xr:uid="{6E8FDEA5-DD81-48FF-B68D-937A9F2C3F52}"/>
    <cellStyle name="Normal 37 2 2 6" xfId="34493" xr:uid="{8E688901-4428-41DF-91DB-A7A86DDC5311}"/>
    <cellStyle name="Normal 37 2 3" xfId="34494" xr:uid="{012A2E75-D522-4543-9340-9A49C745F98B}"/>
    <cellStyle name="Normal 37 2 3 2" xfId="34495" xr:uid="{D8BD110A-1537-4141-9BB9-5430E0C6027D}"/>
    <cellStyle name="Normal 37 2 4" xfId="34496" xr:uid="{79B9F67A-2836-49F5-9B8E-ED16B204585D}"/>
    <cellStyle name="Normal 37 2 4 2" xfId="34497" xr:uid="{2F48DEF5-E6C2-4169-8BF9-94B3690EA99D}"/>
    <cellStyle name="Normal 37 3" xfId="34498" xr:uid="{3A271827-BC4D-4D40-A817-ABF919A1F1AE}"/>
    <cellStyle name="Normal 37 3 2" xfId="34499" xr:uid="{6EDE4BE0-EDB5-4220-ABA0-CC69CE555C9A}"/>
    <cellStyle name="Normal 37 3 2 2" xfId="34500" xr:uid="{7608D0F8-8093-4436-8A8B-0659A43CF948}"/>
    <cellStyle name="Normal 37 3 2 2 2" xfId="34501" xr:uid="{8F0D3B5D-B250-4338-A5F5-D045D5D2BD83}"/>
    <cellStyle name="Normal 37 3 2 2 2 2" xfId="34502" xr:uid="{789BEBDF-22D8-4E88-9E2D-203549F3C82C}"/>
    <cellStyle name="Normal 37 3 2 2 3" xfId="34503" xr:uid="{E91B9685-CDD5-4BB0-8B8D-D93202B0D69C}"/>
    <cellStyle name="Normal 37 3 2 2 4" xfId="34504" xr:uid="{878443F5-4C36-4CF2-BEC0-118ADD012A15}"/>
    <cellStyle name="Normal 37 3 2 3" xfId="34505" xr:uid="{62542565-3BBB-4DD1-8191-9A3C065A3B1B}"/>
    <cellStyle name="Normal 37 3 2 3 2" xfId="34506" xr:uid="{3DD48144-0FC1-42AC-9666-2381021903A8}"/>
    <cellStyle name="Normal 37 3 2 4" xfId="34507" xr:uid="{93E333B2-4999-4288-BC57-342E86134156}"/>
    <cellStyle name="Normal 37 3 2 5" xfId="34508" xr:uid="{750FFC8B-AB75-4BA5-B704-FE27116D7B3D}"/>
    <cellStyle name="Normal 37 4" xfId="34509" xr:uid="{4D88BC32-BE1D-441F-8A35-135993BA3908}"/>
    <cellStyle name="Normal 37 4 2" xfId="34510" xr:uid="{126FAE5D-2D63-454A-8E18-3E6323DC0FA8}"/>
    <cellStyle name="Normal 37 4 2 2" xfId="34511" xr:uid="{43DEBCD2-EDD4-4176-8879-9A8969B0111A}"/>
    <cellStyle name="Normal 37 4 3" xfId="34512" xr:uid="{D48BCF91-3FBF-474C-8848-50FC41D6259E}"/>
    <cellStyle name="Normal 37 4 4" xfId="34513" xr:uid="{8931C739-4D76-4A78-9B8D-F5D2638B8314}"/>
    <cellStyle name="Normal 37 4 5" xfId="34514" xr:uid="{04A70281-4B44-4BF6-B981-966F0E387EE4}"/>
    <cellStyle name="Normal 37 5" xfId="34515" xr:uid="{54D682B4-1406-4415-872C-371C79209FFA}"/>
    <cellStyle name="Normal 37 5 2" xfId="34516" xr:uid="{D12586DB-DB16-4F1C-AF8B-F3FAF925B573}"/>
    <cellStyle name="Normal 37 5 2 2" xfId="34517" xr:uid="{8BC1A416-D25E-44F8-9D20-B6973E6475A0}"/>
    <cellStyle name="Normal 37 5 3" xfId="34518" xr:uid="{63C17860-9C7A-4554-ACDA-1CE19F7AAEC7}"/>
    <cellStyle name="Normal 37 5 4" xfId="34519" xr:uid="{0348B73F-D4C7-4055-98A5-69EFD7BE63CF}"/>
    <cellStyle name="Normal 37 6" xfId="34520" xr:uid="{123E4FD0-0372-47DA-A016-4FE82C62DD17}"/>
    <cellStyle name="Normal 37 6 2" xfId="34521" xr:uid="{51E926C3-6249-4F0C-8889-837523B6FC00}"/>
    <cellStyle name="Normal 37 6 3" xfId="34522" xr:uid="{C8843BEE-ECE0-4A05-BFA1-3739C7FFE2D5}"/>
    <cellStyle name="Normal 37 7" xfId="34523" xr:uid="{7E30F76B-3037-491F-9428-5F31386E0AF4}"/>
    <cellStyle name="Normal 37 7 2" xfId="34524" xr:uid="{2B5427E8-02BA-4BDF-AC8C-387EA1DAAA38}"/>
    <cellStyle name="Normal 37 7 3" xfId="34525" xr:uid="{189F2130-AF4F-462E-8D1E-0330CA187EBE}"/>
    <cellStyle name="Normal 37 8" xfId="34526" xr:uid="{404663C1-029A-44C3-8DE5-C4CE67AEB41F}"/>
    <cellStyle name="Normal 37 9" xfId="34527" xr:uid="{575E5384-5DA6-48ED-9C30-3287B8391ACA}"/>
    <cellStyle name="Normal 37 9 2" xfId="34528" xr:uid="{8C3D655B-183A-4B2A-BA95-9F246F7FF518}"/>
    <cellStyle name="Normal 370" xfId="34529" xr:uid="{862C72CC-4A6E-40ED-BC7C-CF4DEF57D9B4}"/>
    <cellStyle name="Normal 370 2" xfId="34530" xr:uid="{DC7EC420-2EEC-4AF1-B701-C469516BF400}"/>
    <cellStyle name="Normal 371" xfId="34531" xr:uid="{37725630-45B8-432A-A589-CC0B51A48F38}"/>
    <cellStyle name="Normal 371 2" xfId="34532" xr:uid="{05335771-930A-4079-8422-429A1A2A6C72}"/>
    <cellStyle name="Normal 372" xfId="34533" xr:uid="{DF0DC8A9-C98C-4FB2-94B9-1D56B360E43A}"/>
    <cellStyle name="Normal 372 2" xfId="34534" xr:uid="{84F6C05B-E3A6-413F-9DA6-B8988D9A8EEF}"/>
    <cellStyle name="Normal 373" xfId="34535" xr:uid="{54A51A4B-85CE-44EE-87A0-5C4DCD53DE33}"/>
    <cellStyle name="Normal 373 2" xfId="34536" xr:uid="{CAAF1A94-A2EB-4C20-ABE9-90CE9918A65C}"/>
    <cellStyle name="Normal 374" xfId="34537" xr:uid="{B219C10D-3E8F-479C-BB5D-6C5EA324DD85}"/>
    <cellStyle name="Normal 375" xfId="34538" xr:uid="{F1532C00-1E4F-4068-BA37-A5C1AD71AA29}"/>
    <cellStyle name="Normal 376" xfId="34539" xr:uid="{2BD2508C-CDD5-4E62-943F-B951D3272AB8}"/>
    <cellStyle name="Normal 377" xfId="34540" xr:uid="{354E49F6-2A27-44A3-8E47-4D607BA97917}"/>
    <cellStyle name="Normal 378" xfId="34541" xr:uid="{D97889E5-D7AF-4445-B604-93C3345C2B0D}"/>
    <cellStyle name="Normal 379" xfId="34542" xr:uid="{B0FBDACC-B717-4247-AA76-301C8CED020C}"/>
    <cellStyle name="Normal 38" xfId="3905" xr:uid="{A9204B50-024C-4C44-B7C3-D785CB85FDCD}"/>
    <cellStyle name="Normal 38 10" xfId="34544" xr:uid="{DC4CE8AF-84DB-4F7C-83D1-E6B1FF4029A0}"/>
    <cellStyle name="Normal 38 11" xfId="34545" xr:uid="{EBF0B946-4FCE-479F-A53A-F08E425F5926}"/>
    <cellStyle name="Normal 38 12" xfId="34543" xr:uid="{5564AB63-6E5B-49B8-B15F-577FC6AD7282}"/>
    <cellStyle name="Normal 38 2" xfId="34546" xr:uid="{EFB8462F-3723-4768-ABAE-9026E47B2B06}"/>
    <cellStyle name="Normal 38 2 2" xfId="34547" xr:uid="{1DB507FA-E5EF-480C-97A2-616D3C29DA30}"/>
    <cellStyle name="Normal 38 2 2 2" xfId="34548" xr:uid="{9659C296-29CA-48A0-A366-4E040522D66F}"/>
    <cellStyle name="Normal 38 2 2 2 2" xfId="34549" xr:uid="{AD04B215-5508-41F2-8ACE-C0C115540787}"/>
    <cellStyle name="Normal 38 2 2 2 2 2" xfId="34550" xr:uid="{D1408477-1C12-4B5F-A343-F426506855D8}"/>
    <cellStyle name="Normal 38 2 2 2 3" xfId="34551" xr:uid="{3EBEE2B6-2642-40D7-B300-EC474AE918C3}"/>
    <cellStyle name="Normal 38 2 2 2 4" xfId="34552" xr:uid="{9A0A37C4-665D-4B87-9937-A71BB3631577}"/>
    <cellStyle name="Normal 38 2 2 3" xfId="34553" xr:uid="{8DD233BB-1039-417D-B543-3699AAF43745}"/>
    <cellStyle name="Normal 38 2 2 3 2" xfId="34554" xr:uid="{5620A5F0-F5C4-4935-B1EE-0D7214344C63}"/>
    <cellStyle name="Normal 38 2 2 4" xfId="34555" xr:uid="{A6088AF9-C30F-4A90-A6A9-7DDFDD3E0D41}"/>
    <cellStyle name="Normal 38 2 2 5" xfId="34556" xr:uid="{D2CAB02A-6A02-40A1-97A1-BDED2029511E}"/>
    <cellStyle name="Normal 38 2 2 6" xfId="34557" xr:uid="{38C01A16-5106-4E91-86A5-050AFA15EEF3}"/>
    <cellStyle name="Normal 38 2 3" xfId="34558" xr:uid="{0EDCDCCC-6B80-47C9-846B-2B8D9CB702DF}"/>
    <cellStyle name="Normal 38 2 3 2" xfId="34559" xr:uid="{46CAFBD0-1924-45E5-A7A0-B8F1929C08AB}"/>
    <cellStyle name="Normal 38 2 3 2 2" xfId="34560" xr:uid="{6D2102E4-323B-4AA6-85A5-3A7DC99AABBD}"/>
    <cellStyle name="Normal 38 2 4" xfId="34561" xr:uid="{3FD8C587-2A7E-4A9F-9B2B-7D6367886BDA}"/>
    <cellStyle name="Normal 38 2 4 2" xfId="34562" xr:uid="{6A41070A-0316-4E82-A00B-339C5AD4EDCB}"/>
    <cellStyle name="Normal 38 2 4 3" xfId="34563" xr:uid="{354E4657-A18F-4A74-84BA-270F7B47D1BF}"/>
    <cellStyle name="Normal 38 3" xfId="34564" xr:uid="{09BA7C64-C621-4C98-9D13-9A8F1FFA4335}"/>
    <cellStyle name="Normal 38 3 2" xfId="34565" xr:uid="{BF6B68D3-72B6-42D8-AFF4-360D32C5466F}"/>
    <cellStyle name="Normal 38 3 2 2" xfId="34566" xr:uid="{0B99EF28-093D-4C0A-991D-0AFB3D429E24}"/>
    <cellStyle name="Normal 38 3 2 2 2" xfId="34567" xr:uid="{E8FED67B-818F-4ED4-9696-0E62E353C1D6}"/>
    <cellStyle name="Normal 38 3 2 2 2 2" xfId="34568" xr:uid="{86DF67A3-C551-408F-BE8A-566D8E9C7FB6}"/>
    <cellStyle name="Normal 38 3 2 2 3" xfId="34569" xr:uid="{B5FD75A8-4671-4BA7-AAEC-A7479B7137D0}"/>
    <cellStyle name="Normal 38 3 2 2 4" xfId="34570" xr:uid="{91D86E82-F809-410D-92FB-0134D1FF3F22}"/>
    <cellStyle name="Normal 38 3 2 3" xfId="34571" xr:uid="{266971AF-745D-4B77-A47C-27EC038AFCA5}"/>
    <cellStyle name="Normal 38 3 2 3 2" xfId="34572" xr:uid="{1658682A-AC50-409E-8E67-AC6F6B257069}"/>
    <cellStyle name="Normal 38 3 2 4" xfId="34573" xr:uid="{A9F3371D-0B37-4529-8A76-6C78B7B6957E}"/>
    <cellStyle name="Normal 38 3 2 5" xfId="34574" xr:uid="{9A241066-2843-4546-872E-2F3F288EE795}"/>
    <cellStyle name="Normal 38 3 3" xfId="34575" xr:uid="{406E4883-3FB5-4894-9A50-A794E6F81B45}"/>
    <cellStyle name="Normal 38 4" xfId="34576" xr:uid="{ECC7F5A9-C739-44A5-BC14-AE92A1D874ED}"/>
    <cellStyle name="Normal 38 4 2" xfId="34577" xr:uid="{FB5D1B2E-0C43-42A0-94AC-EAD66915B001}"/>
    <cellStyle name="Normal 38 4 2 2" xfId="34578" xr:uid="{D8D87B7D-BAD3-4E09-877D-53681BC0DB50}"/>
    <cellStyle name="Normal 38 4 3" xfId="34579" xr:uid="{1F683F40-8F82-427A-96C7-0B9B8E187A69}"/>
    <cellStyle name="Normal 38 4 4" xfId="34580" xr:uid="{89E5370C-43FF-42FB-A889-E65DDD767097}"/>
    <cellStyle name="Normal 38 4 5" xfId="34581" xr:uid="{598F6615-AC17-4189-9450-7DAB03DBA49B}"/>
    <cellStyle name="Normal 38 5" xfId="34582" xr:uid="{0D6B5A96-79FC-4A82-B0E6-FDA83DBD6987}"/>
    <cellStyle name="Normal 38 5 2" xfId="34583" xr:uid="{8C523187-E1CB-4D6E-9D36-193659604786}"/>
    <cellStyle name="Normal 38 5 2 2" xfId="34584" xr:uid="{3E776FD3-2121-487F-B59B-0598A71E8697}"/>
    <cellStyle name="Normal 38 5 3" xfId="34585" xr:uid="{346C8E0C-9E6C-4F14-B1CD-8642942D94DC}"/>
    <cellStyle name="Normal 38 5 4" xfId="34586" xr:uid="{81075032-A4B4-4ABD-B8D9-5F68046BA320}"/>
    <cellStyle name="Normal 38 6" xfId="34587" xr:uid="{848975B2-9983-401E-BD34-44E918EB9DA2}"/>
    <cellStyle name="Normal 38 6 2" xfId="34588" xr:uid="{908BA4F0-0314-44A0-8D32-8AD2E2EBCED3}"/>
    <cellStyle name="Normal 38 6 3" xfId="34589" xr:uid="{EDA688FA-5538-421E-8DE0-916F2D18791C}"/>
    <cellStyle name="Normal 38 7" xfId="34590" xr:uid="{13CD37A8-69BD-4393-AEFB-A34DC5CEEDBB}"/>
    <cellStyle name="Normal 38 7 2" xfId="34591" xr:uid="{2986F0BB-74A7-4911-A50C-F5584C032F1A}"/>
    <cellStyle name="Normal 38 7 3" xfId="34592" xr:uid="{DBFC193F-37CD-4BF9-B28B-55480B7EB0BF}"/>
    <cellStyle name="Normal 38 8" xfId="34593" xr:uid="{5F518958-F7C0-4E4D-9ECD-F91F09E46CB2}"/>
    <cellStyle name="Normal 38 9" xfId="34594" xr:uid="{FD1B9DCD-C1AF-458F-9DB1-558D6DA10007}"/>
    <cellStyle name="Normal 38 9 2" xfId="34595" xr:uid="{23D6F43D-631C-4EE9-B307-8058BDB2BD0B}"/>
    <cellStyle name="Normal 380" xfId="34596" xr:uid="{31D9CF29-BFE6-488C-83EE-FE7F605F6C60}"/>
    <cellStyle name="Normal 381" xfId="34597" xr:uid="{65829186-AB4F-49D4-894F-D516B479F921}"/>
    <cellStyle name="Normal 382" xfId="34598" xr:uid="{1E2C71A2-184C-4726-919A-B21AF99E908D}"/>
    <cellStyle name="Normal 383" xfId="34599" xr:uid="{EB06491F-3FE0-40EC-9408-4BA90DAF8466}"/>
    <cellStyle name="Normal 384" xfId="34600" xr:uid="{DDF9D29E-BE44-4DC5-B1F3-6D10EFE0AC59}"/>
    <cellStyle name="Normal 385" xfId="34601" xr:uid="{1830FC59-2A08-4759-B392-6E602929B444}"/>
    <cellStyle name="Normal 386" xfId="34602" xr:uid="{417EA22F-3ECF-4881-8B44-B6356A6B8E8E}"/>
    <cellStyle name="Normal 387" xfId="34603" xr:uid="{6B6A6AD3-CB0D-44F2-BB89-B0F58A43B800}"/>
    <cellStyle name="Normal 388" xfId="34604" xr:uid="{63F59AC7-D54B-4382-B1D0-C13C17A0F470}"/>
    <cellStyle name="Normal 389" xfId="34605" xr:uid="{B3E06401-DFA7-4626-AC7B-C0D2F7A5DE4D}"/>
    <cellStyle name="Normal 39" xfId="3910" xr:uid="{B2DD3826-1F68-4D09-A899-27836E66078F}"/>
    <cellStyle name="Normal 39 10" xfId="34607" xr:uid="{52ED8439-1075-421F-9B08-9615CB902A0B}"/>
    <cellStyle name="Normal 39 11" xfId="34608" xr:uid="{DBB37165-5698-423C-A3A6-6E552F295B93}"/>
    <cellStyle name="Normal 39 12" xfId="34606" xr:uid="{3D8D1792-5EBC-4497-9B6A-E519B65C6ACB}"/>
    <cellStyle name="Normal 39 2" xfId="34609" xr:uid="{993BB6A8-98B3-478A-96BE-C1D12D3DDCDE}"/>
    <cellStyle name="Normal 39 2 2" xfId="34610" xr:uid="{A0F4F105-1F42-47F8-A006-B622F810E951}"/>
    <cellStyle name="Normal 39 2 2 2" xfId="34611" xr:uid="{5D432A0B-2F45-414E-9020-00DD9BA9F68D}"/>
    <cellStyle name="Normal 39 2 2 2 2" xfId="34612" xr:uid="{594DCA2F-6396-4B26-95EE-50EE512FD624}"/>
    <cellStyle name="Normal 39 2 2 2 2 2" xfId="34613" xr:uid="{0D698DF3-B517-49BD-A9EB-FD60C9FC1A97}"/>
    <cellStyle name="Normal 39 2 2 2 3" xfId="34614" xr:uid="{FB6E3BAD-3093-424F-9CD7-795B24924749}"/>
    <cellStyle name="Normal 39 2 2 2 4" xfId="34615" xr:uid="{C875ED64-88AD-4139-89D4-26AC23CA90D3}"/>
    <cellStyle name="Normal 39 2 2 3" xfId="34616" xr:uid="{EDB01CE0-22B7-42F5-AF74-B8E4E2A102EA}"/>
    <cellStyle name="Normal 39 2 2 3 2" xfId="34617" xr:uid="{5B6B460B-2A40-4320-85B2-AB9DD3475D63}"/>
    <cellStyle name="Normal 39 2 2 4" xfId="34618" xr:uid="{21D1FBD4-2CA9-4B04-88D2-40F1B7BF7CCD}"/>
    <cellStyle name="Normal 39 2 2 5" xfId="34619" xr:uid="{4A6BEDE1-9F01-497C-B309-42E83CA9B21B}"/>
    <cellStyle name="Normal 39 2 2 6" xfId="34620" xr:uid="{518358E0-CCA6-4CF8-89F7-C79BC80E366B}"/>
    <cellStyle name="Normal 39 2 3" xfId="34621" xr:uid="{F39976DB-01C8-4472-9D0B-CD0C98D2AA37}"/>
    <cellStyle name="Normal 39 2 3 2" xfId="34622" xr:uid="{1B3A3749-50BC-4093-8A3C-61F6F2865E09}"/>
    <cellStyle name="Normal 39 2 4" xfId="34623" xr:uid="{40419776-E8FF-47C4-8EE7-D1443CD375B2}"/>
    <cellStyle name="Normal 39 2 4 2" xfId="34624" xr:uid="{00113A89-7BF1-4484-932A-E06E5F3DCE93}"/>
    <cellStyle name="Normal 39 3" xfId="34625" xr:uid="{1669B8A4-28AA-43CB-BEA7-64BD63B037E6}"/>
    <cellStyle name="Normal 39 3 2" xfId="34626" xr:uid="{332805EB-2B1A-4662-BA7B-CCB47545C6BB}"/>
    <cellStyle name="Normal 39 3 2 2" xfId="34627" xr:uid="{2916B4A9-838E-4D22-888D-6FBD41A747A2}"/>
    <cellStyle name="Normal 39 3 2 2 2" xfId="34628" xr:uid="{AF2E3F0A-D8CB-42A4-AC26-E9409CD63CEC}"/>
    <cellStyle name="Normal 39 3 2 2 2 2" xfId="34629" xr:uid="{85B00318-1764-44F6-8646-6B225B4DD764}"/>
    <cellStyle name="Normal 39 3 2 2 3" xfId="34630" xr:uid="{45FF3894-E8FE-495F-AE0C-45813E974470}"/>
    <cellStyle name="Normal 39 3 2 2 4" xfId="34631" xr:uid="{6BD6DBAB-78C6-4AF7-B22D-661A428155C4}"/>
    <cellStyle name="Normal 39 3 2 3" xfId="34632" xr:uid="{E24757E4-A1FA-40C9-A411-B85298307087}"/>
    <cellStyle name="Normal 39 3 2 3 2" xfId="34633" xr:uid="{8AA8FB60-4502-4C7E-BF61-68D06238BCE9}"/>
    <cellStyle name="Normal 39 3 2 4" xfId="34634" xr:uid="{59832F30-1804-4CB7-8564-06F20767F45D}"/>
    <cellStyle name="Normal 39 3 2 5" xfId="34635" xr:uid="{D257B53C-65C5-4DF4-88C9-E50B27A9A998}"/>
    <cellStyle name="Normal 39 4" xfId="34636" xr:uid="{F377EAFF-C73A-49CA-88A9-5C2EE632E590}"/>
    <cellStyle name="Normal 39 4 2" xfId="34637" xr:uid="{CA9CF803-DA71-4245-A1CB-B5A06E25E9EF}"/>
    <cellStyle name="Normal 39 4 2 2" xfId="34638" xr:uid="{8F936F0C-A00E-4DAA-BF31-88579B7AFBDD}"/>
    <cellStyle name="Normal 39 4 3" xfId="34639" xr:uid="{7820C735-6782-42E9-BA8F-49F7EA0A12E5}"/>
    <cellStyle name="Normal 39 4 4" xfId="34640" xr:uid="{9003F29B-B01C-4055-8426-4DF952BAFA7D}"/>
    <cellStyle name="Normal 39 5" xfId="34641" xr:uid="{2633F427-FCD7-4DCA-9ADC-5249BBD06E43}"/>
    <cellStyle name="Normal 39 5 2" xfId="34642" xr:uid="{0DBD20D2-7119-4459-A747-B84F4AF79945}"/>
    <cellStyle name="Normal 39 5 2 2" xfId="34643" xr:uid="{EF44057D-6B2C-434D-97C5-2870D1902D5C}"/>
    <cellStyle name="Normal 39 5 3" xfId="34644" xr:uid="{D4EB00CD-7D34-475B-9EC8-7EA5675384A5}"/>
    <cellStyle name="Normal 39 5 4" xfId="34645" xr:uid="{4D805AE2-7364-429C-A950-03DA368F12CC}"/>
    <cellStyle name="Normal 39 6" xfId="34646" xr:uid="{48063F90-FBC4-481B-888C-4C8FDDD8724E}"/>
    <cellStyle name="Normal 39 6 2" xfId="34647" xr:uid="{463B48A9-A4EF-4823-B8FE-9658B5C9623E}"/>
    <cellStyle name="Normal 39 6 3" xfId="34648" xr:uid="{F27277B6-93A8-4FC7-942A-A6D1FD713004}"/>
    <cellStyle name="Normal 39 7" xfId="34649" xr:uid="{F55BC37D-2971-4AEF-A76D-45FA2C6ABB52}"/>
    <cellStyle name="Normal 39 7 2" xfId="34650" xr:uid="{51EE7B99-F7FD-4681-A36F-895B15AEFDF2}"/>
    <cellStyle name="Normal 39 7 3" xfId="34651" xr:uid="{5C5DA899-C250-44E4-8382-38C1A511FD29}"/>
    <cellStyle name="Normal 39 8" xfId="34652" xr:uid="{4FD415F1-06E0-48FB-AD27-396A70B4EB48}"/>
    <cellStyle name="Normal 39 9" xfId="34653" xr:uid="{8C6B3EDC-18CA-4FAD-A8B3-18AA775DD07A}"/>
    <cellStyle name="Normal 39 9 2" xfId="34654" xr:uid="{8147271B-E679-45FC-B9B5-6607F6FA6C5C}"/>
    <cellStyle name="Normal 390" xfId="34655" xr:uid="{B0300DA0-F9CD-41DB-8FF3-E885D44571A1}"/>
    <cellStyle name="Normal 391" xfId="34656" xr:uid="{4CC19435-DED4-44F8-9A78-BC7F4F0291AA}"/>
    <cellStyle name="Normal 392" xfId="34657" xr:uid="{CB6986BA-B3C4-4B19-88F4-A9A58CC81A31}"/>
    <cellStyle name="Normal 392 2" xfId="34658" xr:uid="{B63C17C0-1B51-4A92-ABC9-2D838BFC2893}"/>
    <cellStyle name="Normal 393" xfId="34659" xr:uid="{F04B2298-F702-4832-9C3E-10D26A260245}"/>
    <cellStyle name="Normal 393 2" xfId="34660" xr:uid="{24C3EC47-B552-4DED-BAA2-AB6A212DDE72}"/>
    <cellStyle name="Normal 393 3" xfId="34661" xr:uid="{33AD4AB2-312B-4BD1-ADA4-4F25166603BB}"/>
    <cellStyle name="Normal 394" xfId="34662" xr:uid="{FE490295-5FA7-4155-B5F6-66FEFA7BFCEB}"/>
    <cellStyle name="Normal 394 2" xfId="34663" xr:uid="{EB179A64-0634-4683-A971-65C85BE28B00}"/>
    <cellStyle name="Normal 395" xfId="34664" xr:uid="{8F55CAC1-983C-4B1C-8254-F6552C07397D}"/>
    <cellStyle name="Normal 395 2" xfId="34665" xr:uid="{2FF0827C-27B7-4704-B518-2189FF0D3963}"/>
    <cellStyle name="Normal 396" xfId="34666" xr:uid="{A99D139D-A4F2-4FDA-82DB-C4DD27909AC8}"/>
    <cellStyle name="Normal 396 2" xfId="34667" xr:uid="{380598A4-8907-439E-9D0A-770220F066F8}"/>
    <cellStyle name="Normal 397" xfId="34668" xr:uid="{DF092A71-D63C-458F-BAD8-30D49035D5E0}"/>
    <cellStyle name="Normal 397 2" xfId="34669" xr:uid="{59F6BE73-810B-4AB3-96B9-26B7ABC36F8E}"/>
    <cellStyle name="Normal 398" xfId="34670" xr:uid="{7BB56D9D-80F7-479B-934F-E18A9B3E8B3F}"/>
    <cellStyle name="Normal 398 2" xfId="34671" xr:uid="{7302FC48-896D-4D03-AF20-C14E310E55AC}"/>
    <cellStyle name="Normal 399" xfId="34672" xr:uid="{036BC2A2-03AF-4C48-B0F8-6E9428012F21}"/>
    <cellStyle name="Normal 399 2" xfId="34673" xr:uid="{BD90F0FC-2C1C-42B7-A8F0-373CA79790A2}"/>
    <cellStyle name="Normal 4" xfId="1142" xr:uid="{00000000-0005-0000-0000-00007C040000}"/>
    <cellStyle name="Normal 4 10" xfId="34674" xr:uid="{4D435A0A-10D9-4A0D-8F10-4AA850378BC2}"/>
    <cellStyle name="Normal 4 10 2" xfId="34675" xr:uid="{B6740E5B-2010-48ED-A0FF-F37861555B11}"/>
    <cellStyle name="Normal 4 10 2 2" xfId="34676" xr:uid="{1C62F1F8-FFE0-41BD-9327-5727E52E0E58}"/>
    <cellStyle name="Normal 4 10 2 2 2" xfId="34677" xr:uid="{61E8B145-319A-4052-A916-9DB1F2775622}"/>
    <cellStyle name="Normal 4 10 2 2 2 2" xfId="34678" xr:uid="{1D2178D4-00F9-45F4-A010-FC2BE43C1AB8}"/>
    <cellStyle name="Normal 4 10 2 2 3" xfId="34679" xr:uid="{513C1CA1-3DE7-468B-85D4-BDCD8154411D}"/>
    <cellStyle name="Normal 4 10 2 2 4" xfId="34680" xr:uid="{C6EDCD3C-9466-4EE6-AC82-5B3279C259F1}"/>
    <cellStyle name="Normal 4 10 2 3" xfId="34681" xr:uid="{2BE95854-7FF1-4D82-89E6-032A021E4826}"/>
    <cellStyle name="Normal 4 10 2 3 2" xfId="34682" xr:uid="{9F67B880-35AB-43D2-A50A-B3ADBD73CDD3}"/>
    <cellStyle name="Normal 4 10 2 4" xfId="34683" xr:uid="{AB873F4B-9C74-4F6D-B319-F05C5CB443F1}"/>
    <cellStyle name="Normal 4 10 2 5" xfId="34684" xr:uid="{240E12C9-9EAE-4B5D-9B92-7A36DE03D950}"/>
    <cellStyle name="Normal 4 10 2 6" xfId="34685" xr:uid="{723EF286-EA38-4B37-A255-E2DAF2BA4B8C}"/>
    <cellStyle name="Normal 4 11" xfId="34686" xr:uid="{417F1BA9-D63D-4040-BC1A-92B4C70CC17A}"/>
    <cellStyle name="Normal 4 11 2" xfId="34687" xr:uid="{B309EF0E-D283-4505-9C83-E3B1BEE4A80C}"/>
    <cellStyle name="Normal 4 11 2 2" xfId="34688" xr:uid="{23E22A7B-4BB6-45E2-BBF4-4A4630725F7A}"/>
    <cellStyle name="Normal 4 11 2 2 2" xfId="34689" xr:uid="{ECA2ADAE-4F5D-4823-853E-527D6233B984}"/>
    <cellStyle name="Normal 4 11 2 2 2 2" xfId="34690" xr:uid="{18787456-D083-40EE-8C86-5C70FF60B989}"/>
    <cellStyle name="Normal 4 11 2 2 3" xfId="34691" xr:uid="{9C5D4D9B-D649-47D9-8A69-E2D8997B5B49}"/>
    <cellStyle name="Normal 4 11 2 2 4" xfId="34692" xr:uid="{61E1BE38-E0AB-48D9-9E20-42130B02EDC1}"/>
    <cellStyle name="Normal 4 11 2 3" xfId="34693" xr:uid="{B6C8ED57-724C-458C-AEBB-25D29DA2B11D}"/>
    <cellStyle name="Normal 4 11 2 3 2" xfId="34694" xr:uid="{07EC2583-2917-4DF7-BBC0-401D72402363}"/>
    <cellStyle name="Normal 4 11 2 4" xfId="34695" xr:uid="{9B1BB529-F3DC-4AA5-9682-E3D696F28A1C}"/>
    <cellStyle name="Normal 4 11 2 5" xfId="34696" xr:uid="{8958A72D-B643-411C-9D28-DAE3D5A61403}"/>
    <cellStyle name="Normal 4 11 2 6" xfId="34697" xr:uid="{61091A2B-5D30-45C9-BDFB-BE6B3AB709C8}"/>
    <cellStyle name="Normal 4 12" xfId="34698" xr:uid="{9B1A5508-91AF-437A-A2A9-0759A9193448}"/>
    <cellStyle name="Normal 4 12 2" xfId="34699" xr:uid="{DE50FCC7-B7AE-43DA-A669-838070F6D1FF}"/>
    <cellStyle name="Normal 4 12 2 2" xfId="34700" xr:uid="{34073BBC-25CD-41B7-9174-BBF523D945C6}"/>
    <cellStyle name="Normal 4 12 2 2 2" xfId="34701" xr:uid="{61B2131A-78C9-48DD-8D88-AE90095511FB}"/>
    <cellStyle name="Normal 4 12 2 2 2 2" xfId="34702" xr:uid="{AFC7E417-DC39-436E-8794-521A30A13093}"/>
    <cellStyle name="Normal 4 12 2 2 3" xfId="34703" xr:uid="{6A004D25-3FAA-4ECC-BD5E-E82F158B99B2}"/>
    <cellStyle name="Normal 4 12 2 2 4" xfId="34704" xr:uid="{D5E58F75-F7C5-459D-BCA8-812455E1744E}"/>
    <cellStyle name="Normal 4 12 2 3" xfId="34705" xr:uid="{11E7EB16-B8A3-4836-9224-A36BA9B05638}"/>
    <cellStyle name="Normal 4 12 2 3 2" xfId="34706" xr:uid="{A7FD75C2-044D-4C39-BB2B-42178D81FDA4}"/>
    <cellStyle name="Normal 4 12 2 4" xfId="34707" xr:uid="{EE774E5E-76EC-4A1C-B74A-7FB0E6B3F2FF}"/>
    <cellStyle name="Normal 4 12 2 5" xfId="34708" xr:uid="{F01AD6B0-DE6B-4E57-9994-99680946B0C7}"/>
    <cellStyle name="Normal 4 12 2 6" xfId="34709" xr:uid="{DE05487A-F719-49D3-BBF8-15436FED16F9}"/>
    <cellStyle name="Normal 4 13" xfId="34710" xr:uid="{5FC5AAD8-622F-4F60-BD7F-AF952B0F2E1B}"/>
    <cellStyle name="Normal 4 13 2" xfId="34711" xr:uid="{8F4E5E45-6C96-491C-A432-941961D21F9C}"/>
    <cellStyle name="Normal 4 13 2 2" xfId="34712" xr:uid="{486D925A-317C-4DF0-86E8-3E2E0FDE00FB}"/>
    <cellStyle name="Normal 4 13 2 2 2" xfId="34713" xr:uid="{7ACED61B-FE67-406D-82DF-7BCF3A6BA75F}"/>
    <cellStyle name="Normal 4 13 2 3" xfId="34714" xr:uid="{81440727-A49F-4D8F-B749-2073889E9B2C}"/>
    <cellStyle name="Normal 4 13 2 4" xfId="34715" xr:uid="{298BD261-E4A8-4806-AADD-C742A2A3DB03}"/>
    <cellStyle name="Normal 4 13 2 5" xfId="34716" xr:uid="{17941D4E-20E7-4D83-83E0-59C0A73555C4}"/>
    <cellStyle name="Normal 4 13 3" xfId="34717" xr:uid="{61921CDC-EF96-49F6-BBF5-C1B18F3900D3}"/>
    <cellStyle name="Normal 4 13 3 2" xfId="34718" xr:uid="{9B91B53E-F103-4F90-88F2-5C838CB4C0FD}"/>
    <cellStyle name="Normal 4 13 3 2 2" xfId="34719" xr:uid="{EF0739EA-9D15-48E8-8265-A47F78615552}"/>
    <cellStyle name="Normal 4 13 3 3" xfId="34720" xr:uid="{93D1D82F-5FF3-4328-8CC2-64E9B6422CED}"/>
    <cellStyle name="Normal 4 13 3 4" xfId="34721" xr:uid="{F27E3988-28A3-409A-A831-01CC1B22D338}"/>
    <cellStyle name="Normal 4 13 3 5" xfId="34722" xr:uid="{8B9018EB-5974-4547-841B-E1F6BF71D5E9}"/>
    <cellStyle name="Normal 4 13 4" xfId="34723" xr:uid="{DFE72D2F-DCE1-4DB6-98EE-46CC4281BF63}"/>
    <cellStyle name="Normal 4 13 4 2" xfId="34724" xr:uid="{AE7585B1-4163-42B8-8C20-80897A075EBB}"/>
    <cellStyle name="Normal 4 13 4 3" xfId="34725" xr:uid="{90B573CC-B993-4035-BC5B-9D4AD15385C7}"/>
    <cellStyle name="Normal 4 13 5" xfId="34726" xr:uid="{CD3FB03F-04D8-4D15-A617-F9CFD0AEA3CC}"/>
    <cellStyle name="Normal 4 13 6" xfId="34727" xr:uid="{53F31084-5985-4340-8313-AF70D848021C}"/>
    <cellStyle name="Normal 4 13 7" xfId="34728" xr:uid="{A9D5B930-023D-4E48-943A-07E9A253DC24}"/>
    <cellStyle name="Normal 4 14" xfId="34729" xr:uid="{0E1AA467-3179-409B-B73B-E444AE9BFB17}"/>
    <cellStyle name="Normal 4 14 2" xfId="34730" xr:uid="{44F0092F-8022-4A1A-95F8-3FD4D80D6AF7}"/>
    <cellStyle name="Normal 4 14 2 2" xfId="34731" xr:uid="{A8FA3D4B-2F2B-47A8-BE1B-9C12638C1525}"/>
    <cellStyle name="Normal 4 14 2 2 2" xfId="34732" xr:uid="{40BAE2AD-6279-4B51-B03A-CA0310D20833}"/>
    <cellStyle name="Normal 4 14 2 2 2 2" xfId="34733" xr:uid="{4E26E2AA-5339-4703-AE48-A2967D108872}"/>
    <cellStyle name="Normal 4 14 2 2 3" xfId="34734" xr:uid="{3353C2F9-5914-4DA7-9495-1D34157586BF}"/>
    <cellStyle name="Normal 4 14 2 2 4" xfId="34735" xr:uid="{449851AC-D147-4BCD-B4E8-7E8B23DCF5B3}"/>
    <cellStyle name="Normal 4 14 2 3" xfId="34736" xr:uid="{BED617DE-A511-4132-A58E-246033BB1A46}"/>
    <cellStyle name="Normal 4 14 2 3 2" xfId="34737" xr:uid="{BB34C369-F895-4DC1-B68F-9CF1ABFCE103}"/>
    <cellStyle name="Normal 4 14 2 4" xfId="34738" xr:uid="{23EB9B45-308C-4559-B4F0-FD8DE91DEDF9}"/>
    <cellStyle name="Normal 4 14 2 5" xfId="34739" xr:uid="{D1C55534-5FB5-4762-8A9E-F409E382C13B}"/>
    <cellStyle name="Normal 4 14 2 6" xfId="34740" xr:uid="{E5215C09-4805-4656-83DF-BFDE5D7ECBE1}"/>
    <cellStyle name="Normal 4 15" xfId="34741" xr:uid="{467D2C35-C1A9-4ED9-91DB-68A08FA1FA90}"/>
    <cellStyle name="Normal 4 15 2" xfId="34742" xr:uid="{613B162A-4619-4E00-AAA5-6928DE58A015}"/>
    <cellStyle name="Normal 4 15 2 2" xfId="34743" xr:uid="{1BA0D218-2E18-44C7-B678-5A17E671866A}"/>
    <cellStyle name="Normal 4 15 2 2 2" xfId="34744" xr:uid="{7600E239-8F19-44DF-BD25-849E658FA0E1}"/>
    <cellStyle name="Normal 4 15 2 2 2 2" xfId="34745" xr:uid="{6ED2B960-9C14-410B-8596-29C347846F51}"/>
    <cellStyle name="Normal 4 15 2 2 3" xfId="34746" xr:uid="{ABEA3A1D-6056-417A-A105-6EB10719CAC2}"/>
    <cellStyle name="Normal 4 15 2 2 4" xfId="34747" xr:uid="{4C60B58A-D72C-4C20-A505-363160494C57}"/>
    <cellStyle name="Normal 4 15 2 3" xfId="34748" xr:uid="{25B5CC42-80DC-4380-A489-D73C6E3BC484}"/>
    <cellStyle name="Normal 4 15 2 3 2" xfId="34749" xr:uid="{57A82353-52E2-4895-B8E8-495C9CA886B4}"/>
    <cellStyle name="Normal 4 15 2 4" xfId="34750" xr:uid="{EBB3698C-ADCC-41FD-A919-E57709A99045}"/>
    <cellStyle name="Normal 4 15 2 5" xfId="34751" xr:uid="{345C6CA3-F16B-42F8-A1FB-42A2F7D21354}"/>
    <cellStyle name="Normal 4 15 2 6" xfId="34752" xr:uid="{33AA3EE9-8DAB-48B7-8001-74E259618E84}"/>
    <cellStyle name="Normal 4 16" xfId="34753" xr:uid="{C885D6CF-05D7-4079-995C-336B6B575A1C}"/>
    <cellStyle name="Normal 4 16 2" xfId="34754" xr:uid="{90368399-BCE0-40FA-96F2-6EDC844AEEC9}"/>
    <cellStyle name="Normal 4 16 2 2" xfId="34755" xr:uid="{4D0D5BF0-70ED-4A2F-9720-C4353E700966}"/>
    <cellStyle name="Normal 4 16 2 2 2" xfId="34756" xr:uid="{B3D06947-EE2B-43B2-9F54-6A7F4E0313FB}"/>
    <cellStyle name="Normal 4 16 2 3" xfId="34757" xr:uid="{189445F1-AEE1-4725-B7D6-85AB7F7ACCDE}"/>
    <cellStyle name="Normal 4 16 2 4" xfId="34758" xr:uid="{9FC3A466-DD25-47DE-A2B6-06E062B28BC3}"/>
    <cellStyle name="Normal 4 16 3" xfId="34759" xr:uid="{5E7DA0E0-2698-4DC7-951C-3CF38A1B9C00}"/>
    <cellStyle name="Normal 4 16 3 2" xfId="34760" xr:uid="{4664E4CE-AD51-4B77-A30D-9A18A3CF42DC}"/>
    <cellStyle name="Normal 4 16 4" xfId="34761" xr:uid="{C845D2B7-F6F2-421B-8D7D-8D615F37D3CD}"/>
    <cellStyle name="Normal 4 16 5" xfId="34762" xr:uid="{B408ADC0-66C8-47AE-9B1B-712E7F22ECC7}"/>
    <cellStyle name="Normal 4 16 6" xfId="34763" xr:uid="{1E822E9E-9FC9-450A-B8D2-0886949E57FF}"/>
    <cellStyle name="Normal 4 17" xfId="34764" xr:uid="{53DD7CF5-4050-4E90-85A2-BDB65EEDF5D7}"/>
    <cellStyle name="Normal 4 18" xfId="4065" xr:uid="{28F80E0A-9CB9-4EC4-B8FB-866F4EFE42DA}"/>
    <cellStyle name="Normal 4 19" xfId="2216" xr:uid="{46D890BF-9DE8-47E8-AC60-F527B578A819}"/>
    <cellStyle name="Normal 4 2" xfId="1143" xr:uid="{00000000-0005-0000-0000-00007D040000}"/>
    <cellStyle name="Normal 4 2 2" xfId="1144" xr:uid="{00000000-0005-0000-0000-00007E040000}"/>
    <cellStyle name="Normal 4 2 2 2" xfId="1145" xr:uid="{00000000-0005-0000-0000-00007F040000}"/>
    <cellStyle name="Normal 4 2 2 2 2" xfId="34767" xr:uid="{B714A1FD-DE41-4808-914A-97FAA3B2E70A}"/>
    <cellStyle name="Normal 4 2 2 2 2 2" xfId="34768" xr:uid="{DD002125-563A-4371-ABB8-F26336662DA7}"/>
    <cellStyle name="Normal 4 2 2 2 2 2 2" xfId="34769" xr:uid="{3A1EE69F-998C-411F-A7A1-B1D7AB480627}"/>
    <cellStyle name="Normal 4 2 2 2 2 3" xfId="34770" xr:uid="{4A138AC5-BF85-42DF-873D-FE8D928B6606}"/>
    <cellStyle name="Normal 4 2 2 2 2 4" xfId="34771" xr:uid="{644DAF75-970B-4D09-9A75-32D2F4763507}"/>
    <cellStyle name="Normal 4 2 2 2 3" xfId="34772" xr:uid="{6F3DD7D8-C801-4F09-83DF-2D44502F0111}"/>
    <cellStyle name="Normal 4 2 2 2 3 2" xfId="34773" xr:uid="{7828BE2F-21C0-497F-94DF-8C7BDBF7F7C4}"/>
    <cellStyle name="Normal 4 2 2 2 4" xfId="34774" xr:uid="{AD00E032-71B5-4033-A363-7428FC0E64CA}"/>
    <cellStyle name="Normal 4 2 2 2 5" xfId="34775" xr:uid="{63E00D18-CB9B-4340-BE98-90E4CC3C8EFD}"/>
    <cellStyle name="Normal 4 2 2 2 6" xfId="34776" xr:uid="{4F001EB2-C9F9-4818-85AA-47E23E3771D0}"/>
    <cellStyle name="Normal 4 2 2 2 7" xfId="34766" xr:uid="{BFE81B53-C12D-406C-A253-2A175FCCA065}"/>
    <cellStyle name="Normal 4 2 2 3" xfId="34765" xr:uid="{FECA6CE0-8B08-431A-B0CE-61D19B92A75C}"/>
    <cellStyle name="Normal 4 2 2 4" xfId="3202" xr:uid="{2E5E045B-EF4D-4B38-8797-7E1D414C5162}"/>
    <cellStyle name="Normal 4 2 3" xfId="1146" xr:uid="{00000000-0005-0000-0000-000080040000}"/>
    <cellStyle name="Normal 4 2 3 2" xfId="1147" xr:uid="{00000000-0005-0000-0000-000081040000}"/>
    <cellStyle name="Normal 4 2 3 2 2" xfId="34779" xr:uid="{FB27C2FB-F3C6-45E0-BC82-52AD9C6992EF}"/>
    <cellStyle name="Normal 4 2 3 2 2 2" xfId="34780" xr:uid="{3E446FA6-9329-48CF-B4CB-0A7154E3534A}"/>
    <cellStyle name="Normal 4 2 3 2 2 2 2" xfId="34781" xr:uid="{D4C2D829-80A7-4F8A-B673-C4E2E88C5649}"/>
    <cellStyle name="Normal 4 2 3 2 2 3" xfId="34782" xr:uid="{D759E414-1185-4980-A4CB-09130E3FEDD1}"/>
    <cellStyle name="Normal 4 2 3 2 2 4" xfId="34783" xr:uid="{3CE9060B-CBF5-416A-8100-0943D9254654}"/>
    <cellStyle name="Normal 4 2 3 2 3" xfId="34784" xr:uid="{FF3FFAA9-9EC5-4976-B3EB-3A2F5EC43FE5}"/>
    <cellStyle name="Normal 4 2 3 2 3 2" xfId="34785" xr:uid="{E6301383-6890-45FB-9069-F87A4291B3E3}"/>
    <cellStyle name="Normal 4 2 3 2 4" xfId="34786" xr:uid="{85CAC380-E496-4251-9059-ACAF9D794FB6}"/>
    <cellStyle name="Normal 4 2 3 2 5" xfId="34787" xr:uid="{8C8E0B45-D8A7-4A58-9B11-610832B6D232}"/>
    <cellStyle name="Normal 4 2 3 2 6" xfId="34788" xr:uid="{982BEE46-C88B-42CD-A1F2-209E55550BFC}"/>
    <cellStyle name="Normal 4 2 3 2 7" xfId="34778" xr:uid="{F814EBA4-D36D-4A03-8C99-7DAF1D69948E}"/>
    <cellStyle name="Normal 4 2 3 3" xfId="34789" xr:uid="{D6EF76BF-3640-4CFE-8BA7-D615E990769B}"/>
    <cellStyle name="Normal 4 2 3 3 2" xfId="34790" xr:uid="{0A664CF0-3B11-4DE4-A58B-9BCA754EE061}"/>
    <cellStyle name="Normal 4 2 3 3 3" xfId="34791" xr:uid="{AAAB566C-F61C-47BE-94CE-FD3B37A56584}"/>
    <cellStyle name="Normal 4 2 3 4" xfId="34792" xr:uid="{2384ED1E-D26C-4012-AE24-05B0BD02E241}"/>
    <cellStyle name="Normal 4 2 3 5" xfId="34777" xr:uid="{623DE077-ED1A-44A0-9117-F225BD434207}"/>
    <cellStyle name="Normal 4 2 4" xfId="1148" xr:uid="{00000000-0005-0000-0000-000082040000}"/>
    <cellStyle name="Normal 4 2 4 2" xfId="34794" xr:uid="{9DE620DB-95C1-45C7-9CDC-7848E39B8869}"/>
    <cellStyle name="Normal 4 2 4 2 2" xfId="34795" xr:uid="{8C7C250F-CCF0-451D-8E1C-0A38A1806183}"/>
    <cellStyle name="Normal 4 2 4 2 2 2" xfId="34796" xr:uid="{34700B5D-572C-4FBC-8112-087FF18F62A2}"/>
    <cellStyle name="Normal 4 2 4 2 3" xfId="34797" xr:uid="{37324883-2605-471F-8A08-04EDE9AB0822}"/>
    <cellStyle name="Normal 4 2 4 2 4" xfId="34798" xr:uid="{86DDDEA0-A01B-4310-A3AA-567CCF6B4BFF}"/>
    <cellStyle name="Normal 4 2 4 3" xfId="34799" xr:uid="{DC1B0080-9D66-49A9-9AE5-8CF406749E58}"/>
    <cellStyle name="Normal 4 2 4 3 2" xfId="34800" xr:uid="{2EABA845-BD5A-4F6F-9B88-8DD9AC4D8595}"/>
    <cellStyle name="Normal 4 2 4 3 2 2" xfId="34801" xr:uid="{1848E917-B76C-49C2-91E8-8DC820FA780E}"/>
    <cellStyle name="Normal 4 2 4 3 3" xfId="34802" xr:uid="{AAF720E7-0BC6-4E53-88BA-870C955AAD5F}"/>
    <cellStyle name="Normal 4 2 4 3 4" xfId="34803" xr:uid="{C6C28D36-AA91-4E21-8BA6-CA18CFA8AADC}"/>
    <cellStyle name="Normal 4 2 4 4" xfId="34804" xr:uid="{D5CD8F46-9F7C-46B6-92AE-595F85E5E25F}"/>
    <cellStyle name="Normal 4 2 4 4 2" xfId="34805" xr:uid="{177D439B-C125-4788-A1B2-7383C3857D85}"/>
    <cellStyle name="Normal 4 2 4 5" xfId="34806" xr:uid="{4576EF79-75C2-43CB-B6D4-27BCC2B29A04}"/>
    <cellStyle name="Normal 4 2 4 6" xfId="34807" xr:uid="{5C192E5A-A001-4D0D-9563-B9887DB85133}"/>
    <cellStyle name="Normal 4 2 4 7" xfId="34808" xr:uid="{282EC8AA-63B8-455D-A441-48E72F706DE7}"/>
    <cellStyle name="Normal 4 2 4 8" xfId="34793" xr:uid="{EF32E8BB-43AE-420A-B2FA-7E51A9CBFAA3}"/>
    <cellStyle name="Normal 4 2 5" xfId="4164" xr:uid="{3C1247D0-F4CF-4D98-884A-E7A4F577E718}"/>
    <cellStyle name="Normal 4 2 6" xfId="2217" xr:uid="{8A16C3D8-349E-4312-B371-642A67C2A3F6}"/>
    <cellStyle name="Normal 4 3" xfId="1149" xr:uid="{00000000-0005-0000-0000-000083040000}"/>
    <cellStyle name="Normal 4 3 2" xfId="1150" xr:uid="{00000000-0005-0000-0000-000084040000}"/>
    <cellStyle name="Normal 4 3 2 2" xfId="1151" xr:uid="{00000000-0005-0000-0000-000085040000}"/>
    <cellStyle name="Normal 4 3 2 2 2" xfId="34812" xr:uid="{0FD41E52-8A50-4397-8BB9-9D54299C540A}"/>
    <cellStyle name="Normal 4 3 2 2 2 2" xfId="34813" xr:uid="{6B9F2B5C-F699-489C-8106-EB1A4D506C07}"/>
    <cellStyle name="Normal 4 3 2 2 3" xfId="34814" xr:uid="{289C3E73-FA56-4B2D-89A3-1AA422C45C4E}"/>
    <cellStyle name="Normal 4 3 2 2 4" xfId="34815" xr:uid="{BAC45055-9550-44B6-9041-10A518F2F492}"/>
    <cellStyle name="Normal 4 3 2 2 5" xfId="34811" xr:uid="{03B7A061-4A2D-45D2-AA8C-A7743141FD59}"/>
    <cellStyle name="Normal 4 3 2 3" xfId="34816" xr:uid="{A0128995-D70C-4ADC-B4DF-D5E0FDB3F3C8}"/>
    <cellStyle name="Normal 4 3 2 3 2" xfId="34817" xr:uid="{0557E0E6-70A7-417B-AC92-1FE608879569}"/>
    <cellStyle name="Normal 4 3 2 3 3" xfId="34818" xr:uid="{5C487FFF-E82F-4C04-B638-0178D5F55942}"/>
    <cellStyle name="Normal 4 3 2 4" xfId="34819" xr:uid="{2A72D7F0-1863-4F89-B607-BF24AE1BEFDC}"/>
    <cellStyle name="Normal 4 3 2 5" xfId="34820" xr:uid="{C9BC769C-1A87-47C6-B5E1-D5AB7889B8B8}"/>
    <cellStyle name="Normal 4 3 2 6" xfId="34821" xr:uid="{3BF658BF-FF00-4674-A532-69249A409563}"/>
    <cellStyle name="Normal 4 3 2 7" xfId="34810" xr:uid="{3DDA4C79-7A7E-4DDE-87FD-54350F0DA517}"/>
    <cellStyle name="Normal 4 3 2 8" xfId="3203" xr:uid="{3AEBDD34-00CC-4B1E-8E47-D9563BBF0E1D}"/>
    <cellStyle name="Normal 4 3 3" xfId="1152" xr:uid="{00000000-0005-0000-0000-000086040000}"/>
    <cellStyle name="Normal 4 3 3 2" xfId="34823" xr:uid="{E974F599-4C41-4B1A-B9F4-13E6F9429548}"/>
    <cellStyle name="Normal 4 3 3 3" xfId="34822" xr:uid="{D5596861-6D6D-42B6-9A8D-BB86E8017CBF}"/>
    <cellStyle name="Normal 4 3 4" xfId="34809" xr:uid="{983D538A-7D5B-433D-879C-87D2A1CFB7BE}"/>
    <cellStyle name="Normal 4 3 5" xfId="2218" xr:uid="{A51D90F2-CB2A-4B4C-84A5-BD3DE3DD3E99}"/>
    <cellStyle name="Normal 4 4" xfId="1153" xr:uid="{00000000-0005-0000-0000-000087040000}"/>
    <cellStyle name="Normal 4 4 2" xfId="3204" xr:uid="{28A18D7B-5EAC-42AA-85C6-DE41E7E59BE7}"/>
    <cellStyle name="Normal 4 4 2 2" xfId="34826" xr:uid="{48D19F4F-6C5E-42EF-BC51-A1BEFBD3705D}"/>
    <cellStyle name="Normal 4 4 2 2 2" xfId="34827" xr:uid="{2651E628-882B-4D59-9CBE-F60A986967B3}"/>
    <cellStyle name="Normal 4 4 2 2 2 2" xfId="34828" xr:uid="{58641843-6D9E-4E20-B8DB-CFA175CD7214}"/>
    <cellStyle name="Normal 4 4 2 2 2 2 2" xfId="34829" xr:uid="{7255AE34-5B2B-4018-B7CE-9B5599010933}"/>
    <cellStyle name="Normal 4 4 2 2 2 3" xfId="34830" xr:uid="{0544D9DF-5051-4327-8398-6890E1B1AF2C}"/>
    <cellStyle name="Normal 4 4 2 2 2 4" xfId="34831" xr:uid="{CB5D6AA5-672B-434A-BAF4-7E61A169C432}"/>
    <cellStyle name="Normal 4 4 2 2 3" xfId="34832" xr:uid="{223D5D93-619A-4E80-9FFC-B6473B61616C}"/>
    <cellStyle name="Normal 4 4 2 2 3 2" xfId="34833" xr:uid="{6371A238-08F0-4B67-BD54-027543C1A42C}"/>
    <cellStyle name="Normal 4 4 2 2 4" xfId="34834" xr:uid="{5A547CB9-B34C-437B-BEC8-DCCEA6E10438}"/>
    <cellStyle name="Normal 4 4 2 2 5" xfId="34835" xr:uid="{862F9326-AA41-4402-A969-3BE1CB2528AC}"/>
    <cellStyle name="Normal 4 4 2 3" xfId="34825" xr:uid="{BF5CCE7F-95CA-447A-A4EA-1947EEC7C600}"/>
    <cellStyle name="Normal 4 4 3" xfId="34836" xr:uid="{FAA3DFFA-8A23-4587-BDA9-D3569FCB2696}"/>
    <cellStyle name="Normal 4 4 3 2" xfId="34837" xr:uid="{401EA613-CE60-48BB-BDA3-6B4CC8B47249}"/>
    <cellStyle name="Normal 4 4 3 2 2" xfId="34838" xr:uid="{DA2158D2-9AD8-4C13-9247-E9C427C242DC}"/>
    <cellStyle name="Normal 4 4 3 2 2 2" xfId="34839" xr:uid="{2EE940EF-23CA-4145-AA75-5D1B6F28058D}"/>
    <cellStyle name="Normal 4 4 3 2 3" xfId="34840" xr:uid="{5EB90DFF-E6A7-4D5E-8B8A-69B7ED636724}"/>
    <cellStyle name="Normal 4 4 3 2 4" xfId="34841" xr:uid="{A05D940D-EBD0-44F0-A4BD-75406D4E16EA}"/>
    <cellStyle name="Normal 4 4 3 3" xfId="34842" xr:uid="{7A688534-1AF0-422F-BB6E-AFC7CFCF3760}"/>
    <cellStyle name="Normal 4 4 3 3 2" xfId="34843" xr:uid="{B0775B8F-305D-4F56-BCEE-139A9FD3CB3E}"/>
    <cellStyle name="Normal 4 4 3 4" xfId="34844" xr:uid="{B6E7BC76-E0CA-4D57-A0CE-30ED892D2654}"/>
    <cellStyle name="Normal 4 4 3 5" xfId="34845" xr:uid="{163FFD78-B9FE-4178-891C-F039A87F9937}"/>
    <cellStyle name="Normal 4 4 4" xfId="34846" xr:uid="{D774CC59-57A6-4B05-93CA-A427DFC6DA92}"/>
    <cellStyle name="Normal 4 4 5" xfId="34824" xr:uid="{87F61B35-2466-4BC5-A21E-97BE99FCF700}"/>
    <cellStyle name="Normal 4 4 6" xfId="2219" xr:uid="{E966A052-23AF-45EC-AFCD-391F267C46BA}"/>
    <cellStyle name="Normal 4 5" xfId="2220" xr:uid="{920AD134-F126-4E7B-9354-899A362BEBE5}"/>
    <cellStyle name="Normal 4 5 2" xfId="3205" xr:uid="{D525523E-26A2-4749-9598-EEA29C22E3C2}"/>
    <cellStyle name="Normal 4 5 2 2" xfId="34849" xr:uid="{5C3B9313-4C50-4906-A1A6-64CDAAB12443}"/>
    <cellStyle name="Normal 4 5 2 2 2" xfId="34850" xr:uid="{FFF4041D-3E10-440B-9D10-9F3810996CEA}"/>
    <cellStyle name="Normal 4 5 2 2 2 2" xfId="34851" xr:uid="{C27E576D-3264-4297-B5E3-D574F249E00D}"/>
    <cellStyle name="Normal 4 5 2 2 3" xfId="34852" xr:uid="{4962029A-2BBA-441F-9816-07D90738752D}"/>
    <cellStyle name="Normal 4 5 2 2 4" xfId="34853" xr:uid="{BE04A168-E667-4DE2-A25A-048474991083}"/>
    <cellStyle name="Normal 4 5 2 3" xfId="34854" xr:uid="{5485303F-F172-44CC-BC97-743F07F98925}"/>
    <cellStyle name="Normal 4 5 2 3 2" xfId="34855" xr:uid="{F6F14219-00AB-4427-8577-6066A6A4A237}"/>
    <cellStyle name="Normal 4 5 2 4" xfId="34856" xr:uid="{A25614EE-905F-4BFB-844C-B9FF0A81A8C7}"/>
    <cellStyle name="Normal 4 5 2 5" xfId="34857" xr:uid="{7EC199CF-F089-4610-8FD4-6BE019A79F5B}"/>
    <cellStyle name="Normal 4 5 2 6" xfId="34858" xr:uid="{94E744BA-0CE2-4679-A3C2-6AE311A570A3}"/>
    <cellStyle name="Normal 4 5 2 7" xfId="34848" xr:uid="{43432C7B-C55E-4F10-81A2-5EB2C7245ABB}"/>
    <cellStyle name="Normal 4 5 3" xfId="34847" xr:uid="{262E7E80-1149-4A9B-8D79-DA18C9667648}"/>
    <cellStyle name="Normal 4 6" xfId="3201" xr:uid="{27E676FC-770B-4E9C-84E8-B2BA2E855299}"/>
    <cellStyle name="Normal 4 6 2" xfId="34860" xr:uid="{564A6F34-06B1-4055-A57B-CEBBE4E83848}"/>
    <cellStyle name="Normal 4 6 2 2" xfId="34861" xr:uid="{CC0B0AEA-714D-4DBE-9A0A-9AB38D570D25}"/>
    <cellStyle name="Normal 4 6 2 2 2" xfId="34862" xr:uid="{ED282F80-C394-4B36-BAA7-65C692068616}"/>
    <cellStyle name="Normal 4 6 2 2 2 2" xfId="34863" xr:uid="{3DA6C603-5A3B-4A18-904E-12EC14FFC32F}"/>
    <cellStyle name="Normal 4 6 2 2 3" xfId="34864" xr:uid="{F273248E-CA12-4C47-B332-B8A4049A0C39}"/>
    <cellStyle name="Normal 4 6 2 2 4" xfId="34865" xr:uid="{03256CD7-BAE7-43D2-A63C-7C1CE1D10717}"/>
    <cellStyle name="Normal 4 6 2 3" xfId="34866" xr:uid="{D11E6ED3-3366-484F-800C-850EB48B774A}"/>
    <cellStyle name="Normal 4 6 2 3 2" xfId="34867" xr:uid="{F6B2EC23-EED0-44C5-A9B3-E0C10FA66D6E}"/>
    <cellStyle name="Normal 4 6 2 4" xfId="34868" xr:uid="{384224EA-C131-41BF-BD3B-0C3D7C5654BD}"/>
    <cellStyle name="Normal 4 6 2 5" xfId="34869" xr:uid="{D1716FCB-5033-422F-9046-10BD7BA4017E}"/>
    <cellStyle name="Normal 4 6 2 6" xfId="34870" xr:uid="{0DF6C170-1251-4AD1-8738-A24B4B2D87C1}"/>
    <cellStyle name="Normal 4 6 3" xfId="34859" xr:uid="{25820047-CEB8-4BCD-AA6D-9334B3FAAFAF}"/>
    <cellStyle name="Normal 4 7" xfId="3837" xr:uid="{B8635060-A305-4D39-B617-A6A9EFA2AA6B}"/>
    <cellStyle name="Normal 4 7 2" xfId="34872" xr:uid="{2CDEFEBB-E4E0-4D49-8740-A462B71B6BC6}"/>
    <cellStyle name="Normal 4 7 2 2" xfId="34873" xr:uid="{FD679B56-18B5-4813-BFA4-62E9C4D3273F}"/>
    <cellStyle name="Normal 4 7 2 2 2" xfId="34874" xr:uid="{B57E5DFD-D85B-4A63-AAB6-72227D80F49F}"/>
    <cellStyle name="Normal 4 7 2 2 2 2" xfId="34875" xr:uid="{1BC2C7BA-6FAB-4981-AF17-2D24BD484A1E}"/>
    <cellStyle name="Normal 4 7 2 2 3" xfId="34876" xr:uid="{642D439C-6834-4948-90CB-9BB8CEC74EAC}"/>
    <cellStyle name="Normal 4 7 2 2 4" xfId="34877" xr:uid="{B98EDFC6-4CA2-4B8A-9926-949B15550A99}"/>
    <cellStyle name="Normal 4 7 2 3" xfId="34878" xr:uid="{CA9B41A3-7605-464D-838F-9F8CBE800917}"/>
    <cellStyle name="Normal 4 7 2 3 2" xfId="34879" xr:uid="{ACCA016B-1C67-46A5-A571-CC99A79F4FC1}"/>
    <cellStyle name="Normal 4 7 2 4" xfId="34880" xr:uid="{2593EF1D-0B1E-46B5-B126-59335B784694}"/>
    <cellStyle name="Normal 4 7 2 5" xfId="34881" xr:uid="{9109B596-2C2D-4D8F-8C51-2806D8ECBA09}"/>
    <cellStyle name="Normal 4 7 2 6" xfId="34882" xr:uid="{81225695-1CB0-4FDE-A8AF-6DC2AACCC6AD}"/>
    <cellStyle name="Normal 4 7 3" xfId="34871" xr:uid="{D1A638F9-B314-421B-A137-D1AE66ECC230}"/>
    <cellStyle name="Normal 4 8" xfId="34883" xr:uid="{1F2A1E6D-A8A4-4B7D-AE00-6743C83EDA66}"/>
    <cellStyle name="Normal 4 8 2" xfId="34884" xr:uid="{B33F84F2-0B42-4DD0-9A92-EB6049097F94}"/>
    <cellStyle name="Normal 4 8 2 2" xfId="34885" xr:uid="{131F69C6-2449-4B75-99F0-B896642D8D66}"/>
    <cellStyle name="Normal 4 8 2 2 2" xfId="34886" xr:uid="{EC1451AA-BDB3-44AE-A1F2-C5446EAE66B1}"/>
    <cellStyle name="Normal 4 8 2 2 2 2" xfId="34887" xr:uid="{F909A075-5568-42B0-9D1F-C5F8AF3D3E26}"/>
    <cellStyle name="Normal 4 8 2 2 3" xfId="34888" xr:uid="{73A4E122-8038-4880-9334-706B70A51C35}"/>
    <cellStyle name="Normal 4 8 2 2 4" xfId="34889" xr:uid="{8B481DB0-56F3-4F0D-8F26-478A0E3D32A2}"/>
    <cellStyle name="Normal 4 8 2 3" xfId="34890" xr:uid="{6BFDEA93-1020-4D8E-AAD1-B39DB8BA784E}"/>
    <cellStyle name="Normal 4 8 2 3 2" xfId="34891" xr:uid="{C43DDF6D-7AD0-4EC2-9C16-D236836B0FDE}"/>
    <cellStyle name="Normal 4 8 2 4" xfId="34892" xr:uid="{079CB468-830C-407D-B1A9-ABB588B78CE6}"/>
    <cellStyle name="Normal 4 8 2 5" xfId="34893" xr:uid="{24BB3B2F-2AAC-4261-AB85-153FC406CD58}"/>
    <cellStyle name="Normal 4 8 2 6" xfId="34894" xr:uid="{E553EE82-E235-4404-8D57-947A7C2AE156}"/>
    <cellStyle name="Normal 4 9" xfId="34895" xr:uid="{F643B668-422F-47E0-9FBF-D96102C1A884}"/>
    <cellStyle name="Normal 4 9 2" xfId="34896" xr:uid="{8758DDD5-A8E2-465B-B63C-E75E440A0219}"/>
    <cellStyle name="Normal 4 9 2 2" xfId="34897" xr:uid="{0757E586-946A-47F3-9642-F62B58A683AE}"/>
    <cellStyle name="Normal 4 9 2 2 2" xfId="34898" xr:uid="{40A37F9E-EEA6-4337-9384-55CFB1F4095E}"/>
    <cellStyle name="Normal 4 9 2 2 2 2" xfId="34899" xr:uid="{740F2691-FFF8-45C6-90B0-EB49CD049836}"/>
    <cellStyle name="Normal 4 9 2 2 3" xfId="34900" xr:uid="{79796EB2-FA0E-4F23-8F54-B8006585EF8F}"/>
    <cellStyle name="Normal 4 9 2 2 4" xfId="34901" xr:uid="{89A72FB2-8BE4-4748-A27F-93C2AC5E7588}"/>
    <cellStyle name="Normal 4 9 2 3" xfId="34902" xr:uid="{78350F28-8051-4D63-9585-5258378E44EE}"/>
    <cellStyle name="Normal 4 9 2 3 2" xfId="34903" xr:uid="{65D7975D-26DE-4ACC-8CE8-CEB115874C3F}"/>
    <cellStyle name="Normal 4 9 2 4" xfId="34904" xr:uid="{39D73978-B936-4933-A20C-43C0A0FB8657}"/>
    <cellStyle name="Normal 4 9 2 5" xfId="34905" xr:uid="{ED2D2496-76CD-42D3-82DF-5FF7A6C8FFB7}"/>
    <cellStyle name="Normal 4 9 2 6" xfId="34906" xr:uid="{69666C11-113D-42E1-9BC6-B7CA4362A213}"/>
    <cellStyle name="Normal 4_ANNÉE 2015" xfId="2221" xr:uid="{59A141F8-98BD-4CE4-856F-35D6DC8722BD}"/>
    <cellStyle name="Normal 40" xfId="3911" xr:uid="{A6B3E9EF-306B-47C7-B129-EB139DC4FEE5}"/>
    <cellStyle name="Normal 40 10" xfId="34908" xr:uid="{BC4AFFF1-1733-4E64-BDEE-4267C7596D1F}"/>
    <cellStyle name="Normal 40 11" xfId="34909" xr:uid="{D08D78BE-F6B9-4E38-8105-172134011FFD}"/>
    <cellStyle name="Normal 40 12" xfId="34907" xr:uid="{3D0E1F9C-D1C6-4285-B963-50A035334FD7}"/>
    <cellStyle name="Normal 40 13" xfId="52059" xr:uid="{563EB867-0BD4-4BB1-87A2-91B08B85C27F}"/>
    <cellStyle name="Normal 40 2" xfId="34910" xr:uid="{02FC346F-EF65-4210-A9A9-A0E9DE865D3C}"/>
    <cellStyle name="Normal 40 2 2" xfId="34911" xr:uid="{02CA2893-3728-4E5B-ACD3-F2D3E81BED78}"/>
    <cellStyle name="Normal 40 2 2 2" xfId="34912" xr:uid="{D6F9F54C-A1C0-47D6-83A1-22EF5789A8C4}"/>
    <cellStyle name="Normal 40 2 2 2 2" xfId="34913" xr:uid="{C896EBB8-4286-427C-9FAF-0633BAADC641}"/>
    <cellStyle name="Normal 40 2 2 2 2 2" xfId="34914" xr:uid="{BD8AA948-1563-4638-9326-81BB3AC0A165}"/>
    <cellStyle name="Normal 40 2 2 2 3" xfId="34915" xr:uid="{ECAE474C-43A5-4C36-86A6-F5A8CE8B6905}"/>
    <cellStyle name="Normal 40 2 2 2 4" xfId="34916" xr:uid="{04C21CFE-74B6-4DAB-A1E4-4A64783941DC}"/>
    <cellStyle name="Normal 40 2 2 3" xfId="34917" xr:uid="{52031CC6-4907-4FED-BD66-4B1E6398FAF9}"/>
    <cellStyle name="Normal 40 2 2 3 2" xfId="34918" xr:uid="{EE5BA6F4-496F-4353-920D-7413841ABE9B}"/>
    <cellStyle name="Normal 40 2 2 4" xfId="34919" xr:uid="{673E98C7-9EF6-4B6F-AD4E-A804BF28A836}"/>
    <cellStyle name="Normal 40 2 2 5" xfId="34920" xr:uid="{1D96D9B1-C31E-42DF-87A5-AA9354FC6ACE}"/>
    <cellStyle name="Normal 40 2 2 6" xfId="34921" xr:uid="{4792A575-35BA-413E-8E22-C39B801014EB}"/>
    <cellStyle name="Normal 40 2 3" xfId="34922" xr:uid="{DFB0B6F0-D1EE-4A59-AE24-D9852CF73D18}"/>
    <cellStyle name="Normal 40 2 3 2" xfId="34923" xr:uid="{BE82EA4A-0F90-46AD-9F3E-BD8CA01C3084}"/>
    <cellStyle name="Normal 40 2 3 3" xfId="34924" xr:uid="{C54800C7-C139-4A69-9FBD-68D45455985B}"/>
    <cellStyle name="Normal 40 2 3 4" xfId="34925" xr:uid="{5E68B745-291A-4E3C-9311-028085621A7E}"/>
    <cellStyle name="Normal 40 2 4" xfId="34926" xr:uid="{F37F1F4D-B1F3-4E61-AAB7-A96731EB10CF}"/>
    <cellStyle name="Normal 40 2 4 2" xfId="34927" xr:uid="{FC5E078A-A851-4F45-9D56-BEF375A046AF}"/>
    <cellStyle name="Normal 40 2 5" xfId="34928" xr:uid="{12D5968F-CB5C-4252-B82E-DEFC1AAA54F9}"/>
    <cellStyle name="Normal 40 3" xfId="34929" xr:uid="{74106C18-8649-4F18-8EF1-635BAE103A48}"/>
    <cellStyle name="Normal 40 3 2" xfId="34930" xr:uid="{710E1105-54CD-4CBF-A659-7145D7337166}"/>
    <cellStyle name="Normal 40 3 2 2" xfId="34931" xr:uid="{5B5CACDE-813D-45E7-8DFA-F924A1278B8D}"/>
    <cellStyle name="Normal 40 3 2 2 2" xfId="34932" xr:uid="{3308E4DC-BFFD-4D70-BA17-E965F34AEC62}"/>
    <cellStyle name="Normal 40 3 2 2 2 2" xfId="34933" xr:uid="{2FC862FE-1149-4AC5-88EE-310A342FB4A0}"/>
    <cellStyle name="Normal 40 3 2 2 3" xfId="34934" xr:uid="{FB2905EE-D2D9-4F7C-B80C-AD0DDFBD6DA4}"/>
    <cellStyle name="Normal 40 3 2 2 4" xfId="34935" xr:uid="{7CD43DEB-057F-440A-AB4B-41CCE67585EA}"/>
    <cellStyle name="Normal 40 3 2 3" xfId="34936" xr:uid="{84564287-9385-4C52-A519-94F677B1B20C}"/>
    <cellStyle name="Normal 40 3 2 3 2" xfId="34937" xr:uid="{809BBB12-F156-487C-8286-8755BE87ACB9}"/>
    <cellStyle name="Normal 40 3 2 4" xfId="34938" xr:uid="{EF421C98-675E-4F03-9EAA-22847508E499}"/>
    <cellStyle name="Normal 40 3 2 5" xfId="34939" xr:uid="{2332BFBF-91ED-4F31-A58D-EFD7E2B91C41}"/>
    <cellStyle name="Normal 40 3 2 6" xfId="34940" xr:uid="{4370CB30-4D07-4B29-B37A-45BA27D269C2}"/>
    <cellStyle name="Normal 40 4" xfId="34941" xr:uid="{C1BEE1E4-89AC-4A86-87D1-6E41385BD5C2}"/>
    <cellStyle name="Normal 40 4 2" xfId="34942" xr:uid="{704F1EEE-55BD-4CE2-8E6E-B68CD7E016BE}"/>
    <cellStyle name="Normal 40 4 2 2" xfId="34943" xr:uid="{62EBD626-6101-41E0-BD81-6C47D983B538}"/>
    <cellStyle name="Normal 40 4 2 3" xfId="34944" xr:uid="{00DD78BB-ABF6-4E88-A629-FEC99F411066}"/>
    <cellStyle name="Normal 40 4 3" xfId="34945" xr:uid="{C7FDE79C-E7F4-4BE4-BAD8-0170449C8C79}"/>
    <cellStyle name="Normal 40 4 4" xfId="34946" xr:uid="{C60B4ABE-5CDC-4EAC-AFDA-1B605875D9E0}"/>
    <cellStyle name="Normal 40 5" xfId="34947" xr:uid="{180590FF-D879-46E4-841A-402C6600EB99}"/>
    <cellStyle name="Normal 40 5 2" xfId="34948" xr:uid="{A41DDCD2-D7F9-429C-BD1A-69C7D198057E}"/>
    <cellStyle name="Normal 40 5 2 2" xfId="34949" xr:uid="{6F0CC806-F980-4C50-81BB-04EC09B02492}"/>
    <cellStyle name="Normal 40 5 3" xfId="34950" xr:uid="{8C1DF286-F69D-4FD3-9988-ACD6C1BC7FFF}"/>
    <cellStyle name="Normal 40 5 4" xfId="34951" xr:uid="{3C14F88E-8AB3-4310-B4DF-437FEA10E96B}"/>
    <cellStyle name="Normal 40 6" xfId="34952" xr:uid="{E409E6C6-00EB-429E-8372-06DD42D9C114}"/>
    <cellStyle name="Normal 40 6 2" xfId="34953" xr:uid="{75231FB0-335A-48F1-ABB3-6C0A120738DB}"/>
    <cellStyle name="Normal 40 6 3" xfId="34954" xr:uid="{02E1EBA2-E687-4B9B-899F-5BC9A046825C}"/>
    <cellStyle name="Normal 40 7" xfId="34955" xr:uid="{28724AE0-8606-401C-B43C-CE1CAA638575}"/>
    <cellStyle name="Normal 40 7 2" xfId="34956" xr:uid="{E960C6DF-87C4-4E6D-B930-BEBC1D39C4E1}"/>
    <cellStyle name="Normal 40 7 3" xfId="34957" xr:uid="{8E1C010D-844C-469D-8B8C-F5DF882E4C74}"/>
    <cellStyle name="Normal 40 8" xfId="34958" xr:uid="{8A9D1DC2-D717-4E41-B650-41247ECE97AD}"/>
    <cellStyle name="Normal 40 9" xfId="34959" xr:uid="{9A2F1A86-61C7-44C4-8117-CA39972265C5}"/>
    <cellStyle name="Normal 40 9 2" xfId="34960" xr:uid="{A4583812-EA09-4B69-8D67-410B4093E89F}"/>
    <cellStyle name="Normal 400" xfId="34961" xr:uid="{5A255318-14E6-4DD8-A517-6C492348645E}"/>
    <cellStyle name="Normal 401" xfId="34962" xr:uid="{B47B187D-2E99-469A-BE0F-3512A0385FFB}"/>
    <cellStyle name="Normal 402" xfId="34963" xr:uid="{4B9F667E-AA84-4728-B411-E9F87B8A497B}"/>
    <cellStyle name="Normal 403" xfId="34964" xr:uid="{A680D6BB-CD4F-43B9-8EB1-17908F6E08B5}"/>
    <cellStyle name="Normal 404" xfId="34965" xr:uid="{E985FE1D-5992-46CA-A691-E18CA3DB71E3}"/>
    <cellStyle name="Normal 405" xfId="34966" xr:uid="{5916DDF6-3049-4E74-B5BB-E1ABA40BE212}"/>
    <cellStyle name="Normal 406" xfId="34967" xr:uid="{19590057-2CF7-435B-8B9E-8E89794B78AF}"/>
    <cellStyle name="Normal 407" xfId="34968" xr:uid="{EE4A63B5-6A43-49C9-9D88-C26339B509F7}"/>
    <cellStyle name="Normal 408" xfId="34969" xr:uid="{6F4CE7CE-7325-4C3B-9946-4AF806F6B8AD}"/>
    <cellStyle name="Normal 409" xfId="34970" xr:uid="{C8EB7D49-D1D2-4DD4-9B3B-5E4DB3139C6D}"/>
    <cellStyle name="Normal 41" xfId="3913" xr:uid="{9BE8E224-32D8-4D72-878C-A76C53ABE803}"/>
    <cellStyle name="Normal 41 10" xfId="34972" xr:uid="{C28ACFA0-3D39-4509-9990-D8F41772EFDF}"/>
    <cellStyle name="Normal 41 11" xfId="34973" xr:uid="{2C1B1F4A-F6C2-4633-BFC7-10BE5E68C6C7}"/>
    <cellStyle name="Normal 41 12" xfId="34971" xr:uid="{D0BBACE4-C28C-4FD2-B284-EE76DE1DCD29}"/>
    <cellStyle name="Normal 41 13" xfId="52061" xr:uid="{BF824F90-C29E-4C4E-B940-F09E61EB22CA}"/>
    <cellStyle name="Normal 41 2" xfId="34974" xr:uid="{BAB3C24B-0B37-4909-87EB-E8A642F6B9FA}"/>
    <cellStyle name="Normal 41 2 2" xfId="34975" xr:uid="{E8722505-F4D4-47D5-9060-60D0DFC88DE0}"/>
    <cellStyle name="Normal 41 2 2 2" xfId="34976" xr:uid="{AA6AC987-BCB0-40CA-AF6B-4773ED7928E1}"/>
    <cellStyle name="Normal 41 2 2 2 2" xfId="34977" xr:uid="{0C3A273C-B720-4BF3-AA36-E767D997AC11}"/>
    <cellStyle name="Normal 41 2 2 2 2 2" xfId="34978" xr:uid="{9853687C-090A-4907-A635-D6333BF5B766}"/>
    <cellStyle name="Normal 41 2 2 2 3" xfId="34979" xr:uid="{BAF909E8-5985-4FA2-9D37-673E297C7387}"/>
    <cellStyle name="Normal 41 2 2 2 4" xfId="34980" xr:uid="{97DBBA61-3577-4408-B3F6-15A197E576FB}"/>
    <cellStyle name="Normal 41 2 2 3" xfId="34981" xr:uid="{D2388070-D1B8-4088-8CCD-0A42C9CD6147}"/>
    <cellStyle name="Normal 41 2 2 3 2" xfId="34982" xr:uid="{C2A8419F-9F62-4F69-98B5-1A1AF0073717}"/>
    <cellStyle name="Normal 41 2 2 4" xfId="34983" xr:uid="{F807CDBC-FCE4-408B-B212-BB74A3887FB3}"/>
    <cellStyle name="Normal 41 2 2 5" xfId="34984" xr:uid="{71303319-3D77-4F3B-9C1B-1C3CC49F467D}"/>
    <cellStyle name="Normal 41 2 2 6" xfId="34985" xr:uid="{9823B1AE-FAE9-4072-968B-9327EECFBB6A}"/>
    <cellStyle name="Normal 41 2 3" xfId="34986" xr:uid="{C742FB35-A8D3-4A00-B1B9-546E14571591}"/>
    <cellStyle name="Normal 41 2 3 2" xfId="34987" xr:uid="{2F0BA1F0-9246-4B0D-91B9-E21274E6EA4C}"/>
    <cellStyle name="Normal 41 2 3 2 2" xfId="34988" xr:uid="{E0F2F582-DF16-4DE9-BE67-8803A51E32F9}"/>
    <cellStyle name="Normal 41 2 4" xfId="34989" xr:uid="{38B6E81B-BD13-4919-9BA3-DE33DD6FD041}"/>
    <cellStyle name="Normal 41 2 4 2" xfId="34990" xr:uid="{B496283F-E23F-449E-9CC5-77EE5E49C13D}"/>
    <cellStyle name="Normal 41 2 4 3" xfId="34991" xr:uid="{3FB14784-C371-4FDA-91F5-84FD03E6AC93}"/>
    <cellStyle name="Normal 41 3" xfId="34992" xr:uid="{5029679F-2813-4C21-8587-333E5FD251B3}"/>
    <cellStyle name="Normal 41 3 2" xfId="34993" xr:uid="{F8BB3CE7-94CE-4C8D-8639-5B447FC59A82}"/>
    <cellStyle name="Normal 41 3 2 2" xfId="34994" xr:uid="{D08FA2D1-4AF7-40B7-B664-3C1228926456}"/>
    <cellStyle name="Normal 41 3 2 2 2" xfId="34995" xr:uid="{44207F96-1481-466E-8B55-BFA39BAEE899}"/>
    <cellStyle name="Normal 41 3 2 2 2 2" xfId="34996" xr:uid="{AC95E857-F530-4902-945A-F437C6B2241B}"/>
    <cellStyle name="Normal 41 3 2 2 3" xfId="34997" xr:uid="{F7180DE6-CB53-4FC4-9054-A32189B9A85C}"/>
    <cellStyle name="Normal 41 3 2 2 4" xfId="34998" xr:uid="{F4A1A1BA-2675-4D20-82BE-A49270920378}"/>
    <cellStyle name="Normal 41 3 2 3" xfId="34999" xr:uid="{45143D7D-189D-4BCF-8211-BDF2CB54C63C}"/>
    <cellStyle name="Normal 41 3 2 3 2" xfId="35000" xr:uid="{C13A9192-F187-4F67-B0DC-B3446F947FE4}"/>
    <cellStyle name="Normal 41 3 2 4" xfId="35001" xr:uid="{21BB0E1E-CF5A-4953-8E63-2E28FCF6BF34}"/>
    <cellStyle name="Normal 41 3 2 5" xfId="35002" xr:uid="{8F652827-69BF-4FC1-9289-27F28681C997}"/>
    <cellStyle name="Normal 41 3 3" xfId="35003" xr:uid="{68A8851C-CC00-4F64-9780-C5EDC3DCA25D}"/>
    <cellStyle name="Normal 41 4" xfId="35004" xr:uid="{FBD59181-95DC-445B-B4FA-BB1870D848FE}"/>
    <cellStyle name="Normal 41 4 2" xfId="35005" xr:uid="{0CC1EF3B-2E35-47E0-8248-483D80AA240A}"/>
    <cellStyle name="Normal 41 4 2 2" xfId="35006" xr:uid="{1032D75C-10C6-44D6-BD5F-10BCE9142A25}"/>
    <cellStyle name="Normal 41 4 3" xfId="35007" xr:uid="{F0AE5E42-8F28-4943-832B-7C4B2CB8B44D}"/>
    <cellStyle name="Normal 41 4 4" xfId="35008" xr:uid="{DDB348E8-EA1A-4EFC-B727-289CA5C59C8A}"/>
    <cellStyle name="Normal 41 5" xfId="35009" xr:uid="{C01D1C10-B778-493E-87CB-65DFC5E4068A}"/>
    <cellStyle name="Normal 41 5 2" xfId="35010" xr:uid="{86595805-5A3D-4F56-8C95-894549172C49}"/>
    <cellStyle name="Normal 41 5 2 2" xfId="35011" xr:uid="{4EB6877E-F5C0-40FF-987E-9C42DA59BFA9}"/>
    <cellStyle name="Normal 41 5 3" xfId="35012" xr:uid="{8998464A-9B56-4825-AB93-F1B513EB8155}"/>
    <cellStyle name="Normal 41 5 4" xfId="35013" xr:uid="{80E79D5E-CA23-4392-B839-842F80A38FA6}"/>
    <cellStyle name="Normal 41 6" xfId="35014" xr:uid="{41D17528-C96B-4CC2-8797-1261765B9415}"/>
    <cellStyle name="Normal 41 6 2" xfId="35015" xr:uid="{02AE9B80-D53D-4B9E-8AD5-1667E85313C2}"/>
    <cellStyle name="Normal 41 6 3" xfId="35016" xr:uid="{7132D588-838B-4D41-BCE2-39E15347296C}"/>
    <cellStyle name="Normal 41 7" xfId="35017" xr:uid="{E222A919-F9CF-4362-9962-9FA02E299EA0}"/>
    <cellStyle name="Normal 41 7 2" xfId="35018" xr:uid="{7E9DE0EC-2B04-46AD-92C7-0BF50366464D}"/>
    <cellStyle name="Normal 41 8" xfId="35019" xr:uid="{F259BF1B-93CF-4E6E-B2A0-BF7DD461EB23}"/>
    <cellStyle name="Normal 41 9" xfId="35020" xr:uid="{1AB3E56F-0DE0-4F37-A020-B33C338F06C9}"/>
    <cellStyle name="Normal 41 9 2" xfId="35021" xr:uid="{0755515D-355F-4BB5-8918-CFC6EDB2B85E}"/>
    <cellStyle name="Normal 410" xfId="35022" xr:uid="{746C74A7-F1D2-40E3-A6DB-B145C43E04FD}"/>
    <cellStyle name="Normal 411" xfId="35023" xr:uid="{06AE4324-BB27-4C81-B15A-122A4F698BAB}"/>
    <cellStyle name="Normal 412" xfId="35024" xr:uid="{62FCC7BC-D8C1-4874-951B-148A51C9F261}"/>
    <cellStyle name="Normal 413" xfId="35025" xr:uid="{400A963C-089C-441F-B6FF-06C36B19D196}"/>
    <cellStyle name="Normal 414" xfId="35026" xr:uid="{1B107233-4E36-4370-865A-6A0A6C27DDC6}"/>
    <cellStyle name="Normal 415" xfId="35027" xr:uid="{4D88D45E-1238-4110-BAF0-D8474878FDF1}"/>
    <cellStyle name="Normal 416" xfId="35028" xr:uid="{D689F583-C93C-450B-B58A-51AF786E90B1}"/>
    <cellStyle name="Normal 417" xfId="35029" xr:uid="{1DB91343-A743-48BB-9E72-3BA80732D99A}"/>
    <cellStyle name="Normal 418" xfId="51983" xr:uid="{E2F9F7EA-4B47-409A-B2AC-3C6017CAFDF9}"/>
    <cellStyle name="Normal 419" xfId="51987" xr:uid="{E170BB79-8107-4A96-82FD-A82E65FE9049}"/>
    <cellStyle name="Normal 42" xfId="3916" xr:uid="{A23C85B4-9899-4838-BB9D-B4E2A5B145E6}"/>
    <cellStyle name="Normal 42 10" xfId="35031" xr:uid="{E337C124-BDF9-461D-916E-82BE5235CD90}"/>
    <cellStyle name="Normal 42 11" xfId="35032" xr:uid="{545C489B-A124-4C3C-A7E4-5A8B00DD270B}"/>
    <cellStyle name="Normal 42 12" xfId="35030" xr:uid="{39ADA500-A062-4EF2-B7CB-A4B27F3D0238}"/>
    <cellStyle name="Normal 42 13" xfId="52064" xr:uid="{B2606625-8553-4E36-830B-0DA57A26E775}"/>
    <cellStyle name="Normal 42 2" xfId="35033" xr:uid="{0A44D610-DDA4-492B-B2D0-0D4C8BB801BC}"/>
    <cellStyle name="Normal 42 2 2" xfId="35034" xr:uid="{09497221-4066-405D-94B6-E7662EB7BCCF}"/>
    <cellStyle name="Normal 42 2 2 2" xfId="35035" xr:uid="{5FEDDADE-A876-475E-87DF-D5A3363C4915}"/>
    <cellStyle name="Normal 42 2 2 2 2" xfId="35036" xr:uid="{0080DDB6-FA7D-470D-A295-7740D1EA843D}"/>
    <cellStyle name="Normal 42 2 2 2 2 2" xfId="35037" xr:uid="{14F25C1A-5EFD-4780-8936-6CBD61AA3A1F}"/>
    <cellStyle name="Normal 42 2 2 2 3" xfId="35038" xr:uid="{51181EFF-6077-42B6-A8D2-2BBE8E02A004}"/>
    <cellStyle name="Normal 42 2 2 2 4" xfId="35039" xr:uid="{64EEE71A-0C48-46A8-816A-4266BF5F6196}"/>
    <cellStyle name="Normal 42 2 2 3" xfId="35040" xr:uid="{F628287E-B924-43E2-8150-6AA16085D418}"/>
    <cellStyle name="Normal 42 2 2 3 2" xfId="35041" xr:uid="{C587D80E-7144-4D87-A468-4C7176CD88CC}"/>
    <cellStyle name="Normal 42 2 2 4" xfId="35042" xr:uid="{44D6C56B-B04D-4E98-BBF3-EDE26F1B5CD2}"/>
    <cellStyle name="Normal 42 2 2 5" xfId="35043" xr:uid="{305B10CA-B852-4B0A-B5AA-6076ED12DE8D}"/>
    <cellStyle name="Normal 42 2 2 6" xfId="35044" xr:uid="{A9246AE0-8087-4BC2-9FA4-36ED08E797CF}"/>
    <cellStyle name="Normal 42 2 3" xfId="35045" xr:uid="{6EFDCF6B-F4FB-4E22-8916-DDB7098296CE}"/>
    <cellStyle name="Normal 42 2 3 2" xfId="35046" xr:uid="{352E4856-A8EA-459A-B47D-CE0B2FEFCCEF}"/>
    <cellStyle name="Normal 42 2 4" xfId="35047" xr:uid="{190F0C05-55D7-4016-A37C-789CF302756C}"/>
    <cellStyle name="Normal 42 2 4 2" xfId="35048" xr:uid="{F13440B1-ACBC-4207-BBDC-BF6AFD9E5A40}"/>
    <cellStyle name="Normal 42 3" xfId="35049" xr:uid="{2CA35820-C8EF-44B0-822C-EBD1CB763468}"/>
    <cellStyle name="Normal 42 3 2" xfId="35050" xr:uid="{5E6C74F8-84D8-4F9A-B142-687A334DD148}"/>
    <cellStyle name="Normal 42 3 2 2" xfId="35051" xr:uid="{382250A8-5662-4FDF-9C45-F150DF408D83}"/>
    <cellStyle name="Normal 42 3 2 2 2" xfId="35052" xr:uid="{C7B87379-F5D9-4877-BEC0-814EE38B7273}"/>
    <cellStyle name="Normal 42 3 2 2 2 2" xfId="35053" xr:uid="{B1C41B14-6B9F-4A29-9D0A-8651AA9EE9CC}"/>
    <cellStyle name="Normal 42 3 2 2 3" xfId="35054" xr:uid="{45DB9D9B-7B73-4A52-A215-F7627D907FD0}"/>
    <cellStyle name="Normal 42 3 2 2 4" xfId="35055" xr:uid="{94F9A29F-AF0B-490B-8B80-107B05E17A7D}"/>
    <cellStyle name="Normal 42 3 2 3" xfId="35056" xr:uid="{4C85BC52-6BC1-40F1-859F-AC731115479B}"/>
    <cellStyle name="Normal 42 3 2 3 2" xfId="35057" xr:uid="{6B0DDDCA-AD2A-45FE-ABA1-FD4D24E6C342}"/>
    <cellStyle name="Normal 42 3 2 4" xfId="35058" xr:uid="{748F0ADC-6649-4436-A373-C9D37E36A647}"/>
    <cellStyle name="Normal 42 3 2 5" xfId="35059" xr:uid="{88528FA1-92B5-4213-A427-D8AB26555A9E}"/>
    <cellStyle name="Normal 42 3 3" xfId="35060" xr:uid="{C52BE597-BBDE-4C38-B8C5-DFCA1F2698A1}"/>
    <cellStyle name="Normal 42 4" xfId="35061" xr:uid="{02E4659A-A14E-4369-93B8-324316CBCB9E}"/>
    <cellStyle name="Normal 42 4 2" xfId="35062" xr:uid="{8F605111-F60E-47A5-B751-763CD2E3932B}"/>
    <cellStyle name="Normal 42 4 2 2" xfId="35063" xr:uid="{BB6E9465-97D3-464F-88D0-860F87A1D7AA}"/>
    <cellStyle name="Normal 42 4 3" xfId="35064" xr:uid="{47567200-3212-4102-9117-ED11210DEE4D}"/>
    <cellStyle name="Normal 42 4 4" xfId="35065" xr:uid="{EDAA0A7E-1509-401D-8C9A-B23693BFF7FC}"/>
    <cellStyle name="Normal 42 5" xfId="35066" xr:uid="{CA59A174-C6DF-4E7A-8CAD-A419E6BE6C32}"/>
    <cellStyle name="Normal 42 5 2" xfId="35067" xr:uid="{0D5FF6F5-C13C-428E-8BC6-1B747069088F}"/>
    <cellStyle name="Normal 42 5 2 2" xfId="35068" xr:uid="{FDB76BC9-62CF-44E4-BAB6-33D36B8AB6C3}"/>
    <cellStyle name="Normal 42 5 3" xfId="35069" xr:uid="{D1CDE898-2FA0-4B1A-A778-06F98EC6F04D}"/>
    <cellStyle name="Normal 42 5 4" xfId="35070" xr:uid="{92A9B6E2-EA99-4E47-B29F-54FBEB238A25}"/>
    <cellStyle name="Normal 42 6" xfId="35071" xr:uid="{83C1992C-F880-4B6F-8210-6AB0D4DEF79F}"/>
    <cellStyle name="Normal 42 6 2" xfId="35072" xr:uid="{68F5056E-A68A-44BE-904C-17306CAE9E0D}"/>
    <cellStyle name="Normal 42 6 3" xfId="35073" xr:uid="{E9927043-D7B8-4921-B118-A3AC546EC1BC}"/>
    <cellStyle name="Normal 42 7" xfId="35074" xr:uid="{F6F26EDB-569D-48EE-BB88-ABE9701AD911}"/>
    <cellStyle name="Normal 42 7 2" xfId="35075" xr:uid="{6FA059FC-713A-4962-B381-84E468D00C33}"/>
    <cellStyle name="Normal 42 8" xfId="35076" xr:uid="{FEEFA77A-9C31-4DBF-A96D-B61498F53FDD}"/>
    <cellStyle name="Normal 42 9" xfId="35077" xr:uid="{06394DFD-ACC6-4166-8EE2-FF063CAA7167}"/>
    <cellStyle name="Normal 42 9 2" xfId="35078" xr:uid="{38D79B2F-8E62-4877-B24F-4630AEE460D7}"/>
    <cellStyle name="Normal 420" xfId="51989" xr:uid="{6388F71F-1381-4EDE-A81A-F2F32B17B695}"/>
    <cellStyle name="Normal 421" xfId="51990" xr:uid="{11FD9EE1-1F3D-4324-9729-0126805DCFBB}"/>
    <cellStyle name="Normal 422" xfId="51991" xr:uid="{56780949-3440-43FB-99C0-FAECA95EBB3E}"/>
    <cellStyle name="Normal 423" xfId="51992" xr:uid="{B4CC3EFC-4CB3-41E2-BB01-C8E0925BF6DA}"/>
    <cellStyle name="Normal 424" xfId="51993" xr:uid="{86BD376E-8007-4324-96AA-532D4B3A44F8}"/>
    <cellStyle name="Normal 425" xfId="51994" xr:uid="{BB844544-2185-45C0-85F7-59209B1C3B9B}"/>
    <cellStyle name="Normal 426" xfId="4112" xr:uid="{70F1A681-42BA-4C99-BBA7-983FB592E7D4}"/>
    <cellStyle name="Normal 427" xfId="3935" xr:uid="{AD12202B-4401-45C6-8D48-CEC6B9F7E29C}"/>
    <cellStyle name="Normal 428" xfId="3933" xr:uid="{62BD052F-470A-4A2B-8F65-81FB29A0E66E}"/>
    <cellStyle name="Normal 429" xfId="51995" xr:uid="{C5622F3F-0119-4EE8-9632-36D316AB673B}"/>
    <cellStyle name="Normal 43" xfId="3917" xr:uid="{07FDCBDB-C681-45D2-8B9F-F1FAC935083F}"/>
    <cellStyle name="Normal 43 10" xfId="35080" xr:uid="{EFAED1F7-BC33-4E65-B8F3-AE5A146A496C}"/>
    <cellStyle name="Normal 43 11" xfId="35081" xr:uid="{5491108B-3D71-45F5-9BED-40012FFC74B1}"/>
    <cellStyle name="Normal 43 12" xfId="35079" xr:uid="{B5743CE5-44E8-44A4-933E-E224C6DA5CB4}"/>
    <cellStyle name="Normal 43 13" xfId="52065" xr:uid="{C710F3DA-E368-4322-B4A3-C461F8BCC340}"/>
    <cellStyle name="Normal 43 2" xfId="35082" xr:uid="{C155779C-400A-4DA0-8D44-320B433CBBFF}"/>
    <cellStyle name="Normal 43 2 10" xfId="35083" xr:uid="{971778B2-5856-40F4-A15B-25D99738809F}"/>
    <cellStyle name="Normal 43 2 2" xfId="35084" xr:uid="{76CFB3C0-8B0B-4754-916D-A9CBCF7F45EC}"/>
    <cellStyle name="Normal 43 2 2 2" xfId="35085" xr:uid="{7128F875-99A5-4B6F-9333-6E6B1338A6D4}"/>
    <cellStyle name="Normal 43 2 2 2 2" xfId="35086" xr:uid="{803BBA23-06D8-40CE-A686-87EBECEECF69}"/>
    <cellStyle name="Normal 43 2 2 2 2 2" xfId="35087" xr:uid="{B676CA94-A018-4405-9220-BDD6BBB7BE59}"/>
    <cellStyle name="Normal 43 2 2 2 3" xfId="35088" xr:uid="{33278C0D-CDBC-41C2-A9EA-050D17D949E2}"/>
    <cellStyle name="Normal 43 2 2 2 4" xfId="35089" xr:uid="{67514934-9611-43AD-B2A4-339527F2F91E}"/>
    <cellStyle name="Normal 43 2 2 3" xfId="35090" xr:uid="{5697C21C-AAE0-4700-ACC6-E3A8C373E4BA}"/>
    <cellStyle name="Normal 43 2 2 3 2" xfId="35091" xr:uid="{B39B6B37-38EE-4564-A8E6-C149C6BCABCD}"/>
    <cellStyle name="Normal 43 2 2 3 3" xfId="35092" xr:uid="{3E0D3F9A-E156-4F90-B8D2-7EC75D7C6D11}"/>
    <cellStyle name="Normal 43 2 2 4" xfId="35093" xr:uid="{C8660540-CF50-45CB-B43F-FCC09CDC9B2E}"/>
    <cellStyle name="Normal 43 2 2 5" xfId="35094" xr:uid="{EEC9174C-5B70-4829-A4D2-3C43DCC6B5A5}"/>
    <cellStyle name="Normal 43 2 3" xfId="35095" xr:uid="{FA7A0380-E09A-4F65-AD5C-EE09DC03FDB1}"/>
    <cellStyle name="Normal 43 2 3 2" xfId="35096" xr:uid="{9CB28B10-5F2F-4CCA-97FD-05B0204059BA}"/>
    <cellStyle name="Normal 43 2 3 3" xfId="35097" xr:uid="{8C6CC792-030B-4572-8F84-4B00BD8CA5BB}"/>
    <cellStyle name="Normal 43 2 4" xfId="35098" xr:uid="{81BC93FC-A3FB-44EC-8996-FE97BADBED78}"/>
    <cellStyle name="Normal 43 2 4 2" xfId="35099" xr:uid="{8EA49677-BBCB-43DB-ACB2-76E33CBD6DCE}"/>
    <cellStyle name="Normal 43 2 4 3" xfId="35100" xr:uid="{BA6F5EB5-C4B5-4F1E-9D55-A111E6282654}"/>
    <cellStyle name="Normal 43 2 5" xfId="35101" xr:uid="{55FAE085-057E-4EEA-98EC-8494A056EF47}"/>
    <cellStyle name="Normal 43 2 6" xfId="35102" xr:uid="{5CDDD664-4F38-433D-8E60-CE408C5898AF}"/>
    <cellStyle name="Normal 43 2 7" xfId="35103" xr:uid="{D2888B30-0A9A-4DC2-AE20-2B8CDF1A036B}"/>
    <cellStyle name="Normal 43 2 8" xfId="35104" xr:uid="{53BDB3C2-12B1-409A-B08E-BBDAF663352A}"/>
    <cellStyle name="Normal 43 2 9" xfId="35105" xr:uid="{4538BBFA-351A-48AA-B952-133F84CF96FA}"/>
    <cellStyle name="Normal 43 3" xfId="35106" xr:uid="{8F6ED910-A607-4ECE-BD8C-B5C2ECED8FF5}"/>
    <cellStyle name="Normal 43 3 2" xfId="35107" xr:uid="{F79BF507-9371-41C0-A49A-08C7D77B1216}"/>
    <cellStyle name="Normal 43 3 2 2" xfId="35108" xr:uid="{2A8C112D-F5C9-45DC-BFEA-B481009E448A}"/>
    <cellStyle name="Normal 43 3 2 3" xfId="35109" xr:uid="{7F05B96D-9134-4C22-8B31-8D8250BED476}"/>
    <cellStyle name="Normal 43 3 3" xfId="35110" xr:uid="{587B85B9-8AA7-46D8-B0AE-5CA7E9D977A9}"/>
    <cellStyle name="Normal 43 3 4" xfId="35111" xr:uid="{D9C1ED69-D2A9-4B23-BE89-2764DA96FADC}"/>
    <cellStyle name="Normal 43 4" xfId="35112" xr:uid="{87D18D6A-A6BB-4B18-92DC-F1900F0204C8}"/>
    <cellStyle name="Normal 43 4 2" xfId="35113" xr:uid="{84337F5F-350D-413E-888F-3002D3F398DE}"/>
    <cellStyle name="Normal 43 4 2 2" xfId="35114" xr:uid="{F33551B1-99F8-4116-8371-C323FD98C0F3}"/>
    <cellStyle name="Normal 43 4 2 3" xfId="35115" xr:uid="{A98E55B3-4A4E-4018-9B77-3771D5E0885E}"/>
    <cellStyle name="Normal 43 4 3" xfId="35116" xr:uid="{FEFEB18F-8CA1-40E0-93A7-581D9CD5D59F}"/>
    <cellStyle name="Normal 43 4 4" xfId="35117" xr:uid="{1A8BB951-7B80-4B9F-842C-013D1533B974}"/>
    <cellStyle name="Normal 43 5" xfId="35118" xr:uid="{5A50A6BF-0A39-4742-BBEC-A155CB391EE0}"/>
    <cellStyle name="Normal 43 5 2" xfId="35119" xr:uid="{2E60BDE4-33BD-41DB-8436-4908E2352871}"/>
    <cellStyle name="Normal 43 5 3" xfId="35120" xr:uid="{28937A14-E862-4577-A1F0-580D84639288}"/>
    <cellStyle name="Normal 43 6" xfId="35121" xr:uid="{A1F19D6F-4FC9-4784-ADF9-A08B57395441}"/>
    <cellStyle name="Normal 43 6 2" xfId="35122" xr:uid="{0CB05203-700D-4268-AFAD-348ED3C694DF}"/>
    <cellStyle name="Normal 43 6 3" xfId="35123" xr:uid="{EDDB7A83-2492-4C71-B7D8-A7629B0D556A}"/>
    <cellStyle name="Normal 43 7" xfId="35124" xr:uid="{B6CF2CF4-7398-4AED-A342-D991B618DF9C}"/>
    <cellStyle name="Normal 43 7 2" xfId="35125" xr:uid="{3215EE81-1A2E-4C68-BE04-F509F4572C39}"/>
    <cellStyle name="Normal 43 8" xfId="35126" xr:uid="{2D366A8B-194D-4899-9192-EE8AD9818D8B}"/>
    <cellStyle name="Normal 43 8 2" xfId="35127" xr:uid="{F8F35EAC-3840-48B3-B550-F2533A16589F}"/>
    <cellStyle name="Normal 43 8 3" xfId="35128" xr:uid="{3279346F-7316-46B8-A114-16E1EFA3CB69}"/>
    <cellStyle name="Normal 43 9" xfId="35129" xr:uid="{01A2B4B5-01BC-45EE-826F-3866266A8AD0}"/>
    <cellStyle name="Normal 430" xfId="52069" xr:uid="{19D1A1B6-3F04-44FE-980D-FC0D801F2110}"/>
    <cellStyle name="Normal 431" xfId="52070" xr:uid="{F5C0B64E-EAFA-4AAB-BA63-BC961F3458ED}"/>
    <cellStyle name="Normal 432" xfId="1788" xr:uid="{11503AF1-6C3B-4F87-B22E-8AF37044F6A7}"/>
    <cellStyle name="Normal 44" xfId="3918" xr:uid="{A4F74B33-B9B2-435B-8AA0-CAEE80F71FF5}"/>
    <cellStyle name="Normal 44 10" xfId="35131" xr:uid="{3F90ABC0-F378-4C9D-94C1-6F1D05A6B387}"/>
    <cellStyle name="Normal 44 11" xfId="35132" xr:uid="{0C7DA9F7-23C8-428E-A5F9-F745D2F4B85C}"/>
    <cellStyle name="Normal 44 12" xfId="35130" xr:uid="{B452DC81-728D-47E7-9534-C42697B77168}"/>
    <cellStyle name="Normal 44 13" xfId="52066" xr:uid="{76BA14A4-DA72-4580-BE52-7EB8D18BA0A1}"/>
    <cellStyle name="Normal 44 2" xfId="35133" xr:uid="{038834EE-1DA1-49A4-A894-F3F7FB67C3DB}"/>
    <cellStyle name="Normal 44 2 2" xfId="35134" xr:uid="{13F1AB11-749D-454C-BDB7-E5CC7B24BBBF}"/>
    <cellStyle name="Normal 44 2 2 2" xfId="35135" xr:uid="{8BC7E0A6-98E0-43DE-B960-E20AB0403F7C}"/>
    <cellStyle name="Normal 44 2 2 2 2" xfId="35136" xr:uid="{95AF8F7E-A967-4752-B4DE-2B535C905038}"/>
    <cellStyle name="Normal 44 2 2 2 2 2" xfId="35137" xr:uid="{4FEAC638-69FF-427C-8463-49F1D581BEEC}"/>
    <cellStyle name="Normal 44 2 2 2 3" xfId="35138" xr:uid="{5E8A8870-FED7-4EA0-A72B-A0A812E46357}"/>
    <cellStyle name="Normal 44 2 2 2 4" xfId="35139" xr:uid="{DBB9D97C-BD5E-419C-9786-85797B2D1EB7}"/>
    <cellStyle name="Normal 44 2 2 3" xfId="35140" xr:uid="{61DD5288-1138-483A-A94D-BEB8866D2C06}"/>
    <cellStyle name="Normal 44 2 2 3 2" xfId="35141" xr:uid="{6C91B5FC-9972-47FA-95F9-918E97B1F455}"/>
    <cellStyle name="Normal 44 2 2 4" xfId="35142" xr:uid="{6228B28F-5D7A-42FF-BE0E-CC269A1B09BA}"/>
    <cellStyle name="Normal 44 2 2 5" xfId="35143" xr:uid="{FEC40CAF-6EC1-4A27-A6B2-B58E89818243}"/>
    <cellStyle name="Normal 44 2 3" xfId="35144" xr:uid="{85A2C5E1-99BB-43BE-8FE6-DF561FD29D34}"/>
    <cellStyle name="Normal 44 2 3 2" xfId="35145" xr:uid="{2C77B537-7137-4E89-9F8E-2E9192008DF2}"/>
    <cellStyle name="Normal 44 2 4" xfId="35146" xr:uid="{1CA5A480-040E-4490-B241-4A29412FACAC}"/>
    <cellStyle name="Normal 44 2 4 2" xfId="35147" xr:uid="{D580F315-245F-4EBB-ABB5-BE19FBAC7B10}"/>
    <cellStyle name="Normal 44 3" xfId="35148" xr:uid="{B58FEFD8-EA25-4F31-89CF-02BACBEE1FFF}"/>
    <cellStyle name="Normal 44 3 2" xfId="35149" xr:uid="{BB085191-2FC8-4BD5-8A4C-EF8A4E29FDCD}"/>
    <cellStyle name="Normal 44 3 2 2" xfId="35150" xr:uid="{97816FBF-5708-429F-91B6-9F7E37EAF6B4}"/>
    <cellStyle name="Normal 44 3 2 2 2" xfId="35151" xr:uid="{7059B9F6-BB39-4A38-BD80-DDE2F2FF3F04}"/>
    <cellStyle name="Normal 44 3 2 2 2 2" xfId="35152" xr:uid="{439094F8-CF08-4660-AEC4-1BDC3817D7CA}"/>
    <cellStyle name="Normal 44 3 2 2 3" xfId="35153" xr:uid="{3045CEB5-8CDA-4FBE-82BF-0667ED510002}"/>
    <cellStyle name="Normal 44 3 2 2 4" xfId="35154" xr:uid="{FA1FCF6A-1CF8-47B7-99F7-187276724244}"/>
    <cellStyle name="Normal 44 3 2 3" xfId="35155" xr:uid="{77DAE783-6A91-46C4-AD03-FEC9A6D2E0D2}"/>
    <cellStyle name="Normal 44 3 2 3 2" xfId="35156" xr:uid="{E0F2DABD-164F-4935-867F-FD91F8CAAD12}"/>
    <cellStyle name="Normal 44 3 2 4" xfId="35157" xr:uid="{D53A4B8C-1730-421B-9EB0-2FB279A9EB0A}"/>
    <cellStyle name="Normal 44 3 2 5" xfId="35158" xr:uid="{32666198-56A2-4320-85C5-81C109224337}"/>
    <cellStyle name="Normal 44 4" xfId="35159" xr:uid="{039362B0-15C7-4972-9CB7-0256B4112D15}"/>
    <cellStyle name="Normal 44 4 2" xfId="35160" xr:uid="{F69AE81B-9C79-4777-955D-6A4A34BD500A}"/>
    <cellStyle name="Normal 44 4 2 2" xfId="35161" xr:uid="{B1A10D1A-442B-411E-A9E2-A05CDE410D95}"/>
    <cellStyle name="Normal 44 4 3" xfId="35162" xr:uid="{4802FE0A-3653-4BA4-B537-4226D726CE6E}"/>
    <cellStyle name="Normal 44 4 4" xfId="35163" xr:uid="{D61BF6BB-6338-487A-B3F3-33E5ABA2631E}"/>
    <cellStyle name="Normal 44 5" xfId="35164" xr:uid="{C0545487-14B7-4E6F-AB37-AE4F0B3D3920}"/>
    <cellStyle name="Normal 44 5 2" xfId="35165" xr:uid="{FB597265-1CFA-4F70-B432-1EB31054EFBF}"/>
    <cellStyle name="Normal 44 5 2 2" xfId="35166" xr:uid="{1B23899D-79F4-4729-AD63-4E4C94903175}"/>
    <cellStyle name="Normal 44 5 3" xfId="35167" xr:uid="{DF8F2A28-3FF0-4B96-B70C-7B620E9F2ED3}"/>
    <cellStyle name="Normal 44 5 4" xfId="35168" xr:uid="{0B724078-EA98-4887-AAD6-5D464808BAC6}"/>
    <cellStyle name="Normal 44 6" xfId="35169" xr:uid="{3438F06B-ACB6-47DB-ACE2-2FFF0DD2CFC0}"/>
    <cellStyle name="Normal 44 6 2" xfId="35170" xr:uid="{08B096F7-22A6-42FC-9345-B214537504FF}"/>
    <cellStyle name="Normal 44 6 3" xfId="35171" xr:uid="{20953B1B-0E37-42D6-B6A6-3303F430D25E}"/>
    <cellStyle name="Normal 44 7" xfId="35172" xr:uid="{6636BE12-51EF-4EF7-B32F-21835C87A7A0}"/>
    <cellStyle name="Normal 44 7 2" xfId="35173" xr:uid="{1E5790A4-28D8-448A-A934-A40D5FB6A9D2}"/>
    <cellStyle name="Normal 44 8" xfId="35174" xr:uid="{3E0A7070-CF0F-421E-9CDC-4B2063EBA5A1}"/>
    <cellStyle name="Normal 44 9" xfId="35175" xr:uid="{ED2825C9-B518-46C1-B505-C7236E086101}"/>
    <cellStyle name="Normal 44 9 2" xfId="35176" xr:uid="{5E3C90D8-4CD8-4FE6-8DCD-9DC06A48939D}"/>
    <cellStyle name="Normal 45" xfId="35177" xr:uid="{7B3A1090-ED1C-4A27-BC27-F7D8F42B78E2}"/>
    <cellStyle name="Normal 45 2" xfId="35178" xr:uid="{64547246-1661-42F3-8FB2-59AF3D34BC35}"/>
    <cellStyle name="Normal 45 2 2" xfId="35179" xr:uid="{68B6979F-F2DB-4668-8D31-50D72CF7A7A6}"/>
    <cellStyle name="Normal 45 2 2 2" xfId="35180" xr:uid="{33CF4F36-0EFC-4DD3-A615-52822DA59767}"/>
    <cellStyle name="Normal 45 2 2 2 2" xfId="35181" xr:uid="{A9E6BC63-4612-4FF0-BFF6-375E413BA2BA}"/>
    <cellStyle name="Normal 45 2 2 2 2 2" xfId="35182" xr:uid="{D3F85F91-ED85-4D1C-A829-FC1FE84F2D40}"/>
    <cellStyle name="Normal 45 2 2 2 3" xfId="35183" xr:uid="{3448F8E2-B935-4150-AF0F-4ACEE1BE984E}"/>
    <cellStyle name="Normal 45 2 2 2 4" xfId="35184" xr:uid="{65ADEDB5-4D93-467F-B081-978A069FE01C}"/>
    <cellStyle name="Normal 45 2 2 3" xfId="35185" xr:uid="{8B8F4D5C-4445-4A1E-B446-2DD2F7E77657}"/>
    <cellStyle name="Normal 45 2 2 3 2" xfId="35186" xr:uid="{03FE22EC-0432-4A6F-BFB1-76A649981769}"/>
    <cellStyle name="Normal 45 2 2 4" xfId="35187" xr:uid="{FE403736-C514-496D-BCCA-1D885BB09BC3}"/>
    <cellStyle name="Normal 45 2 2 5" xfId="35188" xr:uid="{0DE92487-21C6-41AA-A563-D57754B70EB6}"/>
    <cellStyle name="Normal 45 2 2 6" xfId="35189" xr:uid="{42275EE5-5171-41E2-B16A-99A239431458}"/>
    <cellStyle name="Normal 45 3" xfId="35190" xr:uid="{4F9BBBAE-5783-4C99-80C5-B0DFF83F198A}"/>
    <cellStyle name="Normal 45 3 2" xfId="35191" xr:uid="{BCDC9772-5349-4E93-BFCB-DA868F80DB40}"/>
    <cellStyle name="Normal 45 3 2 2" xfId="35192" xr:uid="{96239BA6-0B83-41AA-96F8-830AF3E80807}"/>
    <cellStyle name="Normal 45 3 2 2 2" xfId="35193" xr:uid="{D6503BF4-C6A8-42EA-82B3-64914848637E}"/>
    <cellStyle name="Normal 45 3 2 2 2 2" xfId="35194" xr:uid="{72D577C8-BE19-4541-A3E4-63A70F12BC61}"/>
    <cellStyle name="Normal 45 3 2 2 3" xfId="35195" xr:uid="{9ADD76F0-475C-41E6-8682-4F8B5EB6533A}"/>
    <cellStyle name="Normal 45 3 2 2 4" xfId="35196" xr:uid="{D04C8A3A-F2EF-4352-815E-DD7601EE5AA1}"/>
    <cellStyle name="Normal 45 3 2 3" xfId="35197" xr:uid="{82B423AF-25CA-4F67-8F2B-3504B29599C0}"/>
    <cellStyle name="Normal 45 3 2 3 2" xfId="35198" xr:uid="{F281135D-BEFF-442F-9ACD-BFADD9918051}"/>
    <cellStyle name="Normal 45 3 2 4" xfId="35199" xr:uid="{223904AA-5D35-49BE-9122-D8369EC4A86B}"/>
    <cellStyle name="Normal 45 3 2 5" xfId="35200" xr:uid="{98B45D66-EA54-4647-9A23-2BF88E1BD34D}"/>
    <cellStyle name="Normal 45 3 2 6" xfId="35201" xr:uid="{2EF529CB-690A-4289-B856-C3F57562F9F4}"/>
    <cellStyle name="Normal 45 4" xfId="35202" xr:uid="{1F61CA82-A6C1-4EAC-8A30-158184A01F89}"/>
    <cellStyle name="Normal 45 4 2" xfId="35203" xr:uid="{D53381A6-8440-4999-97FB-77CA2B674945}"/>
    <cellStyle name="Normal 45 4 2 2" xfId="35204" xr:uid="{C96B8D38-4653-4ADD-A8B8-B819CDC1F909}"/>
    <cellStyle name="Normal 45 4 2 2 2" xfId="35205" xr:uid="{033E2DC4-D8AE-472F-9C9C-F62C8EE0771B}"/>
    <cellStyle name="Normal 45 4 2 2 2 2" xfId="35206" xr:uid="{B0E6514E-7070-4738-A591-A9F17D721E91}"/>
    <cellStyle name="Normal 45 4 2 2 3" xfId="35207" xr:uid="{67FAFC12-49C8-4E92-9A7D-7DE6BE27BC9F}"/>
    <cellStyle name="Normal 45 4 2 2 4" xfId="35208" xr:uid="{35EFE888-5768-40DF-B0C8-BD7ACF623533}"/>
    <cellStyle name="Normal 45 4 2 3" xfId="35209" xr:uid="{3F5FEEB2-2CE2-4858-A88D-7CFB7A3FF5E5}"/>
    <cellStyle name="Normal 45 4 2 3 2" xfId="35210" xr:uid="{E1C01188-4C53-4EA0-BFB7-BF07CDADC49D}"/>
    <cellStyle name="Normal 45 4 2 4" xfId="35211" xr:uid="{032940F6-9497-42EA-925B-F28A6A478012}"/>
    <cellStyle name="Normal 45 4 2 5" xfId="35212" xr:uid="{67776320-EF27-441C-9D1F-A407444E5606}"/>
    <cellStyle name="Normal 45 4 2 6" xfId="35213" xr:uid="{08436DFE-69F3-4483-BF03-774A5022B688}"/>
    <cellStyle name="Normal 45 5" xfId="35214" xr:uid="{D4B0D191-F229-4222-A75F-DC3E5E7307D4}"/>
    <cellStyle name="Normal 45 5 2" xfId="35215" xr:uid="{8AD225BB-15A7-4ACB-9915-83B410049272}"/>
    <cellStyle name="Normal 45 5 2 2" xfId="35216" xr:uid="{E9818532-8837-4933-9AF3-316E2A9A6A31}"/>
    <cellStyle name="Normal 45 5 2 2 2" xfId="35217" xr:uid="{19277B11-CC4E-40D0-8737-B47DC0936ACD}"/>
    <cellStyle name="Normal 45 5 2 2 2 2" xfId="35218" xr:uid="{37938EF5-36C8-401D-B7F0-00881C7C85FA}"/>
    <cellStyle name="Normal 45 5 2 2 3" xfId="35219" xr:uid="{FC0C13E8-49AA-4F95-B7CE-08F003955286}"/>
    <cellStyle name="Normal 45 5 2 2 4" xfId="35220" xr:uid="{53F28E05-BC38-4570-AF06-B63436ABA910}"/>
    <cellStyle name="Normal 45 5 2 3" xfId="35221" xr:uid="{FD336D17-1E74-46AE-999B-F5E0D82B2C08}"/>
    <cellStyle name="Normal 45 5 2 3 2" xfId="35222" xr:uid="{1CAD27B4-94FC-44B8-9E0F-56D8B238096B}"/>
    <cellStyle name="Normal 45 5 2 4" xfId="35223" xr:uid="{033D21B9-C69B-4D83-9C15-E33CC44EA348}"/>
    <cellStyle name="Normal 45 5 2 5" xfId="35224" xr:uid="{69C98516-F1AB-4DE9-829B-BD38786D7A2C}"/>
    <cellStyle name="Normal 45 5 2 6" xfId="35225" xr:uid="{B34EA08B-933D-4AF8-A2CD-49D7F835154A}"/>
    <cellStyle name="Normal 45 6" xfId="35226" xr:uid="{907EB911-ECC4-413D-B5F6-4DA43BF0165F}"/>
    <cellStyle name="Normal 45 6 2" xfId="35227" xr:uid="{36E63E80-3A81-4746-AB2D-426DE6017041}"/>
    <cellStyle name="Normal 45 6 2 2" xfId="35228" xr:uid="{2340BDB4-E968-439B-920B-A9104CC55ACA}"/>
    <cellStyle name="Normal 45 6 2 2 2" xfId="35229" xr:uid="{80B4F226-2DE0-492F-AE6A-D830311D9163}"/>
    <cellStyle name="Normal 45 6 2 2 2 2" xfId="35230" xr:uid="{CE3D0BF4-E7D9-4476-9901-9EAE24FD163F}"/>
    <cellStyle name="Normal 45 6 2 2 3" xfId="35231" xr:uid="{F0F8C0FE-29A5-41C8-8856-6A2CCA9A938F}"/>
    <cellStyle name="Normal 45 6 2 2 4" xfId="35232" xr:uid="{9847BC3D-A111-459C-A9D8-2D16198E342C}"/>
    <cellStyle name="Normal 45 6 2 3" xfId="35233" xr:uid="{9F65C3D8-AE4E-4443-8E68-84BB9BCED167}"/>
    <cellStyle name="Normal 45 6 2 3 2" xfId="35234" xr:uid="{95C087E3-E71B-49CB-A9FB-C4841EDA1974}"/>
    <cellStyle name="Normal 45 6 2 4" xfId="35235" xr:uid="{EC2A71C9-FAC4-4A52-B1C3-0A1E99C5FC28}"/>
    <cellStyle name="Normal 45 6 2 5" xfId="35236" xr:uid="{D7EEDB1F-6825-484A-B622-8E8AB56F576E}"/>
    <cellStyle name="Normal 45 6 2 6" xfId="35237" xr:uid="{F4B18FD7-B167-4810-9925-A4CCAC76CE20}"/>
    <cellStyle name="Normal 45 7" xfId="35238" xr:uid="{61C09F53-50DD-4A7D-99E8-C02F42639844}"/>
    <cellStyle name="Normal 45 7 2" xfId="35239" xr:uid="{EEF3BE94-8158-4DD2-BA42-D498B1223C88}"/>
    <cellStyle name="Normal 45 7 2 2" xfId="35240" xr:uid="{776D82D2-8966-4A11-BD9C-EC823790D85E}"/>
    <cellStyle name="Normal 45 7 2 2 2" xfId="35241" xr:uid="{D9D0CD06-3DA6-41A9-BEA0-3E985DD41F8D}"/>
    <cellStyle name="Normal 45 7 2 3" xfId="35242" xr:uid="{3BBC403A-5FA3-474F-9636-7C5CBBC53074}"/>
    <cellStyle name="Normal 45 7 2 4" xfId="35243" xr:uid="{F01DE41D-5656-4133-A35D-DDFC86852A41}"/>
    <cellStyle name="Normal 45 7 2 5" xfId="35244" xr:uid="{82D1B0D7-1420-43E6-A83B-85E87E3FBBAF}"/>
    <cellStyle name="Normal 45 7 3" xfId="35245" xr:uid="{2CADC3DA-0851-445A-82A8-91B608AFE789}"/>
    <cellStyle name="Normal 45 7 3 2" xfId="35246" xr:uid="{164AFE60-3852-436F-9340-CA91AC3AC7FC}"/>
    <cellStyle name="Normal 45 7 3 2 2" xfId="35247" xr:uid="{3BA710F6-3E76-4066-B61D-496E224FD120}"/>
    <cellStyle name="Normal 45 7 3 3" xfId="35248" xr:uid="{DC16AB48-5D18-4682-B5B9-8645284FE742}"/>
    <cellStyle name="Normal 45 7 3 4" xfId="35249" xr:uid="{6999868F-FAA2-4646-920D-D3E6A0476C0E}"/>
    <cellStyle name="Normal 45 7 3 5" xfId="35250" xr:uid="{885F6729-BB83-4C4C-8F5A-D0CF5EC6E263}"/>
    <cellStyle name="Normal 45 7 4" xfId="35251" xr:uid="{8411F286-ABB2-4295-8E38-CB7A532AFDEA}"/>
    <cellStyle name="Normal 45 7 4 2" xfId="35252" xr:uid="{504C431A-22FB-48BD-8AAB-C0B3A5A44738}"/>
    <cellStyle name="Normal 45 7 4 3" xfId="35253" xr:uid="{67239D8A-61D9-4DC8-90FB-3D7B0BEB1A47}"/>
    <cellStyle name="Normal 45 7 5" xfId="35254" xr:uid="{B2C1A75D-1450-42A7-9504-03D614CBDBC8}"/>
    <cellStyle name="Normal 45 7 6" xfId="35255" xr:uid="{3361B674-5F54-418F-BB7F-883F5B6893D2}"/>
    <cellStyle name="Normal 45 7 7" xfId="35256" xr:uid="{8DA4C5AA-44EE-4573-B608-E291F99265BC}"/>
    <cellStyle name="Normal 45 8" xfId="35257" xr:uid="{7FDDA267-B83A-4F8E-A43C-AACA2A71FD2C}"/>
    <cellStyle name="Normal 45 8 2" xfId="35258" xr:uid="{788022D6-0DFB-4654-806D-CD27AECEDFF8}"/>
    <cellStyle name="Normal 45 8 2 2" xfId="35259" xr:uid="{0D9F1248-BE4D-4171-A5DC-B530F29E50CB}"/>
    <cellStyle name="Normal 45 8 2 2 2" xfId="35260" xr:uid="{570E6406-C14E-4ABD-BF5D-9F3D5EB25938}"/>
    <cellStyle name="Normal 45 8 2 2 2 2" xfId="35261" xr:uid="{D892592B-8C11-4055-9F1C-3991C854160F}"/>
    <cellStyle name="Normal 45 8 2 2 3" xfId="35262" xr:uid="{EBE2766F-591C-4564-AAFD-04500061BEC7}"/>
    <cellStyle name="Normal 45 8 2 2 4" xfId="35263" xr:uid="{6CF92896-094C-4DA9-8C5C-EFCEA7F8F5BF}"/>
    <cellStyle name="Normal 45 8 2 3" xfId="35264" xr:uid="{1718A5CC-D755-4CC1-B3B7-41C9BD394129}"/>
    <cellStyle name="Normal 45 8 2 3 2" xfId="35265" xr:uid="{74E0C64D-BE40-49FF-A4F2-933F1E814EAC}"/>
    <cellStyle name="Normal 45 8 2 4" xfId="35266" xr:uid="{9F7FCBE2-34F6-4DF8-BF1C-D6226D2ECCC2}"/>
    <cellStyle name="Normal 45 8 2 5" xfId="35267" xr:uid="{0AB85C56-2D85-4E52-9A37-9232682BA2B5}"/>
    <cellStyle name="Normal 45 9" xfId="35268" xr:uid="{D3BA754B-77B6-42E1-ACA1-DCB11DF037B7}"/>
    <cellStyle name="Normal 45 9 2" xfId="35269" xr:uid="{52195F7D-C327-4403-BCC7-C0CEFE64BA95}"/>
    <cellStyle name="Normal 46" xfId="35270" xr:uid="{32976C35-D82E-46DE-8BB1-84D814E829A2}"/>
    <cellStyle name="Normal 46 2" xfId="35271" xr:uid="{DDB9F2CA-907B-4273-94DE-B8DC1F49BA8F}"/>
    <cellStyle name="Normal 46 2 2" xfId="35272" xr:uid="{EA978B18-7D21-4FB0-A668-483C498D3C20}"/>
    <cellStyle name="Normal 46 2 2 2" xfId="35273" xr:uid="{67A69833-9EB0-4BDD-8C21-154C8DDCF8D2}"/>
    <cellStyle name="Normal 46 2 2 2 2" xfId="35274" xr:uid="{A2A4DD85-963A-48FE-BEAC-E6F488ADCE1E}"/>
    <cellStyle name="Normal 46 2 2 2 2 2" xfId="35275" xr:uid="{4DBA4562-9FFC-4698-A5FB-82E0401396C5}"/>
    <cellStyle name="Normal 46 2 2 2 3" xfId="35276" xr:uid="{FEEE253A-980C-4728-ADC4-3807E32D8949}"/>
    <cellStyle name="Normal 46 2 2 2 4" xfId="35277" xr:uid="{3611A4EF-30F9-4A00-A3DE-5EF710BAC2E7}"/>
    <cellStyle name="Normal 46 2 2 3" xfId="35278" xr:uid="{7CF3936E-5AA4-4BD5-8E1A-C24FE6AB7119}"/>
    <cellStyle name="Normal 46 2 2 3 2" xfId="35279" xr:uid="{E8312028-EE04-4822-B854-95B7750FBC9B}"/>
    <cellStyle name="Normal 46 2 2 4" xfId="35280" xr:uid="{7FD7ECE8-240A-4099-B91B-C68193D3B81E}"/>
    <cellStyle name="Normal 46 2 2 5" xfId="35281" xr:uid="{62348080-362F-466C-B5D0-08A8FD469970}"/>
    <cellStyle name="Normal 46 2 2 6" xfId="35282" xr:uid="{5D373388-1BA5-4D94-BAB2-73CBEC6789E5}"/>
    <cellStyle name="Normal 46 3" xfId="35283" xr:uid="{959ADEDF-B395-49BE-B0D4-A3DD4D096445}"/>
    <cellStyle name="Normal 46 3 2" xfId="35284" xr:uid="{39FA4E82-9154-4957-B7D0-1964747E2722}"/>
    <cellStyle name="Normal 46 3 2 2" xfId="35285" xr:uid="{E2ED68E7-892E-44EB-853D-1E91F3022CFB}"/>
    <cellStyle name="Normal 46 3 2 2 2" xfId="35286" xr:uid="{7CC79807-B567-4FE8-8F3B-00FDE90C29A2}"/>
    <cellStyle name="Normal 46 3 2 3" xfId="35287" xr:uid="{F3EDC41E-3066-4B6F-8730-204F0DCA1F9E}"/>
    <cellStyle name="Normal 46 3 2 4" xfId="35288" xr:uid="{C8351711-A54E-472E-B281-F83BDCDD5351}"/>
    <cellStyle name="Normal 46 3 2 5" xfId="35289" xr:uid="{3DEBE220-BA11-4C28-B223-C71569948B0E}"/>
    <cellStyle name="Normal 46 3 3" xfId="35290" xr:uid="{4CFEA587-CAF4-43BB-86FB-4239BDE5DA64}"/>
    <cellStyle name="Normal 46 3 3 2" xfId="35291" xr:uid="{84E9BBC2-1F62-457F-A54D-4B68F6E9163E}"/>
    <cellStyle name="Normal 46 3 3 2 2" xfId="35292" xr:uid="{03BDCD08-63D6-46C0-8BFD-3C195253001F}"/>
    <cellStyle name="Normal 46 3 3 3" xfId="35293" xr:uid="{2D84F880-3E1B-4B50-A55F-C9057A8B0EF0}"/>
    <cellStyle name="Normal 46 3 3 4" xfId="35294" xr:uid="{5A84A3B9-317F-456F-AA7E-93EF52B72578}"/>
    <cellStyle name="Normal 46 3 3 5" xfId="35295" xr:uid="{00142847-D708-4F67-BE66-52CC7C13C3E3}"/>
    <cellStyle name="Normal 46 3 4" xfId="35296" xr:uid="{8DFEBBD2-BB58-47F4-A8B7-2A1FD8114BD1}"/>
    <cellStyle name="Normal 46 3 4 2" xfId="35297" xr:uid="{D7E0C7E8-36DC-4242-9955-1D002231C786}"/>
    <cellStyle name="Normal 46 3 4 3" xfId="35298" xr:uid="{F68AF838-68B3-442E-9022-92415B4D2B3E}"/>
    <cellStyle name="Normal 46 3 5" xfId="35299" xr:uid="{25775098-F420-4D5B-A9B8-30AE8B324C53}"/>
    <cellStyle name="Normal 46 3 5 2" xfId="35300" xr:uid="{D7B6E707-5B7E-43B3-8BF7-1921CAFEE7AB}"/>
    <cellStyle name="Normal 46 3 6" xfId="35301" xr:uid="{B88225D2-1D79-40EA-8420-FF50128AB6C6}"/>
    <cellStyle name="Normal 46 3 7" xfId="35302" xr:uid="{347B588A-FE72-4007-BEF1-D8E9BE6C4555}"/>
    <cellStyle name="Normal 46 3 8" xfId="35303" xr:uid="{DF14E142-CFC4-406D-986C-8AA3561990E1}"/>
    <cellStyle name="Normal 46 4" xfId="35304" xr:uid="{531F0330-3F80-4402-A7E9-7B4CBD2FECA6}"/>
    <cellStyle name="Normal 46 4 2" xfId="35305" xr:uid="{7AE1D8B9-EBAB-4A76-A646-C8459958FF5F}"/>
    <cellStyle name="Normal 46 4 2 2" xfId="35306" xr:uid="{AE4EE6D9-147E-4642-9078-267479F0EE40}"/>
    <cellStyle name="Normal 46 4 2 2 2" xfId="35307" xr:uid="{0C9C0CA0-3C1D-4FCE-BA80-633A7FB36876}"/>
    <cellStyle name="Normal 46 4 2 3" xfId="35308" xr:uid="{99EDA536-345C-41E7-9C43-C01B01D907ED}"/>
    <cellStyle name="Normal 46 4 2 4" xfId="35309" xr:uid="{CC1A133A-AE59-4812-9A23-5E5E1E167A21}"/>
    <cellStyle name="Normal 46 4 2 5" xfId="35310" xr:uid="{22BC4FEC-6E59-4BA9-A41C-0737B05BBD5F}"/>
    <cellStyle name="Normal 46 4 3" xfId="35311" xr:uid="{F83DDB0C-FFE4-4BC6-ABB0-78570E8E50DE}"/>
    <cellStyle name="Normal 46 4 3 2" xfId="35312" xr:uid="{925CD7A4-BDD1-4EDE-9EBF-FE91AF34573E}"/>
    <cellStyle name="Normal 46 4 3 2 2" xfId="35313" xr:uid="{40D8128B-8B63-4274-AE94-03AECCE1D523}"/>
    <cellStyle name="Normal 46 4 3 3" xfId="35314" xr:uid="{5176648D-D142-4AC8-9A46-91B5473F4E3C}"/>
    <cellStyle name="Normal 46 4 3 4" xfId="35315" xr:uid="{44BD9DE4-8E22-4661-8E98-8A85CFBF5050}"/>
    <cellStyle name="Normal 46 4 3 5" xfId="35316" xr:uid="{156026CE-B4A4-4EB1-9BFE-0BF9180A3CEF}"/>
    <cellStyle name="Normal 46 4 4" xfId="35317" xr:uid="{1BCB14C0-4D9A-4695-BA2A-77153E824669}"/>
    <cellStyle name="Normal 46 4 4 2" xfId="35318" xr:uid="{D59C863D-F8CE-4090-A786-04F8DC5D4130}"/>
    <cellStyle name="Normal 46 4 4 3" xfId="35319" xr:uid="{7E6A36D7-7AB4-41EC-8737-184432DEA561}"/>
    <cellStyle name="Normal 46 4 5" xfId="35320" xr:uid="{27411656-BA30-4D27-A43D-C340732B08F4}"/>
    <cellStyle name="Normal 46 4 6" xfId="35321" xr:uid="{D84B53F1-9D0C-43E4-99BD-99694B8137AB}"/>
    <cellStyle name="Normal 46 4 7" xfId="35322" xr:uid="{A8B8D72F-CD7F-477B-A2B1-3620D977C220}"/>
    <cellStyle name="Normal 46 5" xfId="35323" xr:uid="{73EEFDFE-16D2-4E0F-8671-18D0BA98DB2D}"/>
    <cellStyle name="Normal 46 5 2" xfId="35324" xr:uid="{E7A980EC-21B5-4483-B687-AA78B442EBEA}"/>
    <cellStyle name="Normal 47" xfId="35325" xr:uid="{8E762516-8333-433E-A23F-295334BF6635}"/>
    <cellStyle name="Normal 47 2" xfId="35326" xr:uid="{E00AC076-A911-49DA-899C-285E7EB61F97}"/>
    <cellStyle name="Normal 47 2 2" xfId="35327" xr:uid="{D3369272-6BFF-4F9C-A17E-02F71FDB604D}"/>
    <cellStyle name="Normal 47 2 2 2" xfId="35328" xr:uid="{65915EC5-9BEF-4634-96EF-4D806EB0FFD7}"/>
    <cellStyle name="Normal 47 2 2 2 2" xfId="35329" xr:uid="{9AA499D6-ACED-46BF-B840-AA8FC86EAB2B}"/>
    <cellStyle name="Normal 47 2 2 2 2 2" xfId="35330" xr:uid="{E6FF0B97-71F3-42CB-87C5-CE1E3A6DDE1B}"/>
    <cellStyle name="Normal 47 2 2 2 3" xfId="35331" xr:uid="{1E42E18A-734D-4534-93C4-654D921331DC}"/>
    <cellStyle name="Normal 47 2 2 2 4" xfId="35332" xr:uid="{57C10E89-8CA6-4823-8CD3-BCBE7450E61F}"/>
    <cellStyle name="Normal 47 2 2 3" xfId="35333" xr:uid="{9CEB597F-98BA-4E0A-9EB6-F0B1165A47D1}"/>
    <cellStyle name="Normal 47 2 2 3 2" xfId="35334" xr:uid="{5A319CB0-D1FE-4A3F-AD4B-3543BA83619F}"/>
    <cellStyle name="Normal 47 2 2 4" xfId="35335" xr:uid="{4D67BD4B-1BD5-4A98-91B7-40F7A138BDAF}"/>
    <cellStyle name="Normal 47 2 2 5" xfId="35336" xr:uid="{3DDD5D17-9643-491B-A240-750E3E7AFCB7}"/>
    <cellStyle name="Normal 47 2 2 6" xfId="35337" xr:uid="{6748443F-7C93-4B66-AB5F-3478D6EFAD55}"/>
    <cellStyle name="Normal 47 3" xfId="35338" xr:uid="{3C095DC7-332D-42E9-94B7-6DF9A34B9D14}"/>
    <cellStyle name="Normal 47 3 2" xfId="35339" xr:uid="{66363E14-1F29-4E61-96BB-91F4BA8CDEAE}"/>
    <cellStyle name="Normal 47 3 2 2" xfId="35340" xr:uid="{83606F2F-7154-445F-B241-603412042CD9}"/>
    <cellStyle name="Normal 47 3 2 2 2" xfId="35341" xr:uid="{2F3C4BD2-C570-4CEA-BC6C-821173FC0A75}"/>
    <cellStyle name="Normal 47 3 2 3" xfId="35342" xr:uid="{7A79C97B-C817-4E21-9E42-7DD222F2EABA}"/>
    <cellStyle name="Normal 47 3 2 4" xfId="35343" xr:uid="{C05A1954-F395-450D-ACB7-A5E3AFC1F590}"/>
    <cellStyle name="Normal 47 3 2 5" xfId="35344" xr:uid="{01682D3F-BE67-411F-A8E3-A57399C498EA}"/>
    <cellStyle name="Normal 47 3 3" xfId="35345" xr:uid="{500365B3-7607-405E-8969-8C7B8C970C0C}"/>
    <cellStyle name="Normal 47 3 3 2" xfId="35346" xr:uid="{01FD09CC-02BB-4C8D-A85E-F14FA15AD168}"/>
    <cellStyle name="Normal 47 3 3 2 2" xfId="35347" xr:uid="{C31B157E-0172-4E40-8EC1-6029981FD308}"/>
    <cellStyle name="Normal 47 3 3 3" xfId="35348" xr:uid="{6361E637-FE16-4409-8890-8CD29B636571}"/>
    <cellStyle name="Normal 47 3 3 4" xfId="35349" xr:uid="{AA5FE3D4-5D48-40D6-A0E7-4329173BBAD7}"/>
    <cellStyle name="Normal 47 3 3 5" xfId="35350" xr:uid="{F571D5E1-E5A2-4A22-B120-8B18BFA87E83}"/>
    <cellStyle name="Normal 47 3 4" xfId="35351" xr:uid="{6E4926D0-F201-464D-8A49-49C2C3390A24}"/>
    <cellStyle name="Normal 47 3 4 2" xfId="35352" xr:uid="{343125E5-2FD1-4D5A-BC42-47BD9F56B912}"/>
    <cellStyle name="Normal 47 3 4 3" xfId="35353" xr:uid="{9967D3C3-57C8-48AD-BFBE-9B38DF4FB9E5}"/>
    <cellStyle name="Normal 47 3 5" xfId="35354" xr:uid="{5D7CBB8E-9128-4121-9E1D-BB5B36790EB5}"/>
    <cellStyle name="Normal 47 3 5 2" xfId="35355" xr:uid="{3147D5CE-6D96-4EDB-B99D-BA113413A475}"/>
    <cellStyle name="Normal 47 3 6" xfId="35356" xr:uid="{E033B5BC-9015-415E-B1F8-FF2A1646AB53}"/>
    <cellStyle name="Normal 47 3 7" xfId="35357" xr:uid="{94BB2EA1-D476-4283-A951-7EEC9E8B8CC0}"/>
    <cellStyle name="Normal 47 3 8" xfId="35358" xr:uid="{76E803ED-57FD-4783-A7E8-8ACCA5CFE1E5}"/>
    <cellStyle name="Normal 47 4" xfId="35359" xr:uid="{0EB98B0C-30BE-4906-A681-F590F205BB74}"/>
    <cellStyle name="Normal 47 4 2" xfId="35360" xr:uid="{81C06AAF-A514-458B-B565-D6DFEC107C31}"/>
    <cellStyle name="Normal 47 4 2 2" xfId="35361" xr:uid="{1EB40367-4892-4BA2-A9BC-5984378F86A5}"/>
    <cellStyle name="Normal 47 4 2 2 2" xfId="35362" xr:uid="{08140F35-5655-46EE-B7AB-466893E2BA0B}"/>
    <cellStyle name="Normal 47 4 2 3" xfId="35363" xr:uid="{48DAB90D-091D-4B19-8B31-519FDAFB3DD1}"/>
    <cellStyle name="Normal 47 4 2 4" xfId="35364" xr:uid="{3F7AFCA6-B413-448B-85D5-B493538AB39D}"/>
    <cellStyle name="Normal 47 4 2 5" xfId="35365" xr:uid="{A5F11F5F-6500-44DD-822A-8D5F1BDA1716}"/>
    <cellStyle name="Normal 47 4 3" xfId="35366" xr:uid="{9324FEBC-BB32-48A8-8A40-A2924248E80E}"/>
    <cellStyle name="Normal 47 4 3 2" xfId="35367" xr:uid="{6B05B1CD-F88B-422C-B2BE-E7DFCEB84A58}"/>
    <cellStyle name="Normal 47 4 3 2 2" xfId="35368" xr:uid="{5431B29B-566A-4F89-8A49-F3D088B084ED}"/>
    <cellStyle name="Normal 47 4 3 3" xfId="35369" xr:uid="{141173C0-63B8-4258-909A-D0B612E635BA}"/>
    <cellStyle name="Normal 47 4 3 4" xfId="35370" xr:uid="{2D8DF2BD-9A31-40C5-A674-438AC404A076}"/>
    <cellStyle name="Normal 47 4 3 5" xfId="35371" xr:uid="{D0D2E560-A834-4442-91DF-DE47D5C07FE3}"/>
    <cellStyle name="Normal 47 4 4" xfId="35372" xr:uid="{944BE1E7-B422-4F99-A04D-4C5A7F0DAA70}"/>
    <cellStyle name="Normal 47 4 4 2" xfId="35373" xr:uid="{F8253E8B-3138-4B21-B312-47DA21497221}"/>
    <cellStyle name="Normal 47 4 4 3" xfId="35374" xr:uid="{D5FA6746-4425-4A8C-81E9-92BB03656E1F}"/>
    <cellStyle name="Normal 47 4 5" xfId="35375" xr:uid="{918FDFE1-85B3-43C2-B253-25688BC19307}"/>
    <cellStyle name="Normal 47 4 6" xfId="35376" xr:uid="{C0D8F972-3136-470C-BA7F-61490DF4B6F2}"/>
    <cellStyle name="Normal 47 4 7" xfId="35377" xr:uid="{080BF72E-2229-40B9-B11A-6BDFE0798225}"/>
    <cellStyle name="Normal 47 5" xfId="35378" xr:uid="{B93E65F8-308F-45AE-BAF7-B1F4F3E2175B}"/>
    <cellStyle name="Normal 48" xfId="35379" xr:uid="{BCA54857-13AD-47FC-B806-5B021EB0A09A}"/>
    <cellStyle name="Normal 48 2" xfId="35380" xr:uid="{65FBE50A-52A7-4D6B-B096-16EA5B3D1A5E}"/>
    <cellStyle name="Normal 48 2 2" xfId="35381" xr:uid="{9079B53A-034A-4ADF-AC1E-26C58960DE72}"/>
    <cellStyle name="Normal 48 2 2 2" xfId="35382" xr:uid="{AD491623-F671-408B-8E3E-2EFACFEF3D67}"/>
    <cellStyle name="Normal 48 2 2 2 2" xfId="35383" xr:uid="{FA50EB18-BF99-4979-8A57-DED05F84C627}"/>
    <cellStyle name="Normal 48 2 2 2 2 2" xfId="35384" xr:uid="{65A24255-9172-4B47-93E5-B2A0F7B7082E}"/>
    <cellStyle name="Normal 48 2 2 2 3" xfId="35385" xr:uid="{036C6A82-6D29-4766-8E45-6D7AFF937774}"/>
    <cellStyle name="Normal 48 2 2 2 4" xfId="35386" xr:uid="{9EFA41C2-500F-436F-845B-655E7FE214CF}"/>
    <cellStyle name="Normal 48 2 2 3" xfId="35387" xr:uid="{F43635C4-EAF9-4E83-850C-365C591AF771}"/>
    <cellStyle name="Normal 48 2 2 3 2" xfId="35388" xr:uid="{1AF17C76-2BC7-467B-AF38-6BA0F09C26D7}"/>
    <cellStyle name="Normal 48 2 2 4" xfId="35389" xr:uid="{0E95A781-20A0-4D52-BBC2-F57456AC3927}"/>
    <cellStyle name="Normal 48 2 2 5" xfId="35390" xr:uid="{62D73ED3-FB20-4D2A-80F2-5905A460B86D}"/>
    <cellStyle name="Normal 48 2 2 6" xfId="35391" xr:uid="{F49BD4CD-F0E8-4A4C-AAA5-B5FF0B146462}"/>
    <cellStyle name="Normal 48 3" xfId="35392" xr:uid="{616C39BE-B165-4992-AEC4-C868037C6893}"/>
    <cellStyle name="Normal 48 3 2" xfId="35393" xr:uid="{C54F061C-5566-463D-8124-F0CB03DCE5E7}"/>
    <cellStyle name="Normal 48 3 2 2" xfId="35394" xr:uid="{44003EAB-DC75-49BF-B876-4263D440DC73}"/>
    <cellStyle name="Normal 48 3 2 2 2" xfId="35395" xr:uid="{6D9D3ACE-7C0B-44CA-B2DD-E04C389D58A3}"/>
    <cellStyle name="Normal 48 3 2 3" xfId="35396" xr:uid="{E6175F3A-5867-475A-AEA6-AF9CC23BA44C}"/>
    <cellStyle name="Normal 48 3 2 4" xfId="35397" xr:uid="{E8DC8C8E-A449-4C3D-85EF-99A2C215B682}"/>
    <cellStyle name="Normal 48 3 2 5" xfId="35398" xr:uid="{BA5D760C-F508-418F-835E-0885C67A4579}"/>
    <cellStyle name="Normal 48 3 3" xfId="35399" xr:uid="{787847E0-025D-4954-9461-045203EA0D4F}"/>
    <cellStyle name="Normal 48 3 3 2" xfId="35400" xr:uid="{A6B27401-6570-41D9-B992-618AB59B62A8}"/>
    <cellStyle name="Normal 48 3 3 2 2" xfId="35401" xr:uid="{02FBBC80-51EE-4D4E-B28D-40EAF17F74F5}"/>
    <cellStyle name="Normal 48 3 3 3" xfId="35402" xr:uid="{E17DE7A6-D24F-4875-B139-2B62ACCDC991}"/>
    <cellStyle name="Normal 48 3 3 4" xfId="35403" xr:uid="{331730D4-8216-4594-B51C-6BC1CC35C748}"/>
    <cellStyle name="Normal 48 3 3 5" xfId="35404" xr:uid="{372A0BFD-8A63-4901-BD64-5709358E191D}"/>
    <cellStyle name="Normal 48 3 4" xfId="35405" xr:uid="{B0FF4078-6239-4494-8003-CED9479A4FCE}"/>
    <cellStyle name="Normal 48 3 4 2" xfId="35406" xr:uid="{4F0D34F5-516C-4899-8D99-06A6F1839AF0}"/>
    <cellStyle name="Normal 48 3 4 3" xfId="35407" xr:uid="{C74A6BDF-AA7B-498C-BBA0-9D81B5F66CA9}"/>
    <cellStyle name="Normal 48 3 5" xfId="35408" xr:uid="{54372A7E-6FCB-4E54-BB08-BD1985E4B61F}"/>
    <cellStyle name="Normal 48 3 5 2" xfId="35409" xr:uid="{E3E46FCC-A28E-4E73-B591-881CA13BD5BF}"/>
    <cellStyle name="Normal 48 3 6" xfId="35410" xr:uid="{E0F8A2A0-0F25-4BB0-84A3-7301DF2FE5D1}"/>
    <cellStyle name="Normal 48 3 7" xfId="35411" xr:uid="{0B79DF33-1BB6-4B97-8E9C-B9F1BCE2E942}"/>
    <cellStyle name="Normal 48 3 8" xfId="35412" xr:uid="{317CFA48-1AFC-4F72-B949-19E27F75D890}"/>
    <cellStyle name="Normal 48 4" xfId="35413" xr:uid="{C3DEE9E0-E998-4601-BA0F-6553E40165AC}"/>
    <cellStyle name="Normal 48 4 2" xfId="35414" xr:uid="{B916F9DF-B592-46C3-8DFF-CC3A966C965A}"/>
    <cellStyle name="Normal 48 4 2 2" xfId="35415" xr:uid="{FA21E733-DF68-4FD5-9297-B8AE003F514F}"/>
    <cellStyle name="Normal 48 4 2 2 2" xfId="35416" xr:uid="{660CBDDC-F911-4F27-A43A-3A2496660D1F}"/>
    <cellStyle name="Normal 48 4 2 3" xfId="35417" xr:uid="{B64C7B31-D12D-4018-8816-AFC5320FE3E9}"/>
    <cellStyle name="Normal 48 4 2 4" xfId="35418" xr:uid="{B335296A-9588-4335-9A00-0ADD692241B1}"/>
    <cellStyle name="Normal 48 4 2 5" xfId="35419" xr:uid="{67DD6C37-24CB-4575-BD56-C80AE8FFAB88}"/>
    <cellStyle name="Normal 48 4 3" xfId="35420" xr:uid="{37582574-636E-4C74-85AA-378F4B1EABBA}"/>
    <cellStyle name="Normal 48 4 3 2" xfId="35421" xr:uid="{C9CDB72D-F39F-416A-B357-76EBA4B75850}"/>
    <cellStyle name="Normal 48 4 3 2 2" xfId="35422" xr:uid="{B2AFA380-B936-45E5-9671-716D132FEEE5}"/>
    <cellStyle name="Normal 48 4 3 3" xfId="35423" xr:uid="{CEF8963F-CE00-4790-B695-672546C82B4E}"/>
    <cellStyle name="Normal 48 4 3 4" xfId="35424" xr:uid="{0A157823-99C3-4E22-A3D6-E666965F7D47}"/>
    <cellStyle name="Normal 48 4 3 5" xfId="35425" xr:uid="{7A1F4F38-1042-4551-B855-1FB938086C01}"/>
    <cellStyle name="Normal 48 4 4" xfId="35426" xr:uid="{02795069-CB5D-4BB8-AADB-0FCAA609434E}"/>
    <cellStyle name="Normal 48 4 4 2" xfId="35427" xr:uid="{787BD7CD-A2AA-4100-BDFD-2AB597303846}"/>
    <cellStyle name="Normal 48 4 4 3" xfId="35428" xr:uid="{307A6EFA-17A3-4911-891F-49FFC699390F}"/>
    <cellStyle name="Normal 48 4 5" xfId="35429" xr:uid="{F83A786C-B10D-439C-8651-BCB9D97EFECC}"/>
    <cellStyle name="Normal 48 4 6" xfId="35430" xr:uid="{DBCB6832-91E6-4532-8C30-8F3072FF7E95}"/>
    <cellStyle name="Normal 48 4 7" xfId="35431" xr:uid="{B4ACD9AD-0A04-4B5E-9EEE-C03B03A325B4}"/>
    <cellStyle name="Normal 48 5" xfId="35432" xr:uid="{DF3E1700-BCC0-4B6E-93AF-05AFDDCF98EC}"/>
    <cellStyle name="Normal 48 5 2" xfId="35433" xr:uid="{2B8A2520-60BD-48A4-B98A-B2BCE5A08584}"/>
    <cellStyle name="Normal 49" xfId="35434" xr:uid="{070743FD-778E-4C4C-B046-6CBFAC11CB0E}"/>
    <cellStyle name="Normal 49 2" xfId="35435" xr:uid="{A49D1989-DAD3-4AA7-BAEF-06B311F71E63}"/>
    <cellStyle name="Normal 49 2 2" xfId="35436" xr:uid="{A27FF871-478F-4D61-BB3B-86B622859736}"/>
    <cellStyle name="Normal 49 2 2 2" xfId="35437" xr:uid="{0108D3B3-C324-4B73-AB4C-B437F37B769F}"/>
    <cellStyle name="Normal 49 2 2 2 2" xfId="35438" xr:uid="{BB964C0D-AFF6-4F21-BAD8-5611622044ED}"/>
    <cellStyle name="Normal 49 2 2 2 2 2" xfId="35439" xr:uid="{78731C77-C03B-4B9D-A9B7-B197D9BE2F08}"/>
    <cellStyle name="Normal 49 2 2 2 3" xfId="35440" xr:uid="{647DEC8F-0C1E-4EFD-8495-59D45FC2A36A}"/>
    <cellStyle name="Normal 49 2 2 2 4" xfId="35441" xr:uid="{CB5E2156-CB6B-4FFB-859A-2389B6D51335}"/>
    <cellStyle name="Normal 49 2 2 3" xfId="35442" xr:uid="{1CC3DED6-DB36-44CB-B7C5-95EFBAEF7C8A}"/>
    <cellStyle name="Normal 49 2 2 3 2" xfId="35443" xr:uid="{655D4136-104A-4DC1-92AE-45E8EDAF5246}"/>
    <cellStyle name="Normal 49 2 2 4" xfId="35444" xr:uid="{B51F0A81-AEC1-4EAB-9553-A570E608D8F8}"/>
    <cellStyle name="Normal 49 2 2 5" xfId="35445" xr:uid="{DAF0FD10-4395-4813-A370-9562639E6047}"/>
    <cellStyle name="Normal 49 2 2 6" xfId="35446" xr:uid="{FF551AE2-3E5F-4567-A7BF-6BC0A53B12AF}"/>
    <cellStyle name="Normal 49 3" xfId="35447" xr:uid="{CFC0C773-2DAE-4C5C-B0C8-9935001D9674}"/>
    <cellStyle name="Normal 49 3 2" xfId="35448" xr:uid="{EB45F3EF-82AE-4286-8E71-DA81592FF9DF}"/>
    <cellStyle name="Normal 49 3 2 2" xfId="35449" xr:uid="{7CCDFA4F-1455-4322-9757-F7C739338CB3}"/>
    <cellStyle name="Normal 49 3 2 2 2" xfId="35450" xr:uid="{70D7824F-1D90-4837-BA49-F84BDDFE5F86}"/>
    <cellStyle name="Normal 49 3 2 3" xfId="35451" xr:uid="{E08A4CCE-F2E6-44C4-9ABE-2306F7A075EA}"/>
    <cellStyle name="Normal 49 3 2 4" xfId="35452" xr:uid="{CAF02AC8-5F8C-4840-9E16-1B6FEA14A26D}"/>
    <cellStyle name="Normal 49 3 2 5" xfId="35453" xr:uid="{0FA6533C-8BA9-4C18-8B60-B2F6CA9119D8}"/>
    <cellStyle name="Normal 49 3 3" xfId="35454" xr:uid="{6153C397-DB6F-4651-B5B8-DC0BBA637852}"/>
    <cellStyle name="Normal 49 3 3 2" xfId="35455" xr:uid="{E3B6A3B5-2B3D-46D6-BCA0-9326B1149722}"/>
    <cellStyle name="Normal 49 3 3 2 2" xfId="35456" xr:uid="{7F7A8FA1-AB7C-4478-A9D9-93CCDA0A846C}"/>
    <cellStyle name="Normal 49 3 3 3" xfId="35457" xr:uid="{147F7602-9CB0-4D98-97AF-F3B3753F9CD5}"/>
    <cellStyle name="Normal 49 3 3 4" xfId="35458" xr:uid="{5F4BE5A1-5DED-4756-9EF8-B7AAFCBE0BE6}"/>
    <cellStyle name="Normal 49 3 3 5" xfId="35459" xr:uid="{955E581A-09A8-44CB-84A0-A82A8F7B99C1}"/>
    <cellStyle name="Normal 49 3 4" xfId="35460" xr:uid="{6C75DBEE-2FA9-4BCB-93DC-03B31DC88253}"/>
    <cellStyle name="Normal 49 3 4 2" xfId="35461" xr:uid="{B420F6A0-7ED1-4447-924C-EC01515F9AAF}"/>
    <cellStyle name="Normal 49 3 4 3" xfId="35462" xr:uid="{2765511E-7215-48A0-B1BA-F565DDBBA21C}"/>
    <cellStyle name="Normal 49 3 5" xfId="35463" xr:uid="{4876166A-8AB0-4307-9838-ECDB1B29C491}"/>
    <cellStyle name="Normal 49 3 5 2" xfId="35464" xr:uid="{2C208B8F-09D1-46C6-BA05-B1075CBE4AF7}"/>
    <cellStyle name="Normal 49 3 6" xfId="35465" xr:uid="{96AB9CE9-F7F0-42C7-8C99-556FF7523BE2}"/>
    <cellStyle name="Normal 49 3 7" xfId="35466" xr:uid="{7452CD01-1D6E-49DF-86B2-63219832975D}"/>
    <cellStyle name="Normal 49 3 8" xfId="35467" xr:uid="{6DF7E3D9-CD90-4970-A424-BA3995A59F71}"/>
    <cellStyle name="Normal 49 4" xfId="35468" xr:uid="{E557D26D-A9DF-4F12-A5B8-36B594F12242}"/>
    <cellStyle name="Normal 49 4 2" xfId="35469" xr:uid="{A67B2F31-9A39-4259-BF04-211AA14A954A}"/>
    <cellStyle name="Normal 49 4 2 2" xfId="35470" xr:uid="{1432318A-1604-44D8-BED8-03EAA35A033C}"/>
    <cellStyle name="Normal 49 4 2 2 2" xfId="35471" xr:uid="{6CC372C4-F992-49EA-9F8C-04ECACAC762A}"/>
    <cellStyle name="Normal 49 4 2 3" xfId="35472" xr:uid="{73718616-88D4-4D39-8320-8BC190FFD70C}"/>
    <cellStyle name="Normal 49 4 2 4" xfId="35473" xr:uid="{4AF1DA48-8249-47E8-9024-FF60EB5096C5}"/>
    <cellStyle name="Normal 49 4 2 5" xfId="35474" xr:uid="{85E9019A-2750-4B21-AAD9-4D6F406ACED2}"/>
    <cellStyle name="Normal 49 4 3" xfId="35475" xr:uid="{3F34D185-9423-48EC-B2E2-1F47B065C596}"/>
    <cellStyle name="Normal 49 4 3 2" xfId="35476" xr:uid="{298625AA-096B-4C7D-A8E8-96743A664478}"/>
    <cellStyle name="Normal 49 4 3 2 2" xfId="35477" xr:uid="{FF122ECA-C374-4F03-9B6D-F12906957E43}"/>
    <cellStyle name="Normal 49 4 3 3" xfId="35478" xr:uid="{8869C21A-7572-4483-83C0-9221751FC345}"/>
    <cellStyle name="Normal 49 4 3 4" xfId="35479" xr:uid="{1FF0264F-60FF-46E0-8372-BE2185DADE2E}"/>
    <cellStyle name="Normal 49 4 3 5" xfId="35480" xr:uid="{01B958B5-DA17-4E00-92F3-5572F8244777}"/>
    <cellStyle name="Normal 49 4 4" xfId="35481" xr:uid="{7F2130ED-A955-4428-B6C1-2AEFAACE3A87}"/>
    <cellStyle name="Normal 49 4 4 2" xfId="35482" xr:uid="{17758634-B8C2-4779-BAC8-84283A613055}"/>
    <cellStyle name="Normal 49 4 4 3" xfId="35483" xr:uid="{5C93D744-7498-4C0B-899F-AB60BEE1DDD4}"/>
    <cellStyle name="Normal 49 4 5" xfId="35484" xr:uid="{F7F23EF3-A7A7-4FFA-8FAB-1A6FE0BE4081}"/>
    <cellStyle name="Normal 49 4 6" xfId="35485" xr:uid="{8ECE6DFC-6525-4FE8-985A-34F0ED9E9636}"/>
    <cellStyle name="Normal 49 4 7" xfId="35486" xr:uid="{3F7439C2-8618-4DEB-9F15-FC0F90A64537}"/>
    <cellStyle name="Normal 49 5" xfId="35487" xr:uid="{AAFBD79C-4BB4-47D8-9D56-B58625C73381}"/>
    <cellStyle name="Normal 49 5 2" xfId="35488" xr:uid="{B57CE789-5554-42AD-A34B-6760CB858241}"/>
    <cellStyle name="Normal 5" xfId="1154" xr:uid="{00000000-0005-0000-0000-000088040000}"/>
    <cellStyle name="Normal 5 10" xfId="35489" xr:uid="{874B08A5-23E2-43E5-B19E-CFF943BBCF98}"/>
    <cellStyle name="Normal 5 10 2" xfId="35490" xr:uid="{E194841E-2904-4A2E-A554-461DA6123593}"/>
    <cellStyle name="Normal 5 10 2 2" xfId="35491" xr:uid="{1AD0491C-7AA9-4C60-A4AD-E346FD604EBE}"/>
    <cellStyle name="Normal 5 10 2 2 2" xfId="35492" xr:uid="{07C11CF2-FE21-4BAD-9F3E-F7FD7CEFCC10}"/>
    <cellStyle name="Normal 5 10 2 2 2 2" xfId="35493" xr:uid="{2514EA43-5ECF-4B52-AF6A-16D22D1C465C}"/>
    <cellStyle name="Normal 5 10 2 2 2 2 2" xfId="35494" xr:uid="{5A0BBB6E-DCC6-4ABB-B09B-753721726F86}"/>
    <cellStyle name="Normal 5 10 2 2 2 3" xfId="35495" xr:uid="{CDE4D2F3-96F3-4F50-B89E-BE764419AE39}"/>
    <cellStyle name="Normal 5 10 2 2 2 4" xfId="35496" xr:uid="{E3C1D848-281F-491E-85D2-1F9CD3E9AED6}"/>
    <cellStyle name="Normal 5 10 2 2 3" xfId="35497" xr:uid="{59ED6F03-9519-44B5-B0EB-F7367ECE3745}"/>
    <cellStyle name="Normal 5 10 2 2 3 2" xfId="35498" xr:uid="{4DA9B1C1-4452-4798-BEC1-F90FF6D3D069}"/>
    <cellStyle name="Normal 5 10 2 2 4" xfId="35499" xr:uid="{4753855D-BDD4-41CB-B5DD-A40FFF2EDCC1}"/>
    <cellStyle name="Normal 5 10 2 2 5" xfId="35500" xr:uid="{C4A2E3E2-8DB8-4D8B-8FB0-ABD112CB10C1}"/>
    <cellStyle name="Normal 5 10 3" xfId="35501" xr:uid="{19BE0C32-996F-474C-8231-482FB82C4A35}"/>
    <cellStyle name="Normal 5 10 3 2" xfId="35502" xr:uid="{3BD7D6F0-DAA3-44C7-9AAC-5805F5C28B7C}"/>
    <cellStyle name="Normal 5 10 3 2 2" xfId="35503" xr:uid="{6861DE07-D18D-42F3-B8C5-C1181BB5536A}"/>
    <cellStyle name="Normal 5 10 3 2 2 2" xfId="35504" xr:uid="{F5F5C5C9-A535-4780-91E4-55420E98BC41}"/>
    <cellStyle name="Normal 5 10 3 2 3" xfId="35505" xr:uid="{DF9E084B-7C93-414D-9A15-208BD92CD5A1}"/>
    <cellStyle name="Normal 5 10 3 2 4" xfId="35506" xr:uid="{C6B386A1-D861-4C12-8A71-A6B974430870}"/>
    <cellStyle name="Normal 5 10 3 3" xfId="35507" xr:uid="{C35FB0BC-150F-4F1B-8511-35B46AF0CC58}"/>
    <cellStyle name="Normal 5 10 3 3 2" xfId="35508" xr:uid="{FD5C98CA-ED81-4C63-95D1-42773BEE7864}"/>
    <cellStyle name="Normal 5 10 3 4" xfId="35509" xr:uid="{1DD8F7FC-919D-4EFC-8152-C3A896C98902}"/>
    <cellStyle name="Normal 5 10 3 5" xfId="35510" xr:uid="{0B6FB1A3-6872-4E22-90FA-F9F747C482F7}"/>
    <cellStyle name="Normal 5 10 4" xfId="35511" xr:uid="{D9927D5B-F0E1-4B4F-845F-088A0C92DB03}"/>
    <cellStyle name="Normal 5 11" xfId="35512" xr:uid="{63821110-8746-4F14-95EA-C97B37867754}"/>
    <cellStyle name="Normal 5 11 2" xfId="35513" xr:uid="{E46DCB96-8577-4027-A535-24A785F0C1CD}"/>
    <cellStyle name="Normal 5 11 2 2" xfId="35514" xr:uid="{2F3D27AC-070C-4DC5-83CD-CB7E49F51E3C}"/>
    <cellStyle name="Normal 5 11 2 2 2" xfId="35515" xr:uid="{481FB339-70BC-4009-8DD6-28AF99E65C4B}"/>
    <cellStyle name="Normal 5 11 2 2 2 2" xfId="35516" xr:uid="{19357585-5230-48E1-ABC5-3569367BF2C4}"/>
    <cellStyle name="Normal 5 11 2 2 3" xfId="35517" xr:uid="{05411ADC-22FB-4508-A134-682099A9E0B7}"/>
    <cellStyle name="Normal 5 11 2 2 4" xfId="35518" xr:uid="{CAFC9339-A44E-46CE-A22E-C14F3CF20289}"/>
    <cellStyle name="Normal 5 11 2 3" xfId="35519" xr:uid="{1843387B-75AD-40CC-B8CF-4CAF31ED0E56}"/>
    <cellStyle name="Normal 5 11 2 3 2" xfId="35520" xr:uid="{24895852-689C-4282-897F-18816794928E}"/>
    <cellStyle name="Normal 5 11 2 4" xfId="35521" xr:uid="{E37C0E46-05B0-4508-9217-591E67B07D9A}"/>
    <cellStyle name="Normal 5 11 2 5" xfId="35522" xr:uid="{ECCACE08-4DF6-4DC1-8890-98BF277938A7}"/>
    <cellStyle name="Normal 5 11 2 6" xfId="35523" xr:uid="{8B8E27A7-8017-433C-839F-CBF68ED1133F}"/>
    <cellStyle name="Normal 5 11 3" xfId="35524" xr:uid="{FE862A3D-490D-4B8E-8B8F-6B98A92D9F73}"/>
    <cellStyle name="Normal 5 11 4" xfId="35525" xr:uid="{5ABE3F1B-33CA-4EB5-8146-D6B4665B4DB8}"/>
    <cellStyle name="Normal 5 12" xfId="35526" xr:uid="{5942B374-7D82-4ACD-AB3C-4291F5873EAB}"/>
    <cellStyle name="Normal 5 12 2" xfId="35527" xr:uid="{2A95E71C-CC88-428F-B9A7-1F60EEB3AC85}"/>
    <cellStyle name="Normal 5 12 2 2" xfId="35528" xr:uid="{2A162CCF-D23E-4143-B3E2-10A528A6219A}"/>
    <cellStyle name="Normal 5 12 2 2 2" xfId="35529" xr:uid="{485BCDAC-1DA8-484E-9F14-B1AE770E0760}"/>
    <cellStyle name="Normal 5 12 2 2 2 2" xfId="35530" xr:uid="{DC5E0152-FDC0-4825-AA66-C41F697D6C70}"/>
    <cellStyle name="Normal 5 12 2 2 3" xfId="35531" xr:uid="{5AA99427-EDE1-4322-866A-4339BFF331E5}"/>
    <cellStyle name="Normal 5 12 2 2 4" xfId="35532" xr:uid="{EC9A3680-4D06-4E93-8BD7-2B8B981B451B}"/>
    <cellStyle name="Normal 5 12 2 3" xfId="35533" xr:uid="{494100F9-4454-4A7D-8EDC-9B938D39553B}"/>
    <cellStyle name="Normal 5 12 2 3 2" xfId="35534" xr:uid="{51BC9B1B-AD3A-4165-9EA8-E6D07369F0DD}"/>
    <cellStyle name="Normal 5 12 2 4" xfId="35535" xr:uid="{482C16FF-2F71-433A-88BB-5F81CE4FE6F6}"/>
    <cellStyle name="Normal 5 12 2 5" xfId="35536" xr:uid="{B8C25D0A-D447-409A-9F77-7AEE974AA689}"/>
    <cellStyle name="Normal 5 12 2 6" xfId="35537" xr:uid="{7B4462B7-6E64-41EE-ABCA-A5EA03EE47B7}"/>
    <cellStyle name="Normal 5 13" xfId="35538" xr:uid="{507149D4-9E3D-4452-BCAF-65A802F0665C}"/>
    <cellStyle name="Normal 5 13 2" xfId="35539" xr:uid="{43A4E387-6127-4FA9-A838-221C30AB2424}"/>
    <cellStyle name="Normal 5 13 2 2" xfId="35540" xr:uid="{28F72E66-8818-414E-9A73-9B211F8B0FE5}"/>
    <cellStyle name="Normal 5 13 2 2 2" xfId="35541" xr:uid="{FF640EFC-8851-4097-982A-2110CB600972}"/>
    <cellStyle name="Normal 5 13 2 2 2 2" xfId="35542" xr:uid="{EF2C532A-DE82-4A18-8305-2BD4F71B38C9}"/>
    <cellStyle name="Normal 5 13 2 2 3" xfId="35543" xr:uid="{362F32AA-DDAE-44A6-BE96-039303BDD755}"/>
    <cellStyle name="Normal 5 13 2 2 4" xfId="35544" xr:uid="{88AE9F8D-8EF0-45BB-AD6A-35A77446279A}"/>
    <cellStyle name="Normal 5 13 2 3" xfId="35545" xr:uid="{188518B2-707F-4061-9651-2CB919299236}"/>
    <cellStyle name="Normal 5 13 2 3 2" xfId="35546" xr:uid="{4115D365-6BC0-410C-8D5B-1855142D997A}"/>
    <cellStyle name="Normal 5 13 2 4" xfId="35547" xr:uid="{C9D691CA-0A1A-404C-87D9-42DB89F6D183}"/>
    <cellStyle name="Normal 5 13 2 5" xfId="35548" xr:uid="{EE3B9067-3A96-4A42-A037-DB3231E443BB}"/>
    <cellStyle name="Normal 5 13 2 6" xfId="35549" xr:uid="{A0A7CE06-EA30-43D2-8187-43F8A7D430EC}"/>
    <cellStyle name="Normal 5 14" xfId="35550" xr:uid="{1595B16F-A15C-4B42-8AEC-451681F8F263}"/>
    <cellStyle name="Normal 5 14 2" xfId="35551" xr:uid="{4213A160-7154-4B9B-9FB4-5EC583DF3A91}"/>
    <cellStyle name="Normal 5 14 2 2" xfId="35552" xr:uid="{9B77C073-BBF7-4E3E-909F-EC9A28E306A8}"/>
    <cellStyle name="Normal 5 14 2 2 2" xfId="35553" xr:uid="{A70F902E-0F8E-455D-8728-DC33A4D2FD73}"/>
    <cellStyle name="Normal 5 14 2 2 2 2" xfId="35554" xr:uid="{87F9D667-8FB5-4E30-B262-D32FB6EE4D1A}"/>
    <cellStyle name="Normal 5 14 2 2 3" xfId="35555" xr:uid="{CA6207EC-2DA5-4908-8053-C6C65F825F18}"/>
    <cellStyle name="Normal 5 14 2 2 4" xfId="35556" xr:uid="{CE162B00-66EF-4E71-97EC-00F88E040361}"/>
    <cellStyle name="Normal 5 14 2 3" xfId="35557" xr:uid="{E3B95E72-FE24-498D-9D14-BBEED6D32C4A}"/>
    <cellStyle name="Normal 5 14 2 3 2" xfId="35558" xr:uid="{9E4D20DE-3D0A-4945-8A1D-47FD5EE13D1B}"/>
    <cellStyle name="Normal 5 14 2 4" xfId="35559" xr:uid="{868D08D8-5B59-4CE1-8C02-1E2914B20D71}"/>
    <cellStyle name="Normal 5 14 2 5" xfId="35560" xr:uid="{02C7AD22-F2A2-401C-9DB6-D60417DBE9A7}"/>
    <cellStyle name="Normal 5 14 2 6" xfId="35561" xr:uid="{D21E2F3D-E282-4D57-B78F-5CAF724B339E}"/>
    <cellStyle name="Normal 5 14 3" xfId="35562" xr:uid="{60C3988A-D6C3-4236-9358-BC2C2E2A0D94}"/>
    <cellStyle name="Normal 5 15" xfId="35563" xr:uid="{AE27C14E-13FF-4A0C-8832-48F5EB473309}"/>
    <cellStyle name="Normal 5 15 2" xfId="35564" xr:uid="{F1BA7A11-07A3-4B0C-96E5-329AB3DB5053}"/>
    <cellStyle name="Normal 5 15 2 2" xfId="35565" xr:uid="{A86DD654-766A-4A52-A87B-A4387BABA10C}"/>
    <cellStyle name="Normal 5 15 2 2 2" xfId="35566" xr:uid="{1A89CB1E-C8A6-43DC-A0A4-BC48A67A9D8E}"/>
    <cellStyle name="Normal 5 15 2 2 2 2" xfId="35567" xr:uid="{3B9509CB-5987-4181-947E-A68880DB04EE}"/>
    <cellStyle name="Normal 5 15 2 2 3" xfId="35568" xr:uid="{FAF9DE1E-E358-412F-83C2-AC01F0AD4DC2}"/>
    <cellStyle name="Normal 5 15 2 2 4" xfId="35569" xr:uid="{C7E69440-645F-47BF-9506-7A696AC86FE3}"/>
    <cellStyle name="Normal 5 15 2 3" xfId="35570" xr:uid="{AA06B442-1034-4F25-8922-9775B8B35D2B}"/>
    <cellStyle name="Normal 5 15 2 3 2" xfId="35571" xr:uid="{D564CD32-15A2-41EF-AA5A-1B120C555794}"/>
    <cellStyle name="Normal 5 15 2 4" xfId="35572" xr:uid="{781B8361-063B-481B-9827-A2E7453EB760}"/>
    <cellStyle name="Normal 5 15 2 5" xfId="35573" xr:uid="{8542E9F7-4D7E-4028-B75B-A7E50EE0EF16}"/>
    <cellStyle name="Normal 5 15 2 6" xfId="35574" xr:uid="{DD4F9741-0E7F-4C25-8912-E53B261EDC44}"/>
    <cellStyle name="Normal 5 16" xfId="35575" xr:uid="{50757703-A174-4CD7-A5E0-29A199289194}"/>
    <cellStyle name="Normal 5 16 2" xfId="35576" xr:uid="{F54970EC-BDE3-4B36-898F-5A98BD994EF1}"/>
    <cellStyle name="Normal 5 16 2 2" xfId="35577" xr:uid="{82BF409F-74D2-48AA-A4F5-8C327F0045C2}"/>
    <cellStyle name="Normal 5 16 2 2 2" xfId="35578" xr:uid="{01E58461-0DEF-4D87-9AFE-0B0EC024BC92}"/>
    <cellStyle name="Normal 5 16 2 2 2 2" xfId="35579" xr:uid="{427A8BD3-2F68-4B8F-909E-5FA91611ADF9}"/>
    <cellStyle name="Normal 5 16 2 2 3" xfId="35580" xr:uid="{91E9FFA0-D9AE-45C1-B90B-2B5A6CCE93A3}"/>
    <cellStyle name="Normal 5 16 2 2 4" xfId="35581" xr:uid="{361D3B7E-DC74-4C79-BBF8-7F37415F23BF}"/>
    <cellStyle name="Normal 5 16 2 3" xfId="35582" xr:uid="{FB566CF0-C5F7-49A5-A7B4-94A94A19A075}"/>
    <cellStyle name="Normal 5 16 2 3 2" xfId="35583" xr:uid="{E9B3C865-8F21-4A92-BB61-03F63A731742}"/>
    <cellStyle name="Normal 5 16 2 4" xfId="35584" xr:uid="{0F03945A-107D-4EB4-AC87-5BE5ADBDCDEC}"/>
    <cellStyle name="Normal 5 16 2 5" xfId="35585" xr:uid="{871DE2C7-1D7D-450B-A5FA-0CE6C25958C6}"/>
    <cellStyle name="Normal 5 16 2 6" xfId="35586" xr:uid="{20ED36F5-5A21-43A8-A75C-A82C1380B6E0}"/>
    <cellStyle name="Normal 5 17" xfId="35587" xr:uid="{387CA21F-F640-4967-9EBD-4176890D66A3}"/>
    <cellStyle name="Normal 5 17 2" xfId="35588" xr:uid="{38BDD526-594F-4BAE-905F-A5B8A1DE6FC5}"/>
    <cellStyle name="Normal 5 17 2 2" xfId="35589" xr:uid="{EDFB3883-5DD3-4F84-BC04-9E691B939095}"/>
    <cellStyle name="Normal 5 17 2 2 2" xfId="35590" xr:uid="{BD76F6B7-80DC-49C2-BBF3-75FE60707CEB}"/>
    <cellStyle name="Normal 5 17 2 2 2 2" xfId="35591" xr:uid="{9D03265D-1729-492B-A392-B6F4B04D572F}"/>
    <cellStyle name="Normal 5 17 2 2 3" xfId="35592" xr:uid="{48E61B5B-5683-4566-9956-8583205ECC68}"/>
    <cellStyle name="Normal 5 17 2 2 4" xfId="35593" xr:uid="{8AF72EB8-4C9B-4EAD-985B-FC043BD0FE69}"/>
    <cellStyle name="Normal 5 17 2 3" xfId="35594" xr:uid="{84297438-281A-4FD5-A825-D38F273C7753}"/>
    <cellStyle name="Normal 5 17 2 3 2" xfId="35595" xr:uid="{BFF7F5C5-2B75-4843-9F83-C35E284AC975}"/>
    <cellStyle name="Normal 5 17 2 4" xfId="35596" xr:uid="{8612E115-6E20-4597-9833-4C241D377EBF}"/>
    <cellStyle name="Normal 5 17 2 5" xfId="35597" xr:uid="{917AF862-F172-4002-8DB8-3D947BF79CAD}"/>
    <cellStyle name="Normal 5 17 2 6" xfId="35598" xr:uid="{2E45962D-EDAA-4503-B37C-C3E3BF3E70AB}"/>
    <cellStyle name="Normal 5 18" xfId="35599" xr:uid="{8889E6CD-97E8-4A64-9673-741B2B93C5AC}"/>
    <cellStyle name="Normal 5 18 2" xfId="35600" xr:uid="{331C0352-FE78-4D5B-A95F-E77339C5DBDF}"/>
    <cellStyle name="Normal 5 18 2 2" xfId="35601" xr:uid="{3A2A4EB3-DF67-404A-AE52-52EA7E0CB323}"/>
    <cellStyle name="Normal 5 18 2 2 2" xfId="35602" xr:uid="{2D626F95-2017-48AC-81C0-F465EA319AC1}"/>
    <cellStyle name="Normal 5 18 2 2 2 2" xfId="35603" xr:uid="{11D671D9-D6A3-4758-9F91-398F7B9069F1}"/>
    <cellStyle name="Normal 5 18 2 2 3" xfId="35604" xr:uid="{395BA947-713E-4BAE-A889-C39E114393F4}"/>
    <cellStyle name="Normal 5 18 2 2 4" xfId="35605" xr:uid="{8B32BD94-49A1-4010-920E-B593C1174443}"/>
    <cellStyle name="Normal 5 18 2 3" xfId="35606" xr:uid="{AD27433E-8ADB-4446-9467-8427196D45B2}"/>
    <cellStyle name="Normal 5 18 2 3 2" xfId="35607" xr:uid="{1E11DF35-F240-4C4D-9F6B-3CC6B3EE5B4A}"/>
    <cellStyle name="Normal 5 18 2 4" xfId="35608" xr:uid="{8B96A088-B259-4357-8C0F-5E02996C3FFA}"/>
    <cellStyle name="Normal 5 18 2 5" xfId="35609" xr:uid="{947EDBB0-353D-4CE4-85F5-0B07FA514C3E}"/>
    <cellStyle name="Normal 5 18 2 6" xfId="35610" xr:uid="{9C063573-B2CF-4E97-9AFA-4B37091D0921}"/>
    <cellStyle name="Normal 5 19" xfId="35611" xr:uid="{2B1E70CA-FD35-4FED-AC4B-ECDFED724426}"/>
    <cellStyle name="Normal 5 19 2" xfId="35612" xr:uid="{43EDC556-FC4B-493C-9561-930475E260BF}"/>
    <cellStyle name="Normal 5 19 2 2" xfId="35613" xr:uid="{10465A9E-F723-481E-9150-535BC69D7418}"/>
    <cellStyle name="Normal 5 19 2 2 2" xfId="35614" xr:uid="{DDA31572-F246-4CAF-B277-2091FBA00412}"/>
    <cellStyle name="Normal 5 19 2 2 2 2" xfId="35615" xr:uid="{8A830175-88E5-4442-8D5E-3B354AFA6491}"/>
    <cellStyle name="Normal 5 19 2 2 2 2 2" xfId="35616" xr:uid="{F48F4C99-7792-44CD-95F1-9AF168F4AF4A}"/>
    <cellStyle name="Normal 5 19 2 2 2 3" xfId="35617" xr:uid="{15C3C898-711E-4FE9-8D3E-08C4F14ED1F5}"/>
    <cellStyle name="Normal 5 19 2 2 2 4" xfId="35618" xr:uid="{8ACB71EF-13BD-47FF-AE4C-F37D4B4696B3}"/>
    <cellStyle name="Normal 5 19 2 2 3" xfId="35619" xr:uid="{BE234070-2CD1-4398-BB38-2894D1DA6792}"/>
    <cellStyle name="Normal 5 19 2 2 3 2" xfId="35620" xr:uid="{A0F90A28-A87F-4F62-90A3-F9ACB5E6805E}"/>
    <cellStyle name="Normal 5 19 2 2 4" xfId="35621" xr:uid="{47FAF7E1-C8BC-49B2-91A5-781D7E60A92E}"/>
    <cellStyle name="Normal 5 19 2 2 5" xfId="35622" xr:uid="{300D2E65-0E9C-494B-B5A3-F112C98B9040}"/>
    <cellStyle name="Normal 5 19 2 2 6" xfId="35623" xr:uid="{3F13383A-5C6F-4509-8E3A-7B9DE9DF60B0}"/>
    <cellStyle name="Normal 5 19 3" xfId="35624" xr:uid="{1732AB4F-45F5-4708-80E1-0ED32CCD3144}"/>
    <cellStyle name="Normal 5 19 3 2" xfId="35625" xr:uid="{05D72305-6C75-47C7-9E87-2D622E96E53D}"/>
    <cellStyle name="Normal 5 19 3 2 2" xfId="35626" xr:uid="{4F15C8FA-1D1F-4A66-9D69-EED7BADFF76D}"/>
    <cellStyle name="Normal 5 19 3 2 2 2" xfId="35627" xr:uid="{249D9451-962B-49D7-A8FB-3D68C139C92D}"/>
    <cellStyle name="Normal 5 19 3 2 3" xfId="35628" xr:uid="{96BF57BA-E8B9-4631-B060-2F79275E5570}"/>
    <cellStyle name="Normal 5 19 3 2 4" xfId="35629" xr:uid="{5A82982C-75C0-4C8E-B175-7E55C2CCC229}"/>
    <cellStyle name="Normal 5 19 3 3" xfId="35630" xr:uid="{F1E00AD8-4FDA-4546-A93C-D6FEDEA320FA}"/>
    <cellStyle name="Normal 5 19 3 3 2" xfId="35631" xr:uid="{E1AFF323-60A5-430F-BD67-EEF82C469EE8}"/>
    <cellStyle name="Normal 5 19 3 4" xfId="35632" xr:uid="{45C75B0F-4172-4748-92AB-EFC741622413}"/>
    <cellStyle name="Normal 5 19 3 5" xfId="35633" xr:uid="{60E5F8B1-D59D-4533-A4B4-D173E4995EF2}"/>
    <cellStyle name="Normal 5 19 3 6" xfId="35634" xr:uid="{08BC84F0-513C-400B-9506-338C9AAE3B91}"/>
    <cellStyle name="Normal 5 2" xfId="1155" xr:uid="{00000000-0005-0000-0000-000089040000}"/>
    <cellStyle name="Normal 5 2 10" xfId="35635" xr:uid="{3DB3AC1A-810C-42C4-8F2C-F8429B23DFE8}"/>
    <cellStyle name="Normal 5 2 10 2" xfId="35636" xr:uid="{5285416E-E121-495C-ABCA-E095A8D3F425}"/>
    <cellStyle name="Normal 5 2 10 2 2" xfId="35637" xr:uid="{451BF0A0-A8F3-4799-B718-AA557BE88DFA}"/>
    <cellStyle name="Normal 5 2 10 2 2 2" xfId="35638" xr:uid="{BCA1C868-D3E1-4846-B8E0-0464537F6E81}"/>
    <cellStyle name="Normal 5 2 10 2 2 2 2" xfId="35639" xr:uid="{AA7E8675-51D4-4135-B2A1-6AA70F1FE9A8}"/>
    <cellStyle name="Normal 5 2 10 2 2 3" xfId="35640" xr:uid="{ED79B3D1-A856-4002-9A48-CD602257D684}"/>
    <cellStyle name="Normal 5 2 10 2 2 4" xfId="35641" xr:uid="{A9FE7C37-CE98-4BA3-A4BC-2C4629FC1D8C}"/>
    <cellStyle name="Normal 5 2 10 2 3" xfId="35642" xr:uid="{AFD05D01-1A6F-4EED-A6E6-1F23998F90F1}"/>
    <cellStyle name="Normal 5 2 10 2 3 2" xfId="35643" xr:uid="{D2DD272B-0B4F-4A53-B7D8-619B8D0535C2}"/>
    <cellStyle name="Normal 5 2 10 2 4" xfId="35644" xr:uid="{8ECDBB42-EFC1-4021-B13F-F88FD5714C1D}"/>
    <cellStyle name="Normal 5 2 10 2 5" xfId="35645" xr:uid="{2B3C3C7C-F641-4A43-AA9C-83FE73A6E81D}"/>
    <cellStyle name="Normal 5 2 10 2 6" xfId="35646" xr:uid="{CB04D147-22A7-4F6F-BA29-BB84CFE01B03}"/>
    <cellStyle name="Normal 5 2 11" xfId="35647" xr:uid="{ACFAA0AD-6173-4227-B99C-D7BE805AD199}"/>
    <cellStyle name="Normal 5 2 11 2" xfId="35648" xr:uid="{B6FE5C59-6C6C-43A9-849B-1776924C0CDC}"/>
    <cellStyle name="Normal 5 2 11 2 2" xfId="35649" xr:uid="{504EDDCC-E044-465B-9FDA-A3D624EA5756}"/>
    <cellStyle name="Normal 5 2 11 2 2 2" xfId="35650" xr:uid="{E6794C7B-A687-4A8B-95EC-0662616EA1B8}"/>
    <cellStyle name="Normal 5 2 11 2 2 2 2" xfId="35651" xr:uid="{9022F74F-8C7C-4405-A7A4-8C7656D48CCD}"/>
    <cellStyle name="Normal 5 2 11 2 2 3" xfId="35652" xr:uid="{B59025BE-E414-4222-8774-498C0A78714B}"/>
    <cellStyle name="Normal 5 2 11 2 2 4" xfId="35653" xr:uid="{3CDD6DDF-F7E2-4C9A-B5A4-3BC0C6922AE3}"/>
    <cellStyle name="Normal 5 2 11 2 3" xfId="35654" xr:uid="{A7C056E8-6239-445B-8D90-7524D9BBE05E}"/>
    <cellStyle name="Normal 5 2 11 2 3 2" xfId="35655" xr:uid="{10EFD318-901B-400A-88A2-AB4B82181850}"/>
    <cellStyle name="Normal 5 2 11 2 4" xfId="35656" xr:uid="{AF618459-F0E5-4FEB-BA30-7BFD43018065}"/>
    <cellStyle name="Normal 5 2 11 2 5" xfId="35657" xr:uid="{BFAEBEBC-07B3-4EC6-A266-B35F10F081C4}"/>
    <cellStyle name="Normal 5 2 11 2 6" xfId="35658" xr:uid="{9D3C311D-AF02-4BB0-8FBC-A70CDA648EE0}"/>
    <cellStyle name="Normal 5 2 12" xfId="35659" xr:uid="{76A09D3F-B070-46AF-B516-D30C7D6D79A3}"/>
    <cellStyle name="Normal 5 2 12 2" xfId="35660" xr:uid="{D51C2BE9-05DA-4A63-9EF9-1E66AEEAA435}"/>
    <cellStyle name="Normal 5 2 12 2 2" xfId="35661" xr:uid="{87C09D91-0BB6-48E4-9A33-B2A623B88191}"/>
    <cellStyle name="Normal 5 2 12 2 2 2" xfId="35662" xr:uid="{A5781371-EFF6-48F6-AC99-E2ECDDC2DB62}"/>
    <cellStyle name="Normal 5 2 12 2 2 2 2" xfId="35663" xr:uid="{CC053AA5-E664-4BE1-9267-BB5B8F5809CB}"/>
    <cellStyle name="Normal 5 2 12 2 2 3" xfId="35664" xr:uid="{2C890C0F-D6CF-4F02-8F95-B2792648BC51}"/>
    <cellStyle name="Normal 5 2 12 2 2 4" xfId="35665" xr:uid="{16D6D784-D766-4C4D-8D54-953D4C476E0C}"/>
    <cellStyle name="Normal 5 2 12 2 3" xfId="35666" xr:uid="{7494C399-15F0-4E07-BD26-518ED4C0E502}"/>
    <cellStyle name="Normal 5 2 12 2 3 2" xfId="35667" xr:uid="{614CF5F4-559C-4821-BE16-9A1D6A5E09E4}"/>
    <cellStyle name="Normal 5 2 12 2 4" xfId="35668" xr:uid="{ACD90FDF-36AC-4674-8A85-7A9A8B857417}"/>
    <cellStyle name="Normal 5 2 12 2 5" xfId="35669" xr:uid="{265BC6D6-D84F-431C-AB80-41D7B1449771}"/>
    <cellStyle name="Normal 5 2 12 2 6" xfId="35670" xr:uid="{1872E4C6-5562-4CE9-BB4F-944E0F55B327}"/>
    <cellStyle name="Normal 5 2 13" xfId="35671" xr:uid="{C9CE0042-3754-461C-A0CA-F3D2124C4C3A}"/>
    <cellStyle name="Normal 5 2 13 2" xfId="35672" xr:uid="{71B2B8AD-5989-4581-B0EC-00B83E1C3F95}"/>
    <cellStyle name="Normal 5 2 13 2 2" xfId="35673" xr:uid="{529826EE-DF42-408B-BFEC-8E430CEE2BEC}"/>
    <cellStyle name="Normal 5 2 13 2 2 2" xfId="35674" xr:uid="{A9112838-9EBF-4B33-AF9C-128120A17BB8}"/>
    <cellStyle name="Normal 5 2 13 2 2 2 2" xfId="35675" xr:uid="{B4251A5B-38EB-44B5-9EDB-D5C7FCED5641}"/>
    <cellStyle name="Normal 5 2 13 2 2 3" xfId="35676" xr:uid="{96D9A963-3F17-44DB-A9F7-2D5AE967014E}"/>
    <cellStyle name="Normal 5 2 13 2 2 4" xfId="35677" xr:uid="{94562276-C8EE-432C-9221-26CE4F7B3FF2}"/>
    <cellStyle name="Normal 5 2 13 2 3" xfId="35678" xr:uid="{2A07DE09-E421-4085-8770-ABC03CA807D8}"/>
    <cellStyle name="Normal 5 2 13 2 3 2" xfId="35679" xr:uid="{E46760FE-4333-4AB8-B5FC-F98FF0B82E57}"/>
    <cellStyle name="Normal 5 2 13 2 4" xfId="35680" xr:uid="{CB9008A3-60C6-4482-82D9-0B8C50C2C2E3}"/>
    <cellStyle name="Normal 5 2 13 2 5" xfId="35681" xr:uid="{B02C53A9-F2EA-4825-AE59-90BF0844A71B}"/>
    <cellStyle name="Normal 5 2 13 2 6" xfId="35682" xr:uid="{D063FD43-C0F1-4FB5-B624-483443865920}"/>
    <cellStyle name="Normal 5 2 14" xfId="35683" xr:uid="{00F3AF7B-420F-4382-BA1F-B1E4DE3A8DA1}"/>
    <cellStyle name="Normal 5 2 14 2" xfId="35684" xr:uid="{F941793F-86B2-496E-A5EC-A7DE66DCB61F}"/>
    <cellStyle name="Normal 5 2 14 2 2" xfId="35685" xr:uid="{B16D971F-0EF1-4143-80BE-4A4EB8BA8360}"/>
    <cellStyle name="Normal 5 2 14 2 2 2" xfId="35686" xr:uid="{D0EEE918-A079-4088-8354-29E76B1ED501}"/>
    <cellStyle name="Normal 5 2 14 2 2 2 2" xfId="35687" xr:uid="{C36D399C-6F00-4D3E-AEF5-1F464D1EC528}"/>
    <cellStyle name="Normal 5 2 14 2 2 3" xfId="35688" xr:uid="{54884FFD-F192-4F0D-8A8B-C7F6F6CBC6F4}"/>
    <cellStyle name="Normal 5 2 14 2 2 4" xfId="35689" xr:uid="{EDD05B63-8C5E-4B3B-A995-D682D1779322}"/>
    <cellStyle name="Normal 5 2 14 2 3" xfId="35690" xr:uid="{4B867E83-1326-4225-9428-E666D5002664}"/>
    <cellStyle name="Normal 5 2 14 2 3 2" xfId="35691" xr:uid="{CCB90B3D-E194-417C-9927-A5DEE98A2433}"/>
    <cellStyle name="Normal 5 2 14 2 4" xfId="35692" xr:uid="{B6E74E9E-10C1-4E14-B5DC-102986BA370D}"/>
    <cellStyle name="Normal 5 2 14 2 5" xfId="35693" xr:uid="{26867493-541A-4541-8C0F-87E9E041E5B6}"/>
    <cellStyle name="Normal 5 2 14 2 6" xfId="35694" xr:uid="{0D3BA730-F46A-4F0E-A32C-86A8AA621C8E}"/>
    <cellStyle name="Normal 5 2 15" xfId="35695" xr:uid="{8192BDB6-251D-4D47-B48D-6563C6673B0D}"/>
    <cellStyle name="Normal 5 2 15 2" xfId="35696" xr:uid="{AAFA214F-1D23-4637-852E-42507EBD87D3}"/>
    <cellStyle name="Normal 5 2 15 2 2" xfId="35697" xr:uid="{0AA86C22-F710-42C9-881D-6ABE5C2BAC20}"/>
    <cellStyle name="Normal 5 2 15 2 2 2" xfId="35698" xr:uid="{49008729-45FC-4F01-B9F4-3E8F731090FA}"/>
    <cellStyle name="Normal 5 2 15 2 3" xfId="35699" xr:uid="{C53E47E0-21AB-4E51-9FDE-BB4AAE940E48}"/>
    <cellStyle name="Normal 5 2 15 2 4" xfId="35700" xr:uid="{B2ACA814-1121-497A-8807-BD791E6514AA}"/>
    <cellStyle name="Normal 5 2 15 3" xfId="35701" xr:uid="{8D0C7105-E33B-4882-8B35-0317C3E55EA7}"/>
    <cellStyle name="Normal 5 2 15 3 2" xfId="35702" xr:uid="{F3DC5692-359D-4BF2-A60F-BAB9B4E5B373}"/>
    <cellStyle name="Normal 5 2 15 4" xfId="35703" xr:uid="{BA395EC9-F1D7-469A-9238-83CEE46ECED2}"/>
    <cellStyle name="Normal 5 2 15 5" xfId="35704" xr:uid="{6DA6310F-142D-46B6-A864-C4328AFEAE3C}"/>
    <cellStyle name="Normal 5 2 15 6" xfId="35705" xr:uid="{C769D2A0-8A7B-4568-AC95-D66CBC507FF5}"/>
    <cellStyle name="Normal 5 2 16" xfId="4067" xr:uid="{5D100079-2068-4616-9160-CA2302DC0DE3}"/>
    <cellStyle name="Normal 5 2 17" xfId="2223" xr:uid="{FAA15A62-6583-4587-840F-5B249F44A20F}"/>
    <cellStyle name="Normal 5 2 2" xfId="1156" xr:uid="{00000000-0005-0000-0000-00008A040000}"/>
    <cellStyle name="Normal 5 2 2 2" xfId="1157" xr:uid="{00000000-0005-0000-0000-00008B040000}"/>
    <cellStyle name="Normal 5 2 2 2 2" xfId="1158" xr:uid="{00000000-0005-0000-0000-00008C040000}"/>
    <cellStyle name="Normal 5 2 2 2 2 2" xfId="1159" xr:uid="{00000000-0005-0000-0000-00008D040000}"/>
    <cellStyle name="Normal 5 2 2 2 2 2 2" xfId="1160" xr:uid="{00000000-0005-0000-0000-00008E040000}"/>
    <cellStyle name="Normal 5 2 2 2 2 2 2 2" xfId="35709" xr:uid="{7CE32669-7B36-4944-B375-AD42581A8A52}"/>
    <cellStyle name="Normal 5 2 2 2 2 2 2 2 2" xfId="35710" xr:uid="{73C7DEAA-146A-4984-9285-13EAF3D04407}"/>
    <cellStyle name="Normal 5 2 2 2 2 2 2 3" xfId="35711" xr:uid="{A8D1493C-F0FE-4CDA-BE20-92C402646880}"/>
    <cellStyle name="Normal 5 2 2 2 2 2 2 4" xfId="35712" xr:uid="{9E682EF0-FAB1-4DC2-BEAE-E42EA36D8B3B}"/>
    <cellStyle name="Normal 5 2 2 2 2 2 2 5" xfId="35708" xr:uid="{2480F19B-12CD-4A24-B475-2BEFE80F37AA}"/>
    <cellStyle name="Normal 5 2 2 2 2 2 3" xfId="35713" xr:uid="{CE620FC7-88FC-4CED-A726-9CC3D715D8BC}"/>
    <cellStyle name="Normal 5 2 2 2 2 2 3 2" xfId="35714" xr:uid="{08F83BD7-EFE9-4726-83FD-2B2DE8EA73C3}"/>
    <cellStyle name="Normal 5 2 2 2 2 2 4" xfId="35715" xr:uid="{7909D702-4A8B-4E86-897C-4C9E2E04AF37}"/>
    <cellStyle name="Normal 5 2 2 2 2 2 4 2" xfId="35716" xr:uid="{2E1B7691-B439-4D27-8277-057EA547DF8B}"/>
    <cellStyle name="Normal 5 2 2 2 2 2 5" xfId="35717" xr:uid="{6ACB7826-16DD-4B48-842F-ADBD8BBA8A13}"/>
    <cellStyle name="Normal 5 2 2 2 2 2 6" xfId="35718" xr:uid="{ADF8D787-815B-45FE-B6B4-388AE8DA17B7}"/>
    <cellStyle name="Normal 5 2 2 2 2 2 7" xfId="35719" xr:uid="{4A3E0CBB-D43C-4779-891E-6690D13346FF}"/>
    <cellStyle name="Normal 5 2 2 2 2 2 8" xfId="35720" xr:uid="{3B3F5D3D-1BFB-4375-A946-EB2C701DCC4C}"/>
    <cellStyle name="Normal 5 2 2 2 2 2 9" xfId="35707" xr:uid="{EBD5532A-8424-40C5-9DDB-7ED35649C16D}"/>
    <cellStyle name="Normal 5 2 2 2 2 3" xfId="1161" xr:uid="{00000000-0005-0000-0000-00008F040000}"/>
    <cellStyle name="Normal 5 2 2 2 2 3 2" xfId="35722" xr:uid="{50EC88CE-54EB-40FB-B151-9F583D9B6C19}"/>
    <cellStyle name="Normal 5 2 2 2 2 3 3" xfId="35721" xr:uid="{4EB07F4B-FB3E-4E7F-8039-AB2E40BEF01D}"/>
    <cellStyle name="Normal 5 2 2 2 2 4" xfId="35723" xr:uid="{95B25889-F811-4DA5-9140-A254B2B8EE53}"/>
    <cellStyle name="Normal 5 2 2 2 2 5" xfId="35706" xr:uid="{CFE61B11-46CC-4B58-B537-CE06A35D5DA7}"/>
    <cellStyle name="Normal 5 2 2 2 3" xfId="1162" xr:uid="{00000000-0005-0000-0000-000090040000}"/>
    <cellStyle name="Normal 5 2 2 2 3 2" xfId="1163" xr:uid="{00000000-0005-0000-0000-000091040000}"/>
    <cellStyle name="Normal 5 2 2 2 3 2 2" xfId="35726" xr:uid="{5C9B45BE-98A0-4E31-BD83-8E7EEA798C95}"/>
    <cellStyle name="Normal 5 2 2 2 3 2 2 2" xfId="35727" xr:uid="{3EB0FFE8-CC13-4B95-88EC-325420CB6891}"/>
    <cellStyle name="Normal 5 2 2 2 3 2 3" xfId="35728" xr:uid="{7F349665-A15C-4EFC-B6FF-7153714A90D1}"/>
    <cellStyle name="Normal 5 2 2 2 3 2 4" xfId="35729" xr:uid="{AB39AF03-A5DF-4840-B38E-E2AC4B0879CE}"/>
    <cellStyle name="Normal 5 2 2 2 3 2 5" xfId="35725" xr:uid="{C4DF8B04-6946-401F-BEA1-95B26F903912}"/>
    <cellStyle name="Normal 5 2 2 2 3 3" xfId="35730" xr:uid="{1E052D14-A6E9-49BE-A32C-EB5850D39813}"/>
    <cellStyle name="Normal 5 2 2 2 3 3 2" xfId="35731" xr:uid="{C6E7FDD2-DBD4-482B-BF12-DAA14160995A}"/>
    <cellStyle name="Normal 5 2 2 2 3 4" xfId="35732" xr:uid="{74FFBBDE-BDCA-4BB8-A224-95169271D4D6}"/>
    <cellStyle name="Normal 5 2 2 2 3 4 2" xfId="35733" xr:uid="{F33E20DB-AB86-4DEE-807F-151D16E784F7}"/>
    <cellStyle name="Normal 5 2 2 2 3 5" xfId="35734" xr:uid="{2AFAA205-8227-46D1-B5EB-121D8626EF8C}"/>
    <cellStyle name="Normal 5 2 2 2 3 6" xfId="35735" xr:uid="{F84A1297-CB81-405A-927D-A1CBF586EFC1}"/>
    <cellStyle name="Normal 5 2 2 2 3 7" xfId="35736" xr:uid="{28F2A701-4639-4902-AB22-F268B1AEE071}"/>
    <cellStyle name="Normal 5 2 2 2 3 8" xfId="35737" xr:uid="{71908C94-4C87-4D28-85C9-B97B009C04A0}"/>
    <cellStyle name="Normal 5 2 2 2 3 9" xfId="35724" xr:uid="{F0CF502C-A212-4490-8EE5-E9510302D9BD}"/>
    <cellStyle name="Normal 5 2 2 2 4" xfId="1164" xr:uid="{00000000-0005-0000-0000-000092040000}"/>
    <cellStyle name="Normal 5 2 2 2 4 2" xfId="35739" xr:uid="{1117C459-0E9B-4419-96F1-41AF4065AA65}"/>
    <cellStyle name="Normal 5 2 2 2 4 3" xfId="35738" xr:uid="{08098371-2DD3-4813-8371-8EF0979D68F3}"/>
    <cellStyle name="Normal 5 2 2 2 5" xfId="35740" xr:uid="{D1A38226-D31A-4FFB-92D3-FA5C899F93BB}"/>
    <cellStyle name="Normal 5 2 2 2 6" xfId="4165" xr:uid="{DBB998FE-FF76-4C23-9947-A1F30DD56D0E}"/>
    <cellStyle name="Normal 5 2 2 3" xfId="1165" xr:uid="{00000000-0005-0000-0000-000093040000}"/>
    <cellStyle name="Normal 5 2 2 3 2" xfId="1166" xr:uid="{00000000-0005-0000-0000-000094040000}"/>
    <cellStyle name="Normal 5 2 2 3 2 2" xfId="1167" xr:uid="{00000000-0005-0000-0000-000095040000}"/>
    <cellStyle name="Normal 5 2 2 3 2 2 2" xfId="35744" xr:uid="{0B11A630-5BDF-426B-A24E-0352E9090B44}"/>
    <cellStyle name="Normal 5 2 2 3 2 2 2 2" xfId="35745" xr:uid="{1230BD60-FC37-4B48-A6CA-3C094C33A230}"/>
    <cellStyle name="Normal 5 2 2 3 2 2 3" xfId="35746" xr:uid="{9F454713-4FDE-49E8-8CAB-A09BFAE36510}"/>
    <cellStyle name="Normal 5 2 2 3 2 2 4" xfId="35747" xr:uid="{9AB6DEB3-E4E4-4947-A538-0B1C7B6B2EC7}"/>
    <cellStyle name="Normal 5 2 2 3 2 2 5" xfId="35743" xr:uid="{54B8A44F-661C-4F75-82B4-AFBA39800475}"/>
    <cellStyle name="Normal 5 2 2 3 2 3" xfId="35748" xr:uid="{09595DE1-034E-4464-9A26-BF34B5770A3A}"/>
    <cellStyle name="Normal 5 2 2 3 2 3 2" xfId="35749" xr:uid="{5B7DEA2F-724A-4D6B-B469-349CA95AF2DF}"/>
    <cellStyle name="Normal 5 2 2 3 2 4" xfId="35750" xr:uid="{B7F06E2B-00B4-46F9-8947-2F405945203D}"/>
    <cellStyle name="Normal 5 2 2 3 2 4 2" xfId="35751" xr:uid="{E1762718-CDA8-4FDC-8EC2-8E0CF155D4FA}"/>
    <cellStyle name="Normal 5 2 2 3 2 5" xfId="35752" xr:uid="{AFDE3C22-80A0-453D-8A17-4B961186DA04}"/>
    <cellStyle name="Normal 5 2 2 3 2 6" xfId="35753" xr:uid="{030A6C1C-F538-43A5-8957-779F1C512464}"/>
    <cellStyle name="Normal 5 2 2 3 2 7" xfId="35754" xr:uid="{EF20182D-767D-43FD-9AF1-4C4356C2F2CC}"/>
    <cellStyle name="Normal 5 2 2 3 2 8" xfId="35755" xr:uid="{558D8909-D800-44AB-9CD9-05C4D0C5CE9A}"/>
    <cellStyle name="Normal 5 2 2 3 2 9" xfId="35742" xr:uid="{177DE699-2598-4C39-B3C4-3A6D01F3955A}"/>
    <cellStyle name="Normal 5 2 2 3 3" xfId="1168" xr:uid="{00000000-0005-0000-0000-000096040000}"/>
    <cellStyle name="Normal 5 2 2 3 3 2" xfId="35757" xr:uid="{DED6B1CA-BD50-4A1C-821B-1105EE213848}"/>
    <cellStyle name="Normal 5 2 2 3 3 3" xfId="35756" xr:uid="{A59DA664-7138-472A-931E-8429C74DA64F}"/>
    <cellStyle name="Normal 5 2 2 3 4" xfId="35758" xr:uid="{F98CF20B-7153-4723-91BD-D2A02CB1BD79}"/>
    <cellStyle name="Normal 5 2 2 3 5" xfId="35741" xr:uid="{F64C2AEA-D98D-40AD-A415-B6313C8B1EDF}"/>
    <cellStyle name="Normal 5 2 2 4" xfId="1169" xr:uid="{00000000-0005-0000-0000-000097040000}"/>
    <cellStyle name="Normal 5 2 2 4 2" xfId="1170" xr:uid="{00000000-0005-0000-0000-000098040000}"/>
    <cellStyle name="Normal 5 2 2 4 2 2" xfId="35761" xr:uid="{2F06882F-A4F3-4B65-8DE0-D86193563DF7}"/>
    <cellStyle name="Normal 5 2 2 4 2 2 2" xfId="35762" xr:uid="{F667D3F3-6CED-4290-B168-7B4EC9604D4B}"/>
    <cellStyle name="Normal 5 2 2 4 2 3" xfId="35763" xr:uid="{A896D712-093E-462C-B56E-C78FF97FC284}"/>
    <cellStyle name="Normal 5 2 2 4 2 4" xfId="35764" xr:uid="{CF0A6632-AA82-4E7A-8244-223D8B7CE224}"/>
    <cellStyle name="Normal 5 2 2 4 2 5" xfId="35760" xr:uid="{1F942197-B511-476C-BF36-357AB55606F1}"/>
    <cellStyle name="Normal 5 2 2 4 3" xfId="35765" xr:uid="{B986096D-24EC-4122-9796-B7CBB8762A4B}"/>
    <cellStyle name="Normal 5 2 2 4 3 2" xfId="35766" xr:uid="{85CB6011-B293-4634-B2E4-15265C378986}"/>
    <cellStyle name="Normal 5 2 2 4 3 3" xfId="35767" xr:uid="{9E436322-4FC1-45C7-B875-02AA24269C87}"/>
    <cellStyle name="Normal 5 2 2 4 4" xfId="35768" xr:uid="{A0678044-155F-4FEE-8405-D19E6C8571BF}"/>
    <cellStyle name="Normal 5 2 2 4 4 2" xfId="35769" xr:uid="{13134FF3-693F-4660-B00E-10B400CFD396}"/>
    <cellStyle name="Normal 5 2 2 4 4 3" xfId="35770" xr:uid="{775BC9ED-A69C-4FDC-A611-ACD0E22F283D}"/>
    <cellStyle name="Normal 5 2 2 4 5" xfId="35771" xr:uid="{77540C5F-3A94-4995-8D28-639C2DEE5157}"/>
    <cellStyle name="Normal 5 2 2 4 6" xfId="35772" xr:uid="{82A24297-8289-4F20-B09F-2213439C9B72}"/>
    <cellStyle name="Normal 5 2 2 4 7" xfId="35773" xr:uid="{0C9E3C38-46E4-4FE6-9457-3D8A26F47323}"/>
    <cellStyle name="Normal 5 2 2 4 8" xfId="35759" xr:uid="{647257E0-8655-440F-AD73-5F9A5C2957CD}"/>
    <cellStyle name="Normal 5 2 2 5" xfId="1171" xr:uid="{00000000-0005-0000-0000-000099040000}"/>
    <cellStyle name="Normal 5 2 2 5 2" xfId="35775" xr:uid="{D64213E4-E632-4AE1-8FA3-18C3D4926D1C}"/>
    <cellStyle name="Normal 5 2 2 5 3" xfId="35776" xr:uid="{10414048-E38F-40B0-8CD6-42DE35185182}"/>
    <cellStyle name="Normal 5 2 2 5 4" xfId="35774" xr:uid="{71104404-31D7-4A61-89E0-302CE8098558}"/>
    <cellStyle name="Normal 5 2 2 6" xfId="35777" xr:uid="{556631EC-2B27-48F9-89EC-200C7230EF46}"/>
    <cellStyle name="Normal 5 2 2 6 2" xfId="35778" xr:uid="{1F87E1BC-08C2-4162-9145-CBD1099BBA2A}"/>
    <cellStyle name="Normal 5 2 2 7" xfId="4068" xr:uid="{5B0B2105-D8BE-4AD4-B709-40BF4DC6DEFF}"/>
    <cellStyle name="Normal 5 2 2 8" xfId="3207" xr:uid="{A7EF05D0-3A29-4F0F-B671-0EA1EBCB3975}"/>
    <cellStyle name="Normal 5 2 3" xfId="1172" xr:uid="{00000000-0005-0000-0000-00009A040000}"/>
    <cellStyle name="Normal 5 2 3 2" xfId="1173" xr:uid="{00000000-0005-0000-0000-00009B040000}"/>
    <cellStyle name="Normal 5 2 3 2 2" xfId="1174" xr:uid="{00000000-0005-0000-0000-00009C040000}"/>
    <cellStyle name="Normal 5 2 3 2 2 2" xfId="1175" xr:uid="{00000000-0005-0000-0000-00009D040000}"/>
    <cellStyle name="Normal 5 2 3 2 2 2 2" xfId="35782" xr:uid="{8B275A15-988E-4CE4-84EC-35F7B5D2EDFF}"/>
    <cellStyle name="Normal 5 2 3 2 2 2 2 2" xfId="35783" xr:uid="{03E8E3DC-0838-487B-8DDF-41659928C48B}"/>
    <cellStyle name="Normal 5 2 3 2 2 2 3" xfId="35784" xr:uid="{D45CE46D-6BBF-4457-99AE-365D34B00772}"/>
    <cellStyle name="Normal 5 2 3 2 2 2 4" xfId="35785" xr:uid="{21BE2E8E-E849-489C-B07C-032854DF51FD}"/>
    <cellStyle name="Normal 5 2 3 2 2 2 5" xfId="35781" xr:uid="{32756D80-B9FE-4905-BD6E-7D6BE21FFCEE}"/>
    <cellStyle name="Normal 5 2 3 2 2 3" xfId="35786" xr:uid="{987BD886-1854-4728-A5C6-B86423CEA0CA}"/>
    <cellStyle name="Normal 5 2 3 2 2 3 2" xfId="35787" xr:uid="{ECD8C0A5-77B8-411B-8519-DAAD35676420}"/>
    <cellStyle name="Normal 5 2 3 2 2 4" xfId="35788" xr:uid="{D7BA954E-3F66-447B-8544-C970567A2FFE}"/>
    <cellStyle name="Normal 5 2 3 2 2 4 2" xfId="35789" xr:uid="{B7F6D8A1-B12D-4022-9716-6106E656CA9B}"/>
    <cellStyle name="Normal 5 2 3 2 2 5" xfId="35790" xr:uid="{7A6D81C2-8764-4532-AA0C-B37EE04C8A89}"/>
    <cellStyle name="Normal 5 2 3 2 2 6" xfId="35791" xr:uid="{59B44451-0724-49C1-8ECA-3C94BD162D09}"/>
    <cellStyle name="Normal 5 2 3 2 2 7" xfId="35792" xr:uid="{5AC29208-5F3C-4E1F-8B88-E31CB4FFB9B9}"/>
    <cellStyle name="Normal 5 2 3 2 2 8" xfId="35793" xr:uid="{78D126E5-5A8F-4156-83D1-3D684CD2DF3E}"/>
    <cellStyle name="Normal 5 2 3 2 2 9" xfId="35780" xr:uid="{87B85E90-3EB7-43A8-954D-E3539DBE6B3D}"/>
    <cellStyle name="Normal 5 2 3 2 3" xfId="1176" xr:uid="{00000000-0005-0000-0000-00009E040000}"/>
    <cellStyle name="Normal 5 2 3 2 3 2" xfId="35795" xr:uid="{5283A88B-35C6-4D98-B5D7-DDF0AF456550}"/>
    <cellStyle name="Normal 5 2 3 2 3 3" xfId="35794" xr:uid="{63954CA9-9BD8-409E-824C-5EE8AA71B937}"/>
    <cellStyle name="Normal 5 2 3 2 4" xfId="35796" xr:uid="{8E57E0E9-E9D1-4F21-BE3E-6972AC238FE4}"/>
    <cellStyle name="Normal 5 2 3 2 5" xfId="35779" xr:uid="{E6402596-A0FC-44B0-9F35-1ABA1826CA9C}"/>
    <cellStyle name="Normal 5 2 3 3" xfId="1177" xr:uid="{00000000-0005-0000-0000-00009F040000}"/>
    <cellStyle name="Normal 5 2 3 3 2" xfId="1178" xr:uid="{00000000-0005-0000-0000-0000A0040000}"/>
    <cellStyle name="Normal 5 2 3 3 2 2" xfId="35799" xr:uid="{ACD18759-DD22-44B5-BAAF-875EFD54ACA6}"/>
    <cellStyle name="Normal 5 2 3 3 2 2 2" xfId="35800" xr:uid="{63AB600F-359F-43F7-9C40-5D933ABFE060}"/>
    <cellStyle name="Normal 5 2 3 3 2 3" xfId="35801" xr:uid="{6F854CE8-8519-42E5-84B2-B41D8AB976D5}"/>
    <cellStyle name="Normal 5 2 3 3 2 4" xfId="35802" xr:uid="{1B721FA6-3589-4738-AFBF-44E5F09AB9BA}"/>
    <cellStyle name="Normal 5 2 3 3 2 5" xfId="35798" xr:uid="{D3241D03-0E4E-4790-B8C1-909DCCF0F495}"/>
    <cellStyle name="Normal 5 2 3 3 3" xfId="35803" xr:uid="{F0E4273F-A38F-467A-A63D-93FF2974816B}"/>
    <cellStyle name="Normal 5 2 3 3 3 2" xfId="35804" xr:uid="{BF164272-459C-4309-A6AD-28A4AF6F5967}"/>
    <cellStyle name="Normal 5 2 3 3 4" xfId="35805" xr:uid="{ABDB7440-973D-4B9B-B2DB-345528E7F018}"/>
    <cellStyle name="Normal 5 2 3 3 4 2" xfId="35806" xr:uid="{10634242-8996-496B-BCDC-FF1EFC5774FF}"/>
    <cellStyle name="Normal 5 2 3 3 5" xfId="35807" xr:uid="{54BD19C6-EE7F-4255-BAD2-B0A7BB226B15}"/>
    <cellStyle name="Normal 5 2 3 3 6" xfId="35808" xr:uid="{A6346127-939A-4C85-B098-809DE84ADE19}"/>
    <cellStyle name="Normal 5 2 3 3 7" xfId="35809" xr:uid="{C662D82F-B188-4829-85A5-83E5F1E4652F}"/>
    <cellStyle name="Normal 5 2 3 3 8" xfId="35810" xr:uid="{0866A72E-9033-4C1E-A654-01352AAFA07B}"/>
    <cellStyle name="Normal 5 2 3 3 9" xfId="35797" xr:uid="{108B4546-6D66-49BE-8F22-0D9129A0BC37}"/>
    <cellStyle name="Normal 5 2 3 4" xfId="1179" xr:uid="{00000000-0005-0000-0000-0000A1040000}"/>
    <cellStyle name="Normal 5 2 3 4 2" xfId="35812" xr:uid="{413E32C1-6BC8-4FC1-81DB-9CADB0327CFE}"/>
    <cellStyle name="Normal 5 2 3 4 3" xfId="35811" xr:uid="{43F05918-5BDB-4CA6-9E48-7523CFD1155C}"/>
    <cellStyle name="Normal 5 2 3 5" xfId="35813" xr:uid="{BA09BBD5-B3F7-475E-9004-5086106D8DEF}"/>
    <cellStyle name="Normal 5 2 3 6" xfId="4166" xr:uid="{746C7968-5067-49D5-8DF7-77A1E16005F3}"/>
    <cellStyle name="Normal 5 2 4" xfId="1180" xr:uid="{00000000-0005-0000-0000-0000A2040000}"/>
    <cellStyle name="Normal 5 2 4 2" xfId="1181" xr:uid="{00000000-0005-0000-0000-0000A3040000}"/>
    <cellStyle name="Normal 5 2 4 2 2" xfId="1182" xr:uid="{00000000-0005-0000-0000-0000A4040000}"/>
    <cellStyle name="Normal 5 2 4 2 2 2" xfId="35817" xr:uid="{2125E746-1F86-4615-A31A-A0378C64C9E0}"/>
    <cellStyle name="Normal 5 2 4 2 2 2 2" xfId="35818" xr:uid="{01C94FA6-E28C-471B-AA8C-1A2AAEA6B886}"/>
    <cellStyle name="Normal 5 2 4 2 2 3" xfId="35819" xr:uid="{DCF07BA6-2997-4508-8537-5B7C6AE05A2E}"/>
    <cellStyle name="Normal 5 2 4 2 2 4" xfId="35820" xr:uid="{5FAF71F3-B7BB-4D03-A034-8C181EBC6763}"/>
    <cellStyle name="Normal 5 2 4 2 2 5" xfId="35816" xr:uid="{6A214E56-0A93-4F7E-BEA7-4531F4FC93DB}"/>
    <cellStyle name="Normal 5 2 4 2 3" xfId="35821" xr:uid="{E3F8DF72-9D02-4802-8D63-57F817544C6A}"/>
    <cellStyle name="Normal 5 2 4 2 3 2" xfId="35822" xr:uid="{AB1DA8A9-79F7-4EA9-A0DF-2F05F3D301D1}"/>
    <cellStyle name="Normal 5 2 4 2 4" xfId="35823" xr:uid="{FF4EB696-6915-4C66-8B19-45DE210A76AE}"/>
    <cellStyle name="Normal 5 2 4 2 4 2" xfId="35824" xr:uid="{7A238D6C-49A8-4B47-A19A-8BD28751D0B8}"/>
    <cellStyle name="Normal 5 2 4 2 5" xfId="35825" xr:uid="{B37F5751-100B-458B-B07A-A686D1388AB6}"/>
    <cellStyle name="Normal 5 2 4 2 6" xfId="35826" xr:uid="{667B465D-9414-4FAF-99F1-23554579C215}"/>
    <cellStyle name="Normal 5 2 4 2 7" xfId="35827" xr:uid="{86077F85-8CDD-4673-B787-6DAA9EC01D49}"/>
    <cellStyle name="Normal 5 2 4 2 8" xfId="35828" xr:uid="{B909FC4A-3CEF-4234-8880-834736121F0E}"/>
    <cellStyle name="Normal 5 2 4 2 9" xfId="35815" xr:uid="{2580EB2C-0844-472C-B0E4-0B5316047359}"/>
    <cellStyle name="Normal 5 2 4 3" xfId="1183" xr:uid="{00000000-0005-0000-0000-0000A5040000}"/>
    <cellStyle name="Normal 5 2 4 3 2" xfId="35830" xr:uid="{B0181F8F-9420-4950-B0F3-571E33777F82}"/>
    <cellStyle name="Normal 5 2 4 3 3" xfId="35829" xr:uid="{E33F60F9-5388-4F5C-B9D8-CA23895DEF5B}"/>
    <cellStyle name="Normal 5 2 4 4" xfId="35831" xr:uid="{4A3BCB42-6EEA-448F-BE74-559FCE06CEAF}"/>
    <cellStyle name="Normal 5 2 4 5" xfId="35814" xr:uid="{223D1088-9399-4065-8C67-F049884888AA}"/>
    <cellStyle name="Normal 5 2 5" xfId="1184" xr:uid="{00000000-0005-0000-0000-0000A6040000}"/>
    <cellStyle name="Normal 5 2 5 2" xfId="1185" xr:uid="{00000000-0005-0000-0000-0000A7040000}"/>
    <cellStyle name="Normal 5 2 5 2 2" xfId="1186" xr:uid="{00000000-0005-0000-0000-0000A8040000}"/>
    <cellStyle name="Normal 5 2 5 2 2 2" xfId="35835" xr:uid="{9B725DDB-C933-4842-8638-FB346F36C5D5}"/>
    <cellStyle name="Normal 5 2 5 2 2 2 2" xfId="35836" xr:uid="{BF5D1127-9132-4730-888D-207AE1D3E7F6}"/>
    <cellStyle name="Normal 5 2 5 2 2 2 2 2" xfId="35837" xr:uid="{3062C732-6E51-45A9-8529-D73F1921AE63}"/>
    <cellStyle name="Normal 5 2 5 2 2 2 3" xfId="35838" xr:uid="{E2A1AFE4-3B51-4B56-ADD0-199E98C6E30C}"/>
    <cellStyle name="Normal 5 2 5 2 2 2 4" xfId="35839" xr:uid="{28F8F1BE-FB95-4698-90A6-9B77B68C2D5C}"/>
    <cellStyle name="Normal 5 2 5 2 2 3" xfId="35840" xr:uid="{6F9FBE7F-FFC8-4B9B-A5AC-97D40C431D50}"/>
    <cellStyle name="Normal 5 2 5 2 2 3 2" xfId="35841" xr:uid="{30BD1BED-16D6-4737-ABE9-64727C152EF1}"/>
    <cellStyle name="Normal 5 2 5 2 2 4" xfId="35842" xr:uid="{096F03DF-9963-4D34-9621-E732E60BDBBD}"/>
    <cellStyle name="Normal 5 2 5 2 2 5" xfId="35843" xr:uid="{FD27B22B-9832-44FA-B836-E6622D3F62CD}"/>
    <cellStyle name="Normal 5 2 5 2 2 6" xfId="35834" xr:uid="{F34B83D1-56D6-4D7A-ABDB-F6BFEBC31DD8}"/>
    <cellStyle name="Normal 5 2 5 2 3" xfId="35844" xr:uid="{8D16AA67-BE29-4D6C-9328-A1C930091AFA}"/>
    <cellStyle name="Normal 5 2 5 2 3 2" xfId="35845" xr:uid="{18413B46-AD30-48E4-94AD-1A59AEAAC248}"/>
    <cellStyle name="Normal 5 2 5 2 4" xfId="35846" xr:uid="{E9165475-E4D3-4418-B662-594FC91A8127}"/>
    <cellStyle name="Normal 5 2 5 2 5" xfId="35833" xr:uid="{9563FF63-5B08-43D9-B378-7B62BAEFDE57}"/>
    <cellStyle name="Normal 5 2 5 3" xfId="1187" xr:uid="{00000000-0005-0000-0000-0000A9040000}"/>
    <cellStyle name="Normal 5 2 5 3 2" xfId="35848" xr:uid="{CE0F5B36-3C5F-41EF-A7D3-38A2968849DB}"/>
    <cellStyle name="Normal 5 2 5 3 2 2" xfId="35849" xr:uid="{DF5CD38C-ACBA-4DCE-BD43-7DC4A708A2DF}"/>
    <cellStyle name="Normal 5 2 5 3 2 2 2" xfId="35850" xr:uid="{F802B40F-1DAA-4ACD-8799-26458AF2D09E}"/>
    <cellStyle name="Normal 5 2 5 3 2 3" xfId="35851" xr:uid="{9270FAFF-1ACF-4028-92F2-AC1F7F8478B0}"/>
    <cellStyle name="Normal 5 2 5 3 2 4" xfId="35852" xr:uid="{793A49DB-3CB9-45D8-AF1A-9B6670B8C8FA}"/>
    <cellStyle name="Normal 5 2 5 3 3" xfId="35853" xr:uid="{89DFC39E-8750-4EEA-BC19-A4D523C8D802}"/>
    <cellStyle name="Normal 5 2 5 3 3 2" xfId="35854" xr:uid="{0F928B25-6CF7-4C91-B4CF-13E1251A20DC}"/>
    <cellStyle name="Normal 5 2 5 3 4" xfId="35855" xr:uid="{40C67FF4-50DC-495B-8661-88B025B4E87F}"/>
    <cellStyle name="Normal 5 2 5 3 5" xfId="35856" xr:uid="{A8DB41A0-67FC-4EF3-A72E-27C37D7B8D49}"/>
    <cellStyle name="Normal 5 2 5 3 6" xfId="35847" xr:uid="{B4047BDF-3FAB-4465-912E-F0F1D99508B4}"/>
    <cellStyle name="Normal 5 2 5 4" xfId="35857" xr:uid="{2F8F973E-BA0A-44A9-B7D4-40E58EF6CC92}"/>
    <cellStyle name="Normal 5 2 5 4 2" xfId="35858" xr:uid="{96B011AF-19F2-4BB9-80D1-6A0797EDB256}"/>
    <cellStyle name="Normal 5 2 5 4 3" xfId="35859" xr:uid="{5621B128-3182-4D84-8588-09653B3758C3}"/>
    <cellStyle name="Normal 5 2 5 5" xfId="35860" xr:uid="{2A51F0B7-2B86-4D9C-A9E1-B97328644399}"/>
    <cellStyle name="Normal 5 2 5 6" xfId="35832" xr:uid="{1A40A774-20CB-408F-8AB3-C53E8091FF27}"/>
    <cellStyle name="Normal 5 2 6" xfId="1188" xr:uid="{00000000-0005-0000-0000-0000AA040000}"/>
    <cellStyle name="Normal 5 2 6 2" xfId="1189" xr:uid="{00000000-0005-0000-0000-0000AB040000}"/>
    <cellStyle name="Normal 5 2 6 2 2" xfId="35863" xr:uid="{5C58E1D0-8EE1-45A7-BEA8-B6B25451AD5A}"/>
    <cellStyle name="Normal 5 2 6 2 2 2" xfId="35864" xr:uid="{A5D00405-81BD-4524-B492-712A81510E7D}"/>
    <cellStyle name="Normal 5 2 6 2 2 2 2" xfId="35865" xr:uid="{3DB7036C-28D1-403C-893E-01B11E5D4EEC}"/>
    <cellStyle name="Normal 5 2 6 2 2 3" xfId="35866" xr:uid="{92CA4658-CD2C-4AAD-94D0-5F39D57D7E3E}"/>
    <cellStyle name="Normal 5 2 6 2 2 4" xfId="35867" xr:uid="{CA89748C-47D2-431D-8A15-3BE5987BA5D3}"/>
    <cellStyle name="Normal 5 2 6 2 3" xfId="35868" xr:uid="{119354B3-0752-404B-88C8-C9F8612FC0BD}"/>
    <cellStyle name="Normal 5 2 6 2 3 2" xfId="35869" xr:uid="{2FA4300C-8427-4248-B60D-A45510ADE896}"/>
    <cellStyle name="Normal 5 2 6 2 4" xfId="35870" xr:uid="{8E0245C4-5E19-44F3-BD5D-8EDDAE90C567}"/>
    <cellStyle name="Normal 5 2 6 2 5" xfId="35871" xr:uid="{43E0B937-FACF-4E29-8F35-F501B18B586A}"/>
    <cellStyle name="Normal 5 2 6 2 6" xfId="35872" xr:uid="{D660AFC1-35DD-429A-B459-95E8F1EA330A}"/>
    <cellStyle name="Normal 5 2 6 2 7" xfId="35862" xr:uid="{7C5741CC-E244-44AF-B95F-0C69503760A6}"/>
    <cellStyle name="Normal 5 2 6 3" xfId="35873" xr:uid="{E7A0FD55-13B5-43D8-8BA6-8906F1C90591}"/>
    <cellStyle name="Normal 5 2 6 3 2" xfId="35874" xr:uid="{B9542915-0A7E-4A9A-8976-F259B1E9FF5E}"/>
    <cellStyle name="Normal 5 2 6 4" xfId="35875" xr:uid="{ADF533FA-C8F9-4CD1-A91C-EA1C05993B52}"/>
    <cellStyle name="Normal 5 2 6 5" xfId="35861" xr:uid="{E24A76B6-9732-420F-A7A7-29A25DD8CFC8}"/>
    <cellStyle name="Normal 5 2 7" xfId="1190" xr:uid="{00000000-0005-0000-0000-0000AC040000}"/>
    <cellStyle name="Normal 5 2 7 2" xfId="35877" xr:uid="{EF45DA39-1487-4631-B41D-D3AB401607E2}"/>
    <cellStyle name="Normal 5 2 7 2 2" xfId="35878" xr:uid="{EEB2C862-9F66-4879-AC82-C8579F979685}"/>
    <cellStyle name="Normal 5 2 7 2 2 2" xfId="35879" xr:uid="{3EECFBE6-F645-4C27-97BA-90F2683FCF14}"/>
    <cellStyle name="Normal 5 2 7 2 2 2 2" xfId="35880" xr:uid="{E73FB3CE-7FD8-4065-AAFB-C80D3ADC5B54}"/>
    <cellStyle name="Normal 5 2 7 2 2 3" xfId="35881" xr:uid="{343E5017-8D9E-4BD6-80F4-C4D0A0C59757}"/>
    <cellStyle name="Normal 5 2 7 2 2 4" xfId="35882" xr:uid="{AC0E6D6F-446B-4E78-9AF3-900A65D7FE8C}"/>
    <cellStyle name="Normal 5 2 7 2 3" xfId="35883" xr:uid="{F3D01FB6-FFB1-4A22-BAAA-CD65E9A17B63}"/>
    <cellStyle name="Normal 5 2 7 2 3 2" xfId="35884" xr:uid="{0932170D-EC1A-4534-9540-C8593BEEE736}"/>
    <cellStyle name="Normal 5 2 7 2 4" xfId="35885" xr:uid="{A4359D6B-CFF2-4E83-8AFA-B76AA75FAFC4}"/>
    <cellStyle name="Normal 5 2 7 2 5" xfId="35886" xr:uid="{799E21B1-ECE4-4CC2-AA07-FDCE9F06A118}"/>
    <cellStyle name="Normal 5 2 7 2 6" xfId="35887" xr:uid="{E1977706-6441-4E2A-9C88-33B10ADC3F68}"/>
    <cellStyle name="Normal 5 2 7 3" xfId="35888" xr:uid="{965776B5-A728-4334-A639-8CD6693B2CC8}"/>
    <cellStyle name="Normal 5 2 7 3 2" xfId="35889" xr:uid="{771491C9-969E-4828-9606-E7C3C34888F9}"/>
    <cellStyle name="Normal 5 2 7 4" xfId="35890" xr:uid="{D2A6A6DF-7045-49C5-8E12-6D83EF12BC63}"/>
    <cellStyle name="Normal 5 2 7 5" xfId="35876" xr:uid="{F63B5A72-2221-4B42-A28C-BF6AA5108C50}"/>
    <cellStyle name="Normal 5 2 8" xfId="35891" xr:uid="{DEBEDD09-5BF3-4BAB-96BE-4FAEF26DE659}"/>
    <cellStyle name="Normal 5 2 8 2" xfId="35892" xr:uid="{7DFE660B-1AF7-48ED-AC22-C5C5480D1221}"/>
    <cellStyle name="Normal 5 2 8 2 2" xfId="35893" xr:uid="{1BAA4B38-7AFC-456E-BA3D-69D55BA5B724}"/>
    <cellStyle name="Normal 5 2 8 2 2 2" xfId="35894" xr:uid="{484107A6-2115-4299-9A24-B2DDCF4AB6B4}"/>
    <cellStyle name="Normal 5 2 8 2 2 2 2" xfId="35895" xr:uid="{C78202A2-5CDF-41E1-A88E-5D089EA25054}"/>
    <cellStyle name="Normal 5 2 8 2 2 3" xfId="35896" xr:uid="{94D26D2A-3F53-4979-8DA2-85F4FA98591B}"/>
    <cellStyle name="Normal 5 2 8 2 2 4" xfId="35897" xr:uid="{222CD48C-F871-4B62-AFB9-3D3C2C331423}"/>
    <cellStyle name="Normal 5 2 8 2 3" xfId="35898" xr:uid="{71A14A83-3974-402B-970D-B658403AAA44}"/>
    <cellStyle name="Normal 5 2 8 2 3 2" xfId="35899" xr:uid="{5B2B53A0-C4AC-4707-83BF-7386B25A5338}"/>
    <cellStyle name="Normal 5 2 8 2 4" xfId="35900" xr:uid="{C8CD02DA-A077-4593-8C91-76C854A2924B}"/>
    <cellStyle name="Normal 5 2 8 2 5" xfId="35901" xr:uid="{84A30BD4-96ED-4A52-9CF0-FC30BA1FA9C2}"/>
    <cellStyle name="Normal 5 2 8 2 6" xfId="35902" xr:uid="{AC4373F1-0A0D-4BCB-AC33-5AC5218E6EB4}"/>
    <cellStyle name="Normal 5 2 9" xfId="35903" xr:uid="{3770DF41-5088-4864-AF89-F1330082C512}"/>
    <cellStyle name="Normal 5 2 9 2" xfId="35904" xr:uid="{5D8178EA-E4BC-46F8-B337-1FB79A529BF5}"/>
    <cellStyle name="Normal 5 2 9 2 2" xfId="35905" xr:uid="{6DE2675B-8598-4BB0-AADA-543A0DA88BC4}"/>
    <cellStyle name="Normal 5 2 9 2 2 2" xfId="35906" xr:uid="{D94F872E-29A5-455D-B74B-4759CACA3A52}"/>
    <cellStyle name="Normal 5 2 9 2 2 2 2" xfId="35907" xr:uid="{1A05594C-1C05-4EE0-A88A-4B800BCFFC9B}"/>
    <cellStyle name="Normal 5 2 9 2 2 3" xfId="35908" xr:uid="{ED711FF7-9071-4BBF-8F93-80062C018835}"/>
    <cellStyle name="Normal 5 2 9 2 2 4" xfId="35909" xr:uid="{AC1DA74F-CDD0-44DE-AC9F-9ADFDF65381B}"/>
    <cellStyle name="Normal 5 2 9 2 3" xfId="35910" xr:uid="{95E8C98A-0157-4B46-B08C-8541DAAD83D5}"/>
    <cellStyle name="Normal 5 2 9 2 3 2" xfId="35911" xr:uid="{C4136407-5A21-47D7-B09D-A15416B9ED6E}"/>
    <cellStyle name="Normal 5 2 9 2 4" xfId="35912" xr:uid="{EC0BF3A9-F115-45F3-8276-6D2463319E68}"/>
    <cellStyle name="Normal 5 2 9 2 5" xfId="35913" xr:uid="{C50AE98C-A250-4943-85F1-8B1263F18899}"/>
    <cellStyle name="Normal 5 2 9 2 6" xfId="35914" xr:uid="{8F170692-FBF9-4C15-BA83-C4ADD1301025}"/>
    <cellStyle name="Normal 5 2_inv-en-1.5.0-02 trame_fiche-emissions" xfId="35915" xr:uid="{9975AD2C-DD47-4C3F-B132-1C70CE7D0559}"/>
    <cellStyle name="Normal 5 20" xfId="35916" xr:uid="{872AA5CF-9F20-4BE0-A863-8763815DE03B}"/>
    <cellStyle name="Normal 5 20 2" xfId="35917" xr:uid="{353C6EAD-180C-449E-94CF-D59C8A9F292B}"/>
    <cellStyle name="Normal 5 20 2 2" xfId="35918" xr:uid="{ED0482BC-AB2A-4AFA-BFAB-D4234A7C4ECF}"/>
    <cellStyle name="Normal 5 20 2 2 2" xfId="35919" xr:uid="{16A7C282-3760-4AEB-9CC1-52C22D06E656}"/>
    <cellStyle name="Normal 5 20 2 2 2 2" xfId="35920" xr:uid="{BEE641A4-BC94-4C84-A5B6-605F2895B27D}"/>
    <cellStyle name="Normal 5 20 2 2 3" xfId="35921" xr:uid="{38301C87-D334-4D6F-8FD3-87D39E34B6AC}"/>
    <cellStyle name="Normal 5 20 2 2 4" xfId="35922" xr:uid="{1494CAFA-1B1A-4AAB-A1AA-904D653A6F9F}"/>
    <cellStyle name="Normal 5 20 2 3" xfId="35923" xr:uid="{C4286010-A811-478D-9CBB-790FAB7FEB35}"/>
    <cellStyle name="Normal 5 20 2 3 2" xfId="35924" xr:uid="{BC32E106-3432-4588-A3D0-2023E73B230D}"/>
    <cellStyle name="Normal 5 20 2 4" xfId="35925" xr:uid="{0D70F4E4-396E-480B-A461-CCA27D6384FB}"/>
    <cellStyle name="Normal 5 20 2 5" xfId="35926" xr:uid="{8DB81604-8079-4B3B-904A-5C113FEDEEDC}"/>
    <cellStyle name="Normal 5 20 2 6" xfId="35927" xr:uid="{38B65863-DD3F-4F15-B3D9-AA3FA8DE415E}"/>
    <cellStyle name="Normal 5 21" xfId="35928" xr:uid="{2940A6C5-C920-44F4-910C-6AC66B055F49}"/>
    <cellStyle name="Normal 5 21 2" xfId="35929" xr:uid="{7A7E1172-A1CF-4DB1-B519-0321366216BB}"/>
    <cellStyle name="Normal 5 21 2 2" xfId="35930" xr:uid="{80FE4AEB-3AA6-4070-B05C-6583DCC66FB9}"/>
    <cellStyle name="Normal 5 21 2 2 2" xfId="35931" xr:uid="{BDD1048D-A46E-4217-BD74-2A59797391B8}"/>
    <cellStyle name="Normal 5 21 2 2 2 2" xfId="35932" xr:uid="{A458E2EC-61D0-4B29-8CB6-97D886B0FA5E}"/>
    <cellStyle name="Normal 5 21 2 2 3" xfId="35933" xr:uid="{C07BE168-8C54-4313-9ED7-FF1F88673949}"/>
    <cellStyle name="Normal 5 21 2 2 4" xfId="35934" xr:uid="{574CB861-0F43-48BB-8FE6-1DA622EE14FE}"/>
    <cellStyle name="Normal 5 21 2 3" xfId="35935" xr:uid="{48D4F8BA-C516-410E-A5E3-3B712252B296}"/>
    <cellStyle name="Normal 5 21 2 3 2" xfId="35936" xr:uid="{3CB6861B-D1B8-4C27-BA16-79AA2C6CEA56}"/>
    <cellStyle name="Normal 5 21 2 4" xfId="35937" xr:uid="{B7F8E1E7-CEDB-4355-83AD-C8CE1CFD19E2}"/>
    <cellStyle name="Normal 5 21 2 5" xfId="35938" xr:uid="{B9A43860-6423-4471-924F-32EA0BB9EC34}"/>
    <cellStyle name="Normal 5 21 2 6" xfId="35939" xr:uid="{B50ED71D-333B-4AD6-A60D-2E4821DF295A}"/>
    <cellStyle name="Normal 5 22" xfId="35940" xr:uid="{1B4A2345-D52B-4DD7-8A8E-DC33D1005B2F}"/>
    <cellStyle name="Normal 5 22 2" xfId="35941" xr:uid="{918EF443-B603-420A-8862-77342D9A2B35}"/>
    <cellStyle name="Normal 5 22 2 2" xfId="35942" xr:uid="{DA28AB6F-790E-41B3-96D4-2A084273B09C}"/>
    <cellStyle name="Normal 5 22 2 2 2" xfId="35943" xr:uid="{C221581B-985E-4E15-B4BF-00B57594B953}"/>
    <cellStyle name="Normal 5 22 2 3" xfId="35944" xr:uid="{BC11CB7E-F0A6-4341-AD5C-A474160F9254}"/>
    <cellStyle name="Normal 5 22 2 4" xfId="35945" xr:uid="{E12A18A8-6CA9-4848-B1BD-32ADF7541889}"/>
    <cellStyle name="Normal 5 22 3" xfId="35946" xr:uid="{E65F8919-764C-4A9C-ADE7-475ADA57BAE6}"/>
    <cellStyle name="Normal 5 22 3 2" xfId="35947" xr:uid="{A1001739-6992-432C-A443-9036BE0B8EC3}"/>
    <cellStyle name="Normal 5 22 3 3" xfId="35948" xr:uid="{1C8D5A61-F659-4E1D-B122-D8F094A59806}"/>
    <cellStyle name="Normal 5 22 4" xfId="35949" xr:uid="{FCCC68BD-3946-4E25-8C56-06717E159A85}"/>
    <cellStyle name="Normal 5 22 5" xfId="35950" xr:uid="{49F8350E-8931-493E-A1DA-5DE52A308D7F}"/>
    <cellStyle name="Normal 5 23" xfId="35951" xr:uid="{BA5F1CE7-6067-40FB-B310-3F4C6CE2CC1E}"/>
    <cellStyle name="Normal 5 23 2" xfId="35952" xr:uid="{04A7253A-136C-4967-AC5E-4FBEAAE6A673}"/>
    <cellStyle name="Normal 5 23 2 2" xfId="35953" xr:uid="{355E02D2-BA42-4499-BA84-8B1A5EEA2BFD}"/>
    <cellStyle name="Normal 5 23 2 2 2" xfId="35954" xr:uid="{FD7849F6-6138-4745-9CDC-81D46C342D44}"/>
    <cellStyle name="Normal 5 23 2 3" xfId="35955" xr:uid="{81D4F477-F42C-487B-A632-8C38D4D8E1B6}"/>
    <cellStyle name="Normal 5 23 2 4" xfId="35956" xr:uid="{AB9D6588-86E6-495C-BFA9-F45584BD1C23}"/>
    <cellStyle name="Normal 5 23 3" xfId="35957" xr:uid="{240873A1-9116-4A27-946A-226ECE04420E}"/>
    <cellStyle name="Normal 5 23 3 2" xfId="35958" xr:uid="{72B00B6B-EEC2-45E2-A8D8-4AD3F91F50C8}"/>
    <cellStyle name="Normal 5 23 3 3" xfId="35959" xr:uid="{4D4FF384-FC00-4B68-8E15-5BF68A49FA96}"/>
    <cellStyle name="Normal 5 23 4" xfId="35960" xr:uid="{766748E8-4346-460A-9859-D66E8C8381CF}"/>
    <cellStyle name="Normal 5 23 5" xfId="35961" xr:uid="{7636A604-BB4B-4FA9-A212-1042C5A95541}"/>
    <cellStyle name="Normal 5 24" xfId="35962" xr:uid="{563F7FEF-741B-4E98-A664-6890AD95CCC9}"/>
    <cellStyle name="Normal 5 25" xfId="35963" xr:uid="{57A40C5A-66B7-40BD-908B-8453FE063B2F}"/>
    <cellStyle name="Normal 5 26" xfId="35964" xr:uid="{013ACED2-B8DA-4B08-9329-83213374B007}"/>
    <cellStyle name="Normal 5 27" xfId="35965" xr:uid="{BE1D570C-29E3-454E-9E24-AB8C37F6A66B}"/>
    <cellStyle name="Normal 5 28" xfId="35966" xr:uid="{03228957-6FFF-4B63-BBD2-ABCCE0683FF0}"/>
    <cellStyle name="Normal 5 29" xfId="35967" xr:uid="{468FC44A-3CA1-4D02-8A4E-2039D89C9F54}"/>
    <cellStyle name="Normal 5 3" xfId="1191" xr:uid="{00000000-0005-0000-0000-0000AD040000}"/>
    <cellStyle name="Normal 5 3 10" xfId="35968" xr:uid="{F3153EF5-F35E-4631-9074-C787B98F3DDD}"/>
    <cellStyle name="Normal 5 3 10 2" xfId="35969" xr:uid="{9954B82C-A1C0-46D3-8D2E-6A9A406F1883}"/>
    <cellStyle name="Normal 5 3 10 2 2" xfId="35970" xr:uid="{5474F0C8-5813-4438-B3B5-9B3927661E0A}"/>
    <cellStyle name="Normal 5 3 10 2 2 2" xfId="35971" xr:uid="{30F7901A-4474-460A-A897-4C3DC891191F}"/>
    <cellStyle name="Normal 5 3 10 2 2 2 2" xfId="35972" xr:uid="{A6A17E3F-8E95-4307-8DC7-988EC54694CF}"/>
    <cellStyle name="Normal 5 3 10 2 2 3" xfId="35973" xr:uid="{F0E6157C-5739-41E2-B339-2F46E43ABACD}"/>
    <cellStyle name="Normal 5 3 10 2 2 4" xfId="35974" xr:uid="{CA41A6E9-D16A-480C-9165-E808E890DFC8}"/>
    <cellStyle name="Normal 5 3 10 2 3" xfId="35975" xr:uid="{51B5113B-8007-4699-A190-ACF9F18EB87D}"/>
    <cellStyle name="Normal 5 3 10 2 3 2" xfId="35976" xr:uid="{B6C6F3F3-945F-480F-943C-E8EA1798804E}"/>
    <cellStyle name="Normal 5 3 10 2 4" xfId="35977" xr:uid="{442CC195-6B02-4FF2-83DE-7264A560DE3C}"/>
    <cellStyle name="Normal 5 3 10 2 5" xfId="35978" xr:uid="{F532545F-1073-497F-BB72-1B985CB12099}"/>
    <cellStyle name="Normal 5 3 10 2 6" xfId="35979" xr:uid="{98A8EF57-1D78-4B6D-9B9E-AE54911213E7}"/>
    <cellStyle name="Normal 5 3 11" xfId="35980" xr:uid="{A0D3151B-7D8E-4D8A-BB93-A9254499990C}"/>
    <cellStyle name="Normal 5 3 11 2" xfId="35981" xr:uid="{1D841E18-1A32-4D01-B6FB-4737F5003A6B}"/>
    <cellStyle name="Normal 5 3 11 2 2" xfId="35982" xr:uid="{27E68586-DAEF-43E1-BB1C-91F04E8D33BC}"/>
    <cellStyle name="Normal 5 3 11 2 2 2" xfId="35983" xr:uid="{CA645EFC-0369-4F5B-BCC7-1EC020F2CCC0}"/>
    <cellStyle name="Normal 5 3 11 2 2 2 2" xfId="35984" xr:uid="{7A0708FC-A950-4456-81DE-620CB41DCAD0}"/>
    <cellStyle name="Normal 5 3 11 2 2 3" xfId="35985" xr:uid="{3BD95F7A-D5D2-400E-9D32-D379E3259515}"/>
    <cellStyle name="Normal 5 3 11 2 2 4" xfId="35986" xr:uid="{DBB4182F-BF76-4F2E-8FAE-FC0076D43C11}"/>
    <cellStyle name="Normal 5 3 11 2 3" xfId="35987" xr:uid="{D86F0DEE-B097-481B-93A6-E20A8D66D960}"/>
    <cellStyle name="Normal 5 3 11 2 3 2" xfId="35988" xr:uid="{5B3E909E-7D0C-4E7E-ADB6-A97607A50A44}"/>
    <cellStyle name="Normal 5 3 11 2 4" xfId="35989" xr:uid="{E39C5861-BD4E-4627-9090-63CAD2F8FDC8}"/>
    <cellStyle name="Normal 5 3 11 2 5" xfId="35990" xr:uid="{2CF1C835-0841-4A25-9E7C-F1A61F67EB68}"/>
    <cellStyle name="Normal 5 3 11 2 6" xfId="35991" xr:uid="{101494BF-E552-4E25-A8C3-08E55DA49093}"/>
    <cellStyle name="Normal 5 3 12" xfId="35992" xr:uid="{DB5C4BEB-5749-482E-A693-34902EBD76DA}"/>
    <cellStyle name="Normal 5 3 12 2" xfId="35993" xr:uid="{BDC86CD7-A53A-47D0-9F43-6EE4FF9C5193}"/>
    <cellStyle name="Normal 5 3 12 2 2" xfId="35994" xr:uid="{B335DB2F-D8A7-4180-80A5-D3646681F4EE}"/>
    <cellStyle name="Normal 5 3 12 2 2 2" xfId="35995" xr:uid="{59171011-8F33-49E4-B903-34430FC30300}"/>
    <cellStyle name="Normal 5 3 12 2 2 2 2" xfId="35996" xr:uid="{4994883B-5C14-4CF2-BF34-83118ED7D1A5}"/>
    <cellStyle name="Normal 5 3 12 2 2 3" xfId="35997" xr:uid="{0CCB71FA-24EB-4A2A-B0FD-E721DCD7077B}"/>
    <cellStyle name="Normal 5 3 12 2 2 4" xfId="35998" xr:uid="{DDCF191F-01A3-47C8-8ECE-59C56A452030}"/>
    <cellStyle name="Normal 5 3 12 2 3" xfId="35999" xr:uid="{93F38A48-DF01-47E8-91B0-AA59F02D9452}"/>
    <cellStyle name="Normal 5 3 12 2 3 2" xfId="36000" xr:uid="{B6733981-6AB6-4EA8-BC77-8228C437C255}"/>
    <cellStyle name="Normal 5 3 12 2 4" xfId="36001" xr:uid="{756C0135-5068-4C02-BDE6-2E7E710261CB}"/>
    <cellStyle name="Normal 5 3 12 2 5" xfId="36002" xr:uid="{63307088-75C2-47F6-AB46-17E83993B638}"/>
    <cellStyle name="Normal 5 3 12 2 6" xfId="36003" xr:uid="{6A5E60DF-1539-40B3-BB0D-5ACFDFDF6E02}"/>
    <cellStyle name="Normal 5 3 13" xfId="36004" xr:uid="{8FC45149-BDF6-49A7-A07C-59C4D9C5FF13}"/>
    <cellStyle name="Normal 5 3 13 2" xfId="36005" xr:uid="{3FDC15BF-A7EE-4B99-8324-E0F15A7ECA25}"/>
    <cellStyle name="Normal 5 3 13 2 2" xfId="36006" xr:uid="{CE525511-5C04-46DF-AA1B-3DDB4F2586F1}"/>
    <cellStyle name="Normal 5 3 13 2 2 2" xfId="36007" xr:uid="{EAA1142B-1C30-49C3-83A2-786A640D9407}"/>
    <cellStyle name="Normal 5 3 13 2 2 2 2" xfId="36008" xr:uid="{9FA142A1-F402-4765-845F-3BC91E92FC98}"/>
    <cellStyle name="Normal 5 3 13 2 2 3" xfId="36009" xr:uid="{DA8C8932-AE87-459B-8335-96464E022270}"/>
    <cellStyle name="Normal 5 3 13 2 2 4" xfId="36010" xr:uid="{5F098F1B-C911-4747-B7B6-33344E0417A3}"/>
    <cellStyle name="Normal 5 3 13 2 3" xfId="36011" xr:uid="{289B63F7-A8A5-416C-A0B5-A76463030C90}"/>
    <cellStyle name="Normal 5 3 13 2 3 2" xfId="36012" xr:uid="{88770D82-F550-49A9-82B5-EB2AC9F2E81D}"/>
    <cellStyle name="Normal 5 3 13 2 4" xfId="36013" xr:uid="{64B713A6-9F38-458C-B200-37785CFEECE9}"/>
    <cellStyle name="Normal 5 3 13 2 5" xfId="36014" xr:uid="{B9D071AE-9188-4696-8514-B9A3465E99F5}"/>
    <cellStyle name="Normal 5 3 13 2 6" xfId="36015" xr:uid="{4ECF0285-BD5E-4E48-8D23-F7E66E6F19D5}"/>
    <cellStyle name="Normal 5 3 14" xfId="36016" xr:uid="{80652996-A4F0-43B8-A3A1-0CE0BFD00772}"/>
    <cellStyle name="Normal 5 3 14 2" xfId="36017" xr:uid="{B607AF94-791B-472F-A596-1C17091D4C6C}"/>
    <cellStyle name="Normal 5 3 14 2 2" xfId="36018" xr:uid="{96CD01BB-F572-47AA-A944-E91EE7C5697B}"/>
    <cellStyle name="Normal 5 3 14 2 2 2" xfId="36019" xr:uid="{92AB6308-9EE4-4184-9AB7-15649939893F}"/>
    <cellStyle name="Normal 5 3 14 2 2 2 2" xfId="36020" xr:uid="{0F5BB0CF-A95A-45A8-AD61-628A0A9361B1}"/>
    <cellStyle name="Normal 5 3 14 2 2 3" xfId="36021" xr:uid="{91F00F6A-B956-44FA-BE87-3E364B7AC10C}"/>
    <cellStyle name="Normal 5 3 14 2 2 4" xfId="36022" xr:uid="{F140540A-B517-41CC-B00D-FE3F851A6188}"/>
    <cellStyle name="Normal 5 3 14 2 3" xfId="36023" xr:uid="{43E1DD0E-4CBD-4246-B042-0F0CE938E7D7}"/>
    <cellStyle name="Normal 5 3 14 2 3 2" xfId="36024" xr:uid="{EBE6C272-9670-4DB6-ACA3-3BFA96FC1311}"/>
    <cellStyle name="Normal 5 3 14 2 4" xfId="36025" xr:uid="{BB8CB62E-2EEA-4DF6-B032-F6005E04AB8E}"/>
    <cellStyle name="Normal 5 3 14 2 5" xfId="36026" xr:uid="{6E76072A-CB72-4C9A-B42C-6CCB71E31E20}"/>
    <cellStyle name="Normal 5 3 14 2 6" xfId="36027" xr:uid="{DD823151-C2E1-4948-A920-9B5F8B36816F}"/>
    <cellStyle name="Normal 5 3 15" xfId="36028" xr:uid="{C64B7E02-0C71-4EB7-A3F1-A5DCBCEBB5E1}"/>
    <cellStyle name="Normal 5 3 15 2" xfId="36029" xr:uid="{E57A8BC8-6604-4941-9049-6F823D6B629C}"/>
    <cellStyle name="Normal 5 3 15 2 2" xfId="36030" xr:uid="{69991A9C-ACBA-4DA9-A429-4752D4FD66A4}"/>
    <cellStyle name="Normal 5 3 15 2 2 2" xfId="36031" xr:uid="{77803401-DDD0-435A-A8EA-3B2A9A74E629}"/>
    <cellStyle name="Normal 5 3 15 2 3" xfId="36032" xr:uid="{4E76AA39-6E22-4A45-8F2D-D5BBA56BB95C}"/>
    <cellStyle name="Normal 5 3 15 2 4" xfId="36033" xr:uid="{A4AF7048-5D20-4CDD-85B0-482B965B7B64}"/>
    <cellStyle name="Normal 5 3 15 3" xfId="36034" xr:uid="{7D8FFCC1-D5DB-4C68-855F-9C3AF0B3C407}"/>
    <cellStyle name="Normal 5 3 15 3 2" xfId="36035" xr:uid="{ECB56194-FE45-4068-8D84-925C02B3129E}"/>
    <cellStyle name="Normal 5 3 15 4" xfId="36036" xr:uid="{B647E38E-755A-438B-AAFE-D5B7B9D82B71}"/>
    <cellStyle name="Normal 5 3 15 5" xfId="36037" xr:uid="{9E9F79CC-4998-44A4-9130-083326351C69}"/>
    <cellStyle name="Normal 5 3 15 6" xfId="36038" xr:uid="{FF634CD2-1463-4A61-A355-E2A35161DE59}"/>
    <cellStyle name="Normal 5 3 16" xfId="36039" xr:uid="{190FE275-1F2C-4F43-8B73-478102403104}"/>
    <cellStyle name="Normal 5 3 16 2" xfId="36040" xr:uid="{E33253D4-536C-4BD5-9634-29036A8B8EFE}"/>
    <cellStyle name="Normal 5 3 17" xfId="36041" xr:uid="{0A58A0FF-36EF-417E-81F4-EEB764352B60}"/>
    <cellStyle name="Normal 5 3 18" xfId="4069" xr:uid="{21F6F077-F613-4298-9F8F-111BCDB5D9C2}"/>
    <cellStyle name="Normal 5 3 19" xfId="2224" xr:uid="{0BE457AC-EDAA-401E-B02E-958262E4376C}"/>
    <cellStyle name="Normal 5 3 2" xfId="1192" xr:uid="{00000000-0005-0000-0000-0000AE040000}"/>
    <cellStyle name="Normal 5 3 2 2" xfId="1193" xr:uid="{00000000-0005-0000-0000-0000AF040000}"/>
    <cellStyle name="Normal 5 3 2 2 2" xfId="1194" xr:uid="{00000000-0005-0000-0000-0000B0040000}"/>
    <cellStyle name="Normal 5 3 2 2 2 2" xfId="1195" xr:uid="{00000000-0005-0000-0000-0000B1040000}"/>
    <cellStyle name="Normal 5 3 2 2 2 2 2" xfId="36044" xr:uid="{13C45681-FF0E-4D3E-A840-72174FDCAF99}"/>
    <cellStyle name="Normal 5 3 2 2 2 2 2 2" xfId="36045" xr:uid="{2B57F298-D34E-48C4-B755-099D8303FF56}"/>
    <cellStyle name="Normal 5 3 2 2 2 2 2 2 2" xfId="36046" xr:uid="{73A8DE55-EAE6-4796-9184-962D0B957B3E}"/>
    <cellStyle name="Normal 5 3 2 2 2 2 2 3" xfId="36047" xr:uid="{93B5B94A-88CC-4BE3-8428-822F51B770C7}"/>
    <cellStyle name="Normal 5 3 2 2 2 2 2 4" xfId="36048" xr:uid="{ACA8450B-7F86-48DB-A5A1-94FF8EC5D3D2}"/>
    <cellStyle name="Normal 5 3 2 2 2 2 3" xfId="36049" xr:uid="{F329E217-E048-4E2A-A482-4C1548C2BA4C}"/>
    <cellStyle name="Normal 5 3 2 2 2 2 3 2" xfId="36050" xr:uid="{90C2CB2B-3266-47BB-B974-B1CEE55BDFA5}"/>
    <cellStyle name="Normal 5 3 2 2 2 2 4" xfId="36051" xr:uid="{809A3760-0BA0-437A-9307-E3F085CE5C74}"/>
    <cellStyle name="Normal 5 3 2 2 2 2 5" xfId="36052" xr:uid="{3174547B-D347-4782-9C39-0935EF6079F0}"/>
    <cellStyle name="Normal 5 3 2 2 2 2 6" xfId="36053" xr:uid="{8D4A4345-76C6-455A-8B6B-9AD60B5D51F8}"/>
    <cellStyle name="Normal 5 3 2 2 2 2 7" xfId="36043" xr:uid="{81327E27-7EFE-446B-9CAE-DBB037CFF859}"/>
    <cellStyle name="Normal 5 3 2 2 2 3" xfId="36054" xr:uid="{F6AD823B-FB7B-4007-AE3E-2C38E8DED06C}"/>
    <cellStyle name="Normal 5 3 2 2 2 3 2" xfId="36055" xr:uid="{E8B3779C-D231-49D9-8904-2DB49A9D18F6}"/>
    <cellStyle name="Normal 5 3 2 2 2 4" xfId="36056" xr:uid="{D3A3301D-565C-4664-87CD-BB3F2A5244DC}"/>
    <cellStyle name="Normal 5 3 2 2 2 5" xfId="36042" xr:uid="{13D1289D-48BC-4B81-A013-534DE9EB903B}"/>
    <cellStyle name="Normal 5 3 2 2 3" xfId="1196" xr:uid="{00000000-0005-0000-0000-0000B2040000}"/>
    <cellStyle name="Normal 5 3 2 2 3 2" xfId="36058" xr:uid="{2208DF32-7C8C-40F9-B82B-456DCE3B1830}"/>
    <cellStyle name="Normal 5 3 2 2 3 2 2" xfId="36059" xr:uid="{23FB3B29-DE02-4780-B8CA-63FD03C7841D}"/>
    <cellStyle name="Normal 5 3 2 2 3 2 2 2" xfId="36060" xr:uid="{7890DC2E-80B3-4485-9FBE-40709BEE7C42}"/>
    <cellStyle name="Normal 5 3 2 2 3 2 3" xfId="36061" xr:uid="{C0C22788-0F5A-46B5-B71D-9AAEF1784D59}"/>
    <cellStyle name="Normal 5 3 2 2 3 2 4" xfId="36062" xr:uid="{01B5DED4-01BE-477F-9AB0-6753B96FA00F}"/>
    <cellStyle name="Normal 5 3 2 2 3 3" xfId="36063" xr:uid="{9CFA1AC4-FC83-4649-9210-1E1994A866B8}"/>
    <cellStyle name="Normal 5 3 2 2 3 3 2" xfId="36064" xr:uid="{F1855BC9-A053-4DC4-98C5-50871F886134}"/>
    <cellStyle name="Normal 5 3 2 2 3 4" xfId="36065" xr:uid="{015E893E-C124-48FA-9A5A-D4D53C403997}"/>
    <cellStyle name="Normal 5 3 2 2 3 5" xfId="36066" xr:uid="{FC351854-DF3E-4F61-B03F-D64F15C33A92}"/>
    <cellStyle name="Normal 5 3 2 2 3 6" xfId="36067" xr:uid="{52705C5D-97E8-4069-9BBF-4AA8B9B37F17}"/>
    <cellStyle name="Normal 5 3 2 2 3 7" xfId="36057" xr:uid="{17FB59DC-202A-42EB-82E4-9E8AF8E4F796}"/>
    <cellStyle name="Normal 5 3 2 2 4" xfId="36068" xr:uid="{816E1FBF-4E5A-4751-9658-94C05AB92DF4}"/>
    <cellStyle name="Normal 5 3 2 2 4 2" xfId="36069" xr:uid="{729B7C06-34A9-45A4-908D-ED5660986DFF}"/>
    <cellStyle name="Normal 5 3 2 2 5" xfId="36070" xr:uid="{A81E10AD-2F4A-44D4-AA6B-DFC92CC52F5F}"/>
    <cellStyle name="Normal 5 3 2 2 6" xfId="4167" xr:uid="{54F62FE7-9E41-49EA-B378-C067B4FEC878}"/>
    <cellStyle name="Normal 5 3 2 3" xfId="1197" xr:uid="{00000000-0005-0000-0000-0000B3040000}"/>
    <cellStyle name="Normal 5 3 2 3 2" xfId="1198" xr:uid="{00000000-0005-0000-0000-0000B4040000}"/>
    <cellStyle name="Normal 5 3 2 3 2 2" xfId="36073" xr:uid="{679982E0-0201-447B-B043-A773C319EA38}"/>
    <cellStyle name="Normal 5 3 2 3 2 2 2" xfId="36074" xr:uid="{98FF71D2-D9C0-4B14-A89A-0DDF5A60188C}"/>
    <cellStyle name="Normal 5 3 2 3 2 2 2 2" xfId="36075" xr:uid="{568DBAE7-197C-4546-B04F-58817268C3BD}"/>
    <cellStyle name="Normal 5 3 2 3 2 2 3" xfId="36076" xr:uid="{E7764755-4A47-45B7-8DC0-0D786FF08CE2}"/>
    <cellStyle name="Normal 5 3 2 3 2 2 4" xfId="36077" xr:uid="{7456E930-4436-4819-8787-5D4B2BAA34AD}"/>
    <cellStyle name="Normal 5 3 2 3 2 3" xfId="36078" xr:uid="{51B761B3-B17F-47D6-A979-EF56B308A778}"/>
    <cellStyle name="Normal 5 3 2 3 2 3 2" xfId="36079" xr:uid="{A4733E9C-FA94-499C-8EC0-790757E46661}"/>
    <cellStyle name="Normal 5 3 2 3 2 4" xfId="36080" xr:uid="{36D96481-AA67-4C35-A9F7-E9FB407A614B}"/>
    <cellStyle name="Normal 5 3 2 3 2 5" xfId="36081" xr:uid="{46D66F7F-88C5-438A-81A1-C92A028A12D9}"/>
    <cellStyle name="Normal 5 3 2 3 2 6" xfId="36082" xr:uid="{0BFC8F76-190F-4C4B-95AE-4AA351BFC567}"/>
    <cellStyle name="Normal 5 3 2 3 2 7" xfId="36072" xr:uid="{041A8163-361F-4980-8F7D-7F1F50021D4C}"/>
    <cellStyle name="Normal 5 3 2 3 3" xfId="36083" xr:uid="{305368B0-0BF1-4DA3-A0DA-694CDA213A4C}"/>
    <cellStyle name="Normal 5 3 2 3 3 2" xfId="36084" xr:uid="{1929BD85-1F0E-4EE1-B874-370368C0DC58}"/>
    <cellStyle name="Normal 5 3 2 3 4" xfId="36085" xr:uid="{2F443F64-1724-4488-B3CF-6078F8E38B7B}"/>
    <cellStyle name="Normal 5 3 2 3 5" xfId="36071" xr:uid="{A31CA416-8D6C-46A4-A21D-F75D57AD7712}"/>
    <cellStyle name="Normal 5 3 2 4" xfId="1199" xr:uid="{00000000-0005-0000-0000-0000B5040000}"/>
    <cellStyle name="Normal 5 3 2 4 2" xfId="36087" xr:uid="{C0EAC013-3F3F-4F7D-BD5E-7B3F146C9437}"/>
    <cellStyle name="Normal 5 3 2 4 2 2" xfId="36088" xr:uid="{C893D1C6-1891-448F-85C0-FA1D3720E1B2}"/>
    <cellStyle name="Normal 5 3 2 4 2 2 2" xfId="36089" xr:uid="{C889F981-70CF-483B-9C4C-45C795D917D5}"/>
    <cellStyle name="Normal 5 3 2 4 2 3" xfId="36090" xr:uid="{7F023028-B2B0-4DA2-BD4A-E342F3A538D7}"/>
    <cellStyle name="Normal 5 3 2 4 2 4" xfId="36091" xr:uid="{B49D5B4E-7174-4160-AAF8-0244E88CCD44}"/>
    <cellStyle name="Normal 5 3 2 4 3" xfId="36092" xr:uid="{BAA2CAA9-6A08-424A-84AF-C99E9252A992}"/>
    <cellStyle name="Normal 5 3 2 4 3 2" xfId="36093" xr:uid="{5B906A29-C2D9-427A-A526-6374CB7A6782}"/>
    <cellStyle name="Normal 5 3 2 4 3 3" xfId="36094" xr:uid="{DE995CF6-9136-4BF0-BA31-57A4A6FAA6A6}"/>
    <cellStyle name="Normal 5 3 2 4 4" xfId="36095" xr:uid="{4438A218-0ADA-4B52-A102-4AEE725B23E0}"/>
    <cellStyle name="Normal 5 3 2 4 4 2" xfId="36096" xr:uid="{54352402-9FC4-456E-B38B-5792441EEDE3}"/>
    <cellStyle name="Normal 5 3 2 4 5" xfId="36097" xr:uid="{0DAAF21A-40C9-4A90-9A9D-022CF3B8CD35}"/>
    <cellStyle name="Normal 5 3 2 4 6" xfId="36086" xr:uid="{63D5D80E-08DA-4E3C-B14F-222205D636B1}"/>
    <cellStyle name="Normal 5 3 2 5" xfId="36098" xr:uid="{AAF5A470-E9E9-4D85-80B5-62EC2E1D179B}"/>
    <cellStyle name="Normal 5 3 2 5 2" xfId="36099" xr:uid="{DC266F9B-3E9D-4E75-B04E-0ED28C30DE59}"/>
    <cellStyle name="Normal 5 3 2 5 3" xfId="36100" xr:uid="{E7D93008-1E6C-4B2E-B72E-454AF5154E35}"/>
    <cellStyle name="Normal 5 3 2 6" xfId="36101" xr:uid="{FEAE2C55-1ED6-4A98-B091-44CF68646DBE}"/>
    <cellStyle name="Normal 5 3 2 6 2" xfId="36102" xr:uid="{2ADC72FC-43AE-409C-8C00-7F98151B555C}"/>
    <cellStyle name="Normal 5 3 2 7" xfId="4070" xr:uid="{270C1CA8-BD3A-433E-AF44-0D5EA05DB353}"/>
    <cellStyle name="Normal 5 3 2 8" xfId="3208" xr:uid="{68FE961B-269C-49C7-84E6-1E8AA3345CC3}"/>
    <cellStyle name="Normal 5 3 3" xfId="1200" xr:uid="{00000000-0005-0000-0000-0000B6040000}"/>
    <cellStyle name="Normal 5 3 3 2" xfId="1201" xr:uid="{00000000-0005-0000-0000-0000B7040000}"/>
    <cellStyle name="Normal 5 3 3 2 2" xfId="1202" xr:uid="{00000000-0005-0000-0000-0000B8040000}"/>
    <cellStyle name="Normal 5 3 3 2 2 2" xfId="36105" xr:uid="{E533C4B9-CC63-45CB-A455-22DA8C7D2C42}"/>
    <cellStyle name="Normal 5 3 3 2 2 2 2" xfId="36106" xr:uid="{68B08C47-E8DC-4289-B33D-353B781EE241}"/>
    <cellStyle name="Normal 5 3 3 2 2 2 2 2" xfId="36107" xr:uid="{E379BF4F-1962-40EF-B6F8-BEE0F5D2CF6B}"/>
    <cellStyle name="Normal 5 3 3 2 2 2 3" xfId="36108" xr:uid="{12B7457F-8352-4258-BDA3-F1EF43B61A28}"/>
    <cellStyle name="Normal 5 3 3 2 2 2 4" xfId="36109" xr:uid="{587BF418-01EF-440E-85FC-487B1C2EEE73}"/>
    <cellStyle name="Normal 5 3 3 2 2 3" xfId="36110" xr:uid="{944ECA19-C519-4650-92DC-4794CFF99D6D}"/>
    <cellStyle name="Normal 5 3 3 2 2 3 2" xfId="36111" xr:uid="{69C03F0E-5021-4530-AC86-BA8B26198299}"/>
    <cellStyle name="Normal 5 3 3 2 2 4" xfId="36112" xr:uid="{7F25A757-33EB-4C81-98AC-6A7233E17D94}"/>
    <cellStyle name="Normal 5 3 3 2 2 5" xfId="36113" xr:uid="{69EB710A-783D-4464-B80D-727AC1101FD2}"/>
    <cellStyle name="Normal 5 3 3 2 2 6" xfId="36114" xr:uid="{5CDE5934-703E-424B-8229-793335A251AC}"/>
    <cellStyle name="Normal 5 3 3 2 2 7" xfId="36104" xr:uid="{CFFFFD14-6914-486A-B068-BAF71E04C4EC}"/>
    <cellStyle name="Normal 5 3 3 2 3" xfId="36115" xr:uid="{5D57518E-B13B-4182-9431-D24525793334}"/>
    <cellStyle name="Normal 5 3 3 2 3 2" xfId="36116" xr:uid="{4262D0F0-13A2-46E8-B2C4-5948452C0F7A}"/>
    <cellStyle name="Normal 5 3 3 2 4" xfId="36117" xr:uid="{22AA4128-08EA-4536-BD68-E94969C1E337}"/>
    <cellStyle name="Normal 5 3 3 2 5" xfId="36103" xr:uid="{192BC1FA-07C2-48F9-A8B5-B7223A3104EE}"/>
    <cellStyle name="Normal 5 3 3 3" xfId="1203" xr:uid="{00000000-0005-0000-0000-0000B9040000}"/>
    <cellStyle name="Normal 5 3 3 3 2" xfId="36119" xr:uid="{81FE99FF-A36A-4CCF-9AFA-51CC91018DB6}"/>
    <cellStyle name="Normal 5 3 3 3 2 2" xfId="36120" xr:uid="{164D20BA-9830-4248-9732-7AF1AEA3F218}"/>
    <cellStyle name="Normal 5 3 3 3 2 2 2" xfId="36121" xr:uid="{A2C5232E-0613-4102-AAEF-FDAEF408E59D}"/>
    <cellStyle name="Normal 5 3 3 3 2 3" xfId="36122" xr:uid="{1E98D73E-79A2-4C60-A54D-6DE8B6ACD32D}"/>
    <cellStyle name="Normal 5 3 3 3 2 4" xfId="36123" xr:uid="{49329FC9-9867-4313-A15B-3389CA62DCAC}"/>
    <cellStyle name="Normal 5 3 3 3 3" xfId="36124" xr:uid="{7463E5F6-E54C-4536-A62E-F9DDC8A3823D}"/>
    <cellStyle name="Normal 5 3 3 3 3 2" xfId="36125" xr:uid="{1D31E3A5-63D9-475B-B2C5-591E81F5CA67}"/>
    <cellStyle name="Normal 5 3 3 3 4" xfId="36126" xr:uid="{80FE516F-6307-43B1-855B-8C14191AC60F}"/>
    <cellStyle name="Normal 5 3 3 3 5" xfId="36127" xr:uid="{CEE2CDD2-6D76-4275-8B22-38BB3FA14F11}"/>
    <cellStyle name="Normal 5 3 3 3 6" xfId="36128" xr:uid="{BB54BF2E-B4F1-4695-A0A1-FF1A77C02FDA}"/>
    <cellStyle name="Normal 5 3 3 3 7" xfId="36118" xr:uid="{4458F16A-B11B-4A15-B604-EE027855D4F3}"/>
    <cellStyle name="Normal 5 3 3 4" xfId="36129" xr:uid="{EB489264-FC1E-471C-AFF4-3F49D88AB2B1}"/>
    <cellStyle name="Normal 5 3 3 4 2" xfId="36130" xr:uid="{06672B37-6970-4531-9793-86064E4AE016}"/>
    <cellStyle name="Normal 5 3 3 5" xfId="36131" xr:uid="{945114BE-D9E4-4E4F-B3E5-4EC3021B7A71}"/>
    <cellStyle name="Normal 5 3 3 6" xfId="4168" xr:uid="{62492071-7856-48F7-870D-A7DC271A065D}"/>
    <cellStyle name="Normal 5 3 4" xfId="1204" xr:uid="{00000000-0005-0000-0000-0000BA040000}"/>
    <cellStyle name="Normal 5 3 4 2" xfId="1205" xr:uid="{00000000-0005-0000-0000-0000BB040000}"/>
    <cellStyle name="Normal 5 3 4 2 2" xfId="36134" xr:uid="{22B7B298-112C-4750-84A8-527C4B7D8F78}"/>
    <cellStyle name="Normal 5 3 4 2 2 2" xfId="36135" xr:uid="{79D3FC8F-5030-440C-B8EF-2B7806E19DA9}"/>
    <cellStyle name="Normal 5 3 4 2 2 2 2" xfId="36136" xr:uid="{019D6D36-E038-4D8B-BABE-0F4C6570692B}"/>
    <cellStyle name="Normal 5 3 4 2 2 3" xfId="36137" xr:uid="{6C787F91-5E76-45BB-BCED-20A426BBCBE8}"/>
    <cellStyle name="Normal 5 3 4 2 2 4" xfId="36138" xr:uid="{98E3B3A3-913A-4EDF-B942-DAE3018047EC}"/>
    <cellStyle name="Normal 5 3 4 2 3" xfId="36139" xr:uid="{0DBC62F3-7D89-4492-B036-6031CF68D24F}"/>
    <cellStyle name="Normal 5 3 4 2 3 2" xfId="36140" xr:uid="{F4A6CD57-4F21-4DA0-8894-232548AFEA44}"/>
    <cellStyle name="Normal 5 3 4 2 4" xfId="36141" xr:uid="{330FBF4C-C506-406F-A1A2-19F197A231AC}"/>
    <cellStyle name="Normal 5 3 4 2 5" xfId="36142" xr:uid="{40C457AA-0E83-43C7-8656-4ED8FBA79727}"/>
    <cellStyle name="Normal 5 3 4 2 6" xfId="36143" xr:uid="{4DB6CB30-1C90-49D8-9E29-7A4E942FD811}"/>
    <cellStyle name="Normal 5 3 4 2 7" xfId="36133" xr:uid="{E593C546-FB8F-4F3B-B1B7-F6B1C95F24A2}"/>
    <cellStyle name="Normal 5 3 4 3" xfId="36144" xr:uid="{6668ADAB-2ABC-4AB6-8DB5-60700A42FF43}"/>
    <cellStyle name="Normal 5 3 4 3 2" xfId="36145" xr:uid="{FEBE155E-296F-46AC-A8FF-072CC9E2CBA4}"/>
    <cellStyle name="Normal 5 3 4 4" xfId="36146" xr:uid="{1589D7EF-763C-4D65-A0FF-525157FF16EC}"/>
    <cellStyle name="Normal 5 3 4 5" xfId="36132" xr:uid="{D4BEDFC6-A860-456B-9D09-434196A4C1F4}"/>
    <cellStyle name="Normal 5 3 5" xfId="1206" xr:uid="{00000000-0005-0000-0000-0000BC040000}"/>
    <cellStyle name="Normal 5 3 5 2" xfId="36148" xr:uid="{F53B6931-3BB1-4870-ADE7-974AD04A18EA}"/>
    <cellStyle name="Normal 5 3 5 2 2" xfId="36149" xr:uid="{ECC30C7B-8566-4116-BBA7-ED09D349586E}"/>
    <cellStyle name="Normal 5 3 5 2 2 2" xfId="36150" xr:uid="{EAD77EE9-7E40-406E-8964-FFE5DF06B59B}"/>
    <cellStyle name="Normal 5 3 5 2 2 2 2" xfId="36151" xr:uid="{4A926130-E49C-423A-85BA-4FBE6537D1EC}"/>
    <cellStyle name="Normal 5 3 5 2 2 3" xfId="36152" xr:uid="{6427F3F8-44C9-4FB2-AE03-30478DE52BFF}"/>
    <cellStyle name="Normal 5 3 5 2 2 4" xfId="36153" xr:uid="{902956AD-E955-4FCB-94EE-790527A45380}"/>
    <cellStyle name="Normal 5 3 5 2 3" xfId="36154" xr:uid="{0CDA25DB-FCF1-434C-ACB4-1BB36106E83B}"/>
    <cellStyle name="Normal 5 3 5 2 3 2" xfId="36155" xr:uid="{BA4DC95C-5425-49E1-8753-4D6D4413E45C}"/>
    <cellStyle name="Normal 5 3 5 2 4" xfId="36156" xr:uid="{BD6BD507-5F56-49F0-AB84-EDD2CC33EF1B}"/>
    <cellStyle name="Normal 5 3 5 2 5" xfId="36157" xr:uid="{8808C195-5547-4713-AC64-AC86DC69D039}"/>
    <cellStyle name="Normal 5 3 5 2 6" xfId="36158" xr:uid="{7B94E229-4073-49FB-805E-1B4781725ACA}"/>
    <cellStyle name="Normal 5 3 5 3" xfId="36147" xr:uid="{08FE6FE0-1008-4E69-80B8-01687B14F4B2}"/>
    <cellStyle name="Normal 5 3 6" xfId="36159" xr:uid="{B5F72387-0572-49F3-A59E-D1689439406A}"/>
    <cellStyle name="Normal 5 3 6 2" xfId="36160" xr:uid="{9A182288-10BB-45F1-950E-4E88AF420F40}"/>
    <cellStyle name="Normal 5 3 6 2 2" xfId="36161" xr:uid="{15F1A0B8-CD8C-4249-86E2-51A3EB497E86}"/>
    <cellStyle name="Normal 5 3 6 2 2 2" xfId="36162" xr:uid="{8F778296-1F5A-4C36-9CA3-6FBFF0935A44}"/>
    <cellStyle name="Normal 5 3 6 2 2 2 2" xfId="36163" xr:uid="{136D101F-F776-42FB-8F90-31D8726F0931}"/>
    <cellStyle name="Normal 5 3 6 2 2 3" xfId="36164" xr:uid="{3D85B22A-8871-4EEC-9BE6-D3A13D83A184}"/>
    <cellStyle name="Normal 5 3 6 2 2 4" xfId="36165" xr:uid="{98E07DC6-51AA-4AE6-B3EF-C66A0F1801B9}"/>
    <cellStyle name="Normal 5 3 6 2 3" xfId="36166" xr:uid="{FC0AADD5-63D6-4E55-9853-A7DD28E1BAE9}"/>
    <cellStyle name="Normal 5 3 6 2 3 2" xfId="36167" xr:uid="{374E59BD-B0D2-42F9-A067-6652AA3F5198}"/>
    <cellStyle name="Normal 5 3 6 2 4" xfId="36168" xr:uid="{7A9E8DC3-D526-4C8B-AC5D-D12E640275E4}"/>
    <cellStyle name="Normal 5 3 6 2 5" xfId="36169" xr:uid="{81DDBC31-143E-4469-BF37-788846FC4EA5}"/>
    <cellStyle name="Normal 5 3 6 2 6" xfId="36170" xr:uid="{CA8B16B7-718E-477D-B635-692EC2DAE008}"/>
    <cellStyle name="Normal 5 3 7" xfId="36171" xr:uid="{1E18D331-D72E-4BC8-AA2E-E1BF68B77137}"/>
    <cellStyle name="Normal 5 3 7 2" xfId="36172" xr:uid="{F42F3CCE-8433-4652-85D1-8BC4F1E699AD}"/>
    <cellStyle name="Normal 5 3 7 2 2" xfId="36173" xr:uid="{67C5D3D0-C6AA-4F4E-A1AA-683764940B48}"/>
    <cellStyle name="Normal 5 3 7 2 2 2" xfId="36174" xr:uid="{1C960D73-67B9-44FE-955A-09993033F62A}"/>
    <cellStyle name="Normal 5 3 7 2 2 2 2" xfId="36175" xr:uid="{C5FE73F6-5A82-423D-860C-21E2E688DEF8}"/>
    <cellStyle name="Normal 5 3 7 2 2 3" xfId="36176" xr:uid="{514D4348-372B-40D5-A86F-4226263BF891}"/>
    <cellStyle name="Normal 5 3 7 2 2 4" xfId="36177" xr:uid="{0A37EF7C-D5B0-4F8F-8D33-E97D300E196C}"/>
    <cellStyle name="Normal 5 3 7 2 3" xfId="36178" xr:uid="{388353A2-FE41-4FFE-A432-648D8802DB72}"/>
    <cellStyle name="Normal 5 3 7 2 3 2" xfId="36179" xr:uid="{9E3FDC29-E185-4EE3-89B3-EBD28F0C68C2}"/>
    <cellStyle name="Normal 5 3 7 2 4" xfId="36180" xr:uid="{AC2BA40A-A90D-49C1-98C1-0ABAB2A248F6}"/>
    <cellStyle name="Normal 5 3 7 2 5" xfId="36181" xr:uid="{2AE01FAE-C1FF-4D2F-8F21-A56B6C3B9410}"/>
    <cellStyle name="Normal 5 3 7 2 6" xfId="36182" xr:uid="{5672A41A-7A7A-4D5A-92E6-3685E5F762CC}"/>
    <cellStyle name="Normal 5 3 8" xfId="36183" xr:uid="{DC36ABE7-9191-4BCE-92CC-79C79077EEDB}"/>
    <cellStyle name="Normal 5 3 8 2" xfId="36184" xr:uid="{FED49993-0CF7-4E39-95D3-08BEC42D2750}"/>
    <cellStyle name="Normal 5 3 8 2 2" xfId="36185" xr:uid="{53B124AF-36DB-4C27-ABDA-BED368C62281}"/>
    <cellStyle name="Normal 5 3 8 2 2 2" xfId="36186" xr:uid="{8BDB5954-3CEB-4E43-B4CF-88B62ED1CDE8}"/>
    <cellStyle name="Normal 5 3 8 2 2 2 2" xfId="36187" xr:uid="{AF38E213-F751-45A8-B022-F3750FD21576}"/>
    <cellStyle name="Normal 5 3 8 2 2 3" xfId="36188" xr:uid="{FF415958-F231-4808-8397-6852A35BFAE3}"/>
    <cellStyle name="Normal 5 3 8 2 2 4" xfId="36189" xr:uid="{EAA8711D-3FC5-4ADD-85BB-6F6CAF859EB8}"/>
    <cellStyle name="Normal 5 3 8 2 3" xfId="36190" xr:uid="{F05C0DE2-5C03-4407-8C3E-049899C9385F}"/>
    <cellStyle name="Normal 5 3 8 2 3 2" xfId="36191" xr:uid="{A964B367-AB5C-4D45-8F7D-519419F0CCE2}"/>
    <cellStyle name="Normal 5 3 8 2 4" xfId="36192" xr:uid="{7DD468D7-C508-4113-9D9F-8C7B608F75FE}"/>
    <cellStyle name="Normal 5 3 8 2 5" xfId="36193" xr:uid="{5A99CA79-C07E-44F0-ADCE-271446FCA509}"/>
    <cellStyle name="Normal 5 3 8 2 6" xfId="36194" xr:uid="{9FAB39B8-7E49-473E-9C49-BFC0518E543C}"/>
    <cellStyle name="Normal 5 3 9" xfId="36195" xr:uid="{3922AD49-DD43-47DA-9C65-697CF854BC0F}"/>
    <cellStyle name="Normal 5 3 9 2" xfId="36196" xr:uid="{B931BE6F-37D1-41FC-80B8-B649D8B0C353}"/>
    <cellStyle name="Normal 5 3 9 2 2" xfId="36197" xr:uid="{FD348FF3-11C3-4749-B1B5-B6573987DEEA}"/>
    <cellStyle name="Normal 5 3 9 2 2 2" xfId="36198" xr:uid="{EE398B3A-8FA0-43DA-AE1F-56E3E6C496AE}"/>
    <cellStyle name="Normal 5 3 9 2 2 2 2" xfId="36199" xr:uid="{4D33003B-667E-44CA-BD97-20BC56A49E04}"/>
    <cellStyle name="Normal 5 3 9 2 2 3" xfId="36200" xr:uid="{EE8981AF-04C2-48D9-91D2-1688EAAF87C1}"/>
    <cellStyle name="Normal 5 3 9 2 2 4" xfId="36201" xr:uid="{1B284E3E-ABBE-489A-B114-60C878845118}"/>
    <cellStyle name="Normal 5 3 9 2 3" xfId="36202" xr:uid="{0A654CAA-80A9-4B92-B9B4-1EE4E0F5354C}"/>
    <cellStyle name="Normal 5 3 9 2 3 2" xfId="36203" xr:uid="{FB10E4CF-B033-4A82-9E7D-7D95F2C7F72C}"/>
    <cellStyle name="Normal 5 3 9 2 4" xfId="36204" xr:uid="{1E8B6FF1-FAD3-42B8-AD98-E65A5751A67A}"/>
    <cellStyle name="Normal 5 3 9 2 5" xfId="36205" xr:uid="{15FAA518-2AF4-4579-B365-C31FA1B13369}"/>
    <cellStyle name="Normal 5 3 9 2 6" xfId="36206" xr:uid="{454F2FB1-83D5-4919-8421-52CE9DC9ABB6}"/>
    <cellStyle name="Normal 5 3_inv-en-1.5.0-02 trame_fiche-emissions" xfId="36207" xr:uid="{00D3C762-2D44-4BB1-BB1F-9F1BF2EE0004}"/>
    <cellStyle name="Normal 5 30" xfId="36208" xr:uid="{18665FF5-2FD9-46ED-A4E8-F7991EFA092B}"/>
    <cellStyle name="Normal 5 31" xfId="36209" xr:uid="{5FCC5719-2885-42B0-AE30-C3A3948439F0}"/>
    <cellStyle name="Normal 5 32" xfId="36210" xr:uid="{F41E4BD7-7DF5-4418-8ACE-8FEB0B8FE1B7}"/>
    <cellStyle name="Normal 5 33" xfId="36211" xr:uid="{D01ADB57-8AE8-400B-A79E-2F0337F32C07}"/>
    <cellStyle name="Normal 5 34" xfId="3938" xr:uid="{A480357E-0979-4DF2-996D-87548CE8F4E7}"/>
    <cellStyle name="Normal 5 35" xfId="3934" xr:uid="{FF3ACAC4-B643-4238-A2BB-3991058DE8F6}"/>
    <cellStyle name="Normal 5 36" xfId="51998" xr:uid="{64169E98-5AA0-4F04-BA82-24BFFC6882F3}"/>
    <cellStyle name="Normal 5 37" xfId="2222" xr:uid="{71D19CC5-403F-4095-9A7A-223154B4E2BE}"/>
    <cellStyle name="Normal 5 4" xfId="1207" xr:uid="{00000000-0005-0000-0000-0000BD040000}"/>
    <cellStyle name="Normal 5 4 10" xfId="36212" xr:uid="{C6AA7989-5EEF-40F6-8352-C485263A240E}"/>
    <cellStyle name="Normal 5 4 10 2" xfId="36213" xr:uid="{6E003BD6-442B-4ED3-8518-481A386882BF}"/>
    <cellStyle name="Normal 5 4 10 2 2" xfId="36214" xr:uid="{0A94C59A-A03F-49CE-83C3-BC832908AFC6}"/>
    <cellStyle name="Normal 5 4 10 2 2 2" xfId="36215" xr:uid="{14EF4ED4-EA95-4BB4-B3F6-3682F1E1FFE9}"/>
    <cellStyle name="Normal 5 4 10 2 2 2 2" xfId="36216" xr:uid="{3155234F-146B-4438-802F-43ED5BFC6027}"/>
    <cellStyle name="Normal 5 4 10 2 2 3" xfId="36217" xr:uid="{65921470-8E7F-423B-97E0-13B870DA8C06}"/>
    <cellStyle name="Normal 5 4 10 2 2 4" xfId="36218" xr:uid="{CB045D56-434B-4838-A719-DE1469A80674}"/>
    <cellStyle name="Normal 5 4 10 2 3" xfId="36219" xr:uid="{C78E21D3-438C-4B07-BC31-3367F8582FF7}"/>
    <cellStyle name="Normal 5 4 10 2 3 2" xfId="36220" xr:uid="{0B26947E-0762-4317-B5A7-F2CEE21755D3}"/>
    <cellStyle name="Normal 5 4 10 2 4" xfId="36221" xr:uid="{77A0EAB1-A899-4730-93B0-13E117C3D6A8}"/>
    <cellStyle name="Normal 5 4 10 2 5" xfId="36222" xr:uid="{92D87192-BC5A-4441-A12B-10A01E779E70}"/>
    <cellStyle name="Normal 5 4 10 2 6" xfId="36223" xr:uid="{A5651AD5-5189-4F07-957A-C44B48AD5676}"/>
    <cellStyle name="Normal 5 4 11" xfId="36224" xr:uid="{22DA84F1-400C-4449-A55E-58B48FDBC9D4}"/>
    <cellStyle name="Normal 5 4 11 2" xfId="36225" xr:uid="{41EB76A5-C707-4A2A-92F8-040352A4AD65}"/>
    <cellStyle name="Normal 5 4 11 2 2" xfId="36226" xr:uid="{DF0067AF-84A0-4A0C-A51B-4C38F98EEDDF}"/>
    <cellStyle name="Normal 5 4 11 2 2 2" xfId="36227" xr:uid="{F410C6F8-CD21-40B8-9038-18FA3C6CE821}"/>
    <cellStyle name="Normal 5 4 11 2 2 2 2" xfId="36228" xr:uid="{905D246A-6A9B-4DF0-A329-D0BBEAAE7437}"/>
    <cellStyle name="Normal 5 4 11 2 2 3" xfId="36229" xr:uid="{31F426A2-2190-4829-BB6C-3F64231A7600}"/>
    <cellStyle name="Normal 5 4 11 2 2 4" xfId="36230" xr:uid="{70EA40D3-8522-4BE3-B15E-91269B5667CC}"/>
    <cellStyle name="Normal 5 4 11 2 3" xfId="36231" xr:uid="{B3725AEE-947E-461C-8CAC-61417F3B3863}"/>
    <cellStyle name="Normal 5 4 11 2 3 2" xfId="36232" xr:uid="{0721A4A7-4D39-46C1-B3A1-127137F8A7A3}"/>
    <cellStyle name="Normal 5 4 11 2 4" xfId="36233" xr:uid="{B3FC2CD9-904A-489F-9948-1CC510FD10B9}"/>
    <cellStyle name="Normal 5 4 11 2 5" xfId="36234" xr:uid="{784F1165-7B30-451A-9309-5009F9EF282F}"/>
    <cellStyle name="Normal 5 4 11 2 6" xfId="36235" xr:uid="{44FF39F8-2C4B-4F50-A64C-DE91163157E9}"/>
    <cellStyle name="Normal 5 4 12" xfId="36236" xr:uid="{938CFE0D-1247-48CF-A200-E026C9B130DD}"/>
    <cellStyle name="Normal 5 4 12 2" xfId="36237" xr:uid="{8DCAD83E-2B8A-41E6-8EBA-BA742818DAFD}"/>
    <cellStyle name="Normal 5 4 12 2 2" xfId="36238" xr:uid="{E0C9275D-1B3D-4BC3-A54C-DE368E565BAF}"/>
    <cellStyle name="Normal 5 4 12 2 2 2" xfId="36239" xr:uid="{C1E4ABE8-7614-472A-BE88-D39E568589F5}"/>
    <cellStyle name="Normal 5 4 12 2 2 2 2" xfId="36240" xr:uid="{A764E6ED-D572-4502-A312-2BF34C382782}"/>
    <cellStyle name="Normal 5 4 12 2 2 3" xfId="36241" xr:uid="{1D896564-BDE3-47EC-8B27-FC4DFC22B98A}"/>
    <cellStyle name="Normal 5 4 12 2 2 4" xfId="36242" xr:uid="{8BD3F186-6E55-4145-8057-1710A91B9A3B}"/>
    <cellStyle name="Normal 5 4 12 2 3" xfId="36243" xr:uid="{ACECBD69-8FCF-45CC-AF2D-F0B210A45B72}"/>
    <cellStyle name="Normal 5 4 12 2 3 2" xfId="36244" xr:uid="{48FBBA74-DA01-4C01-BC34-D8927264D5AD}"/>
    <cellStyle name="Normal 5 4 12 2 4" xfId="36245" xr:uid="{E46CC40E-9A79-4D3E-88EF-0C47C2414B33}"/>
    <cellStyle name="Normal 5 4 12 2 5" xfId="36246" xr:uid="{9CBBC941-F6D4-44B3-A2F2-D9226A417965}"/>
    <cellStyle name="Normal 5 4 12 2 6" xfId="36247" xr:uid="{61C477B5-C0D0-43E1-9999-9C92B4574D2F}"/>
    <cellStyle name="Normal 5 4 13" xfId="36248" xr:uid="{874F4C0D-19B4-4B73-BB3D-3D169D30DC30}"/>
    <cellStyle name="Normal 5 4 13 2" xfId="36249" xr:uid="{84DE62D2-22C4-4FAB-BB0D-6BD36B4AC9FA}"/>
    <cellStyle name="Normal 5 4 13 2 2" xfId="36250" xr:uid="{0A416601-6107-4D42-861B-32C036373F3F}"/>
    <cellStyle name="Normal 5 4 13 2 2 2" xfId="36251" xr:uid="{F29B6A84-EF10-43F4-9658-DDB66DF36D77}"/>
    <cellStyle name="Normal 5 4 13 2 2 2 2" xfId="36252" xr:uid="{B231D3EF-2F51-42A7-9BEC-9DDC9E27234D}"/>
    <cellStyle name="Normal 5 4 13 2 2 3" xfId="36253" xr:uid="{2F8E8BDC-024A-4C35-8972-FBEECCCBF44A}"/>
    <cellStyle name="Normal 5 4 13 2 2 4" xfId="36254" xr:uid="{0F563CAE-C44A-4AF0-A77C-39AB740B3902}"/>
    <cellStyle name="Normal 5 4 13 2 3" xfId="36255" xr:uid="{F464CEC4-0BD9-4CA3-ACD4-06A06F3AB49B}"/>
    <cellStyle name="Normal 5 4 13 2 3 2" xfId="36256" xr:uid="{982EBEB6-D026-4E17-BFA0-7DDA5D231AEF}"/>
    <cellStyle name="Normal 5 4 13 2 4" xfId="36257" xr:uid="{AE4E1032-0A1B-47FF-88B6-66472FB3B250}"/>
    <cellStyle name="Normal 5 4 13 2 5" xfId="36258" xr:uid="{CC09A904-984E-4319-8307-AAAAF849E3F8}"/>
    <cellStyle name="Normal 5 4 13 2 6" xfId="36259" xr:uid="{DBEC6C38-C0E0-4B42-B1E6-6DD908AEE699}"/>
    <cellStyle name="Normal 5 4 14" xfId="36260" xr:uid="{7381BCCE-B26F-476E-AA88-DFA2ABBA799E}"/>
    <cellStyle name="Normal 5 4 14 2" xfId="36261" xr:uid="{B90C5175-83B7-48F9-9951-A94D958392E1}"/>
    <cellStyle name="Normal 5 4 14 2 2" xfId="36262" xr:uid="{7975AF3B-8071-4CAD-B90C-A76AB4CE24BB}"/>
    <cellStyle name="Normal 5 4 14 2 2 2" xfId="36263" xr:uid="{016D536E-B1D4-4C05-8603-109E542D0620}"/>
    <cellStyle name="Normal 5 4 14 2 3" xfId="36264" xr:uid="{2D84426B-47C9-4FE6-803E-90D8B8499359}"/>
    <cellStyle name="Normal 5 4 14 2 4" xfId="36265" xr:uid="{6E76CAB9-4F29-44FA-8DE9-350D7E264EED}"/>
    <cellStyle name="Normal 5 4 14 3" xfId="36266" xr:uid="{341AF7B5-0BFA-4511-BF68-2BA75978F351}"/>
    <cellStyle name="Normal 5 4 14 3 2" xfId="36267" xr:uid="{C6A9E438-257F-4DCD-9225-ED74CF424E21}"/>
    <cellStyle name="Normal 5 4 14 4" xfId="36268" xr:uid="{7C0705DE-6D21-49C9-8C4A-CDD6F4BD8AAA}"/>
    <cellStyle name="Normal 5 4 14 5" xfId="36269" xr:uid="{DDEB731C-AC38-423B-B9E8-9F6670C429AE}"/>
    <cellStyle name="Normal 5 4 14 6" xfId="36270" xr:uid="{8EB3B631-1D30-4244-BF94-1DF88F050B0E}"/>
    <cellStyle name="Normal 5 4 15" xfId="36271" xr:uid="{75800504-61D8-413D-9FC8-9419C18E6DA0}"/>
    <cellStyle name="Normal 5 4 15 2" xfId="36272" xr:uid="{F79EFBCF-7C87-4055-B2D2-6DA7374C62D2}"/>
    <cellStyle name="Normal 5 4 16" xfId="36273" xr:uid="{367D7076-CEA8-459E-A6FD-26E26A510246}"/>
    <cellStyle name="Normal 5 4 17" xfId="4071" xr:uid="{91C2953B-1C69-4B68-A7E7-2BFE91127C61}"/>
    <cellStyle name="Normal 5 4 18" xfId="2225" xr:uid="{8A004AA6-D88D-470C-AD35-7A9A6CEDB710}"/>
    <cellStyle name="Normal 5 4 2" xfId="1208" xr:uid="{00000000-0005-0000-0000-0000BE040000}"/>
    <cellStyle name="Normal 5 4 2 2" xfId="1209" xr:uid="{00000000-0005-0000-0000-0000BF040000}"/>
    <cellStyle name="Normal 5 4 2 2 2" xfId="1210" xr:uid="{00000000-0005-0000-0000-0000C0040000}"/>
    <cellStyle name="Normal 5 4 2 2 2 2" xfId="36276" xr:uid="{7A034FE1-5F5D-4B65-B64C-309AB022A4DA}"/>
    <cellStyle name="Normal 5 4 2 2 2 2 2" xfId="36277" xr:uid="{C9F76F60-0CA1-469B-BE6F-B323E9DE77F5}"/>
    <cellStyle name="Normal 5 4 2 2 2 2 2 2" xfId="36278" xr:uid="{79517730-BFC5-4F4D-9F66-0C86A0A81CB1}"/>
    <cellStyle name="Normal 5 4 2 2 2 2 3" xfId="36279" xr:uid="{4E7418AB-3429-45FD-9CB4-71A21342B1A1}"/>
    <cellStyle name="Normal 5 4 2 2 2 2 4" xfId="36280" xr:uid="{3EB17E20-5ADF-425A-B144-1A8F43BE715D}"/>
    <cellStyle name="Normal 5 4 2 2 2 3" xfId="36281" xr:uid="{D688B322-7D85-40CE-A934-68325BBAADD2}"/>
    <cellStyle name="Normal 5 4 2 2 2 3 2" xfId="36282" xr:uid="{EFD36D91-B1D0-47CF-A119-17E083810E60}"/>
    <cellStyle name="Normal 5 4 2 2 2 4" xfId="36283" xr:uid="{42714CAB-553E-46E6-9480-3D8641C45BD4}"/>
    <cellStyle name="Normal 5 4 2 2 2 5" xfId="36284" xr:uid="{32C8301D-065E-44A3-9FB7-A8E6F4C9EFAA}"/>
    <cellStyle name="Normal 5 4 2 2 2 6" xfId="36285" xr:uid="{70473BA9-DF1D-4724-9C89-1C2B8A22422E}"/>
    <cellStyle name="Normal 5 4 2 2 2 7" xfId="36275" xr:uid="{702FE9AA-1E70-4EB1-A870-E3204091B0EF}"/>
    <cellStyle name="Normal 5 4 2 2 3" xfId="36286" xr:uid="{4E2CB745-AC8E-4C03-93E9-82A2E3356B84}"/>
    <cellStyle name="Normal 5 4 2 2 3 2" xfId="36287" xr:uid="{61CCC78B-CE81-41CC-9693-E369FC072D03}"/>
    <cellStyle name="Normal 5 4 2 2 4" xfId="36288" xr:uid="{14247F36-21FE-44BA-9DD4-7752C621B013}"/>
    <cellStyle name="Normal 5 4 2 2 5" xfId="36274" xr:uid="{743DB12C-6C05-426A-B74F-20D44098D07C}"/>
    <cellStyle name="Normal 5 4 2 3" xfId="1211" xr:uid="{00000000-0005-0000-0000-0000C1040000}"/>
    <cellStyle name="Normal 5 4 2 3 2" xfId="36290" xr:uid="{F642FB9A-561B-4676-BE4B-D2787D1B1539}"/>
    <cellStyle name="Normal 5 4 2 3 2 2" xfId="36291" xr:uid="{9016FEC3-1722-4067-82E5-10E8009A4DFC}"/>
    <cellStyle name="Normal 5 4 2 3 2 2 2" xfId="36292" xr:uid="{77AA454D-BE6C-4ACA-941B-929FEB6B5452}"/>
    <cellStyle name="Normal 5 4 2 3 2 3" xfId="36293" xr:uid="{B9E50204-4F34-42AB-833A-2CF71B800C0C}"/>
    <cellStyle name="Normal 5 4 2 3 2 4" xfId="36294" xr:uid="{72D0E4B0-B3F4-444D-BD1A-145D28A6119F}"/>
    <cellStyle name="Normal 5 4 2 3 3" xfId="36295" xr:uid="{86B96834-3122-42B3-9BEB-0C7EC1DE054E}"/>
    <cellStyle name="Normal 5 4 2 3 3 2" xfId="36296" xr:uid="{DA68BD85-201F-4D97-9952-7CD792B048B1}"/>
    <cellStyle name="Normal 5 4 2 3 4" xfId="36297" xr:uid="{066BE010-DAEA-46F2-BC4D-A620DD6EE16E}"/>
    <cellStyle name="Normal 5 4 2 3 5" xfId="36298" xr:uid="{F98571F5-657A-4AF6-A589-5C0BBA47F87D}"/>
    <cellStyle name="Normal 5 4 2 3 6" xfId="36299" xr:uid="{39DBAF24-F155-44D3-8287-D494D5C94AC0}"/>
    <cellStyle name="Normal 5 4 2 3 7" xfId="36289" xr:uid="{6168D5BB-3FCA-4475-AA5E-DE51A85E2293}"/>
    <cellStyle name="Normal 5 4 2 4" xfId="36300" xr:uid="{2306B040-63DB-45E2-935A-ECD9454F92FB}"/>
    <cellStyle name="Normal 5 4 2 4 2" xfId="36301" xr:uid="{C8305F4B-3316-4351-9821-9EBF52FA10D7}"/>
    <cellStyle name="Normal 5 4 2 5" xfId="36302" xr:uid="{B3F0BC97-CB05-446E-88C3-3B60934FAA4A}"/>
    <cellStyle name="Normal 5 4 2 6" xfId="4169" xr:uid="{1070205D-1CFD-421F-9FA7-7BFB630A13D3}"/>
    <cellStyle name="Normal 5 4 2 7" xfId="3209" xr:uid="{86BBFA93-700D-43E4-A881-F512EB0B6068}"/>
    <cellStyle name="Normal 5 4 3" xfId="1212" xr:uid="{00000000-0005-0000-0000-0000C2040000}"/>
    <cellStyle name="Normal 5 4 3 2" xfId="1213" xr:uid="{00000000-0005-0000-0000-0000C3040000}"/>
    <cellStyle name="Normal 5 4 3 2 2" xfId="36305" xr:uid="{A8A20DCC-DC14-4D91-B6FB-BE3617E03A1B}"/>
    <cellStyle name="Normal 5 4 3 2 2 2" xfId="36306" xr:uid="{1F411D8C-9908-425A-A0A9-4585082FB36F}"/>
    <cellStyle name="Normal 5 4 3 2 2 2 2" xfId="36307" xr:uid="{D9D5189C-E512-4007-8BB6-01968F1FA662}"/>
    <cellStyle name="Normal 5 4 3 2 2 3" xfId="36308" xr:uid="{77CBE29C-E1F3-438D-89D4-7A65DD606249}"/>
    <cellStyle name="Normal 5 4 3 2 2 4" xfId="36309" xr:uid="{2E1AE0D6-DE50-4716-9D25-A3E3C1282A10}"/>
    <cellStyle name="Normal 5 4 3 2 3" xfId="36310" xr:uid="{8A800EAC-FD2D-4CD2-AA34-BCD96925946D}"/>
    <cellStyle name="Normal 5 4 3 2 3 2" xfId="36311" xr:uid="{6AAF0550-E8F2-4997-BB97-82EDAD19D6C1}"/>
    <cellStyle name="Normal 5 4 3 2 4" xfId="36312" xr:uid="{5EB1F7E9-039C-4F22-B19A-F7DD532D0AE0}"/>
    <cellStyle name="Normal 5 4 3 2 5" xfId="36313" xr:uid="{B3DD55E5-1C9B-463B-94BA-8CDDBF946465}"/>
    <cellStyle name="Normal 5 4 3 2 6" xfId="36314" xr:uid="{E18B2800-5022-4BAC-8220-405E55C08A3B}"/>
    <cellStyle name="Normal 5 4 3 2 7" xfId="36304" xr:uid="{30DF2945-3F7D-4559-A4A6-90CD9AD59371}"/>
    <cellStyle name="Normal 5 4 3 3" xfId="36315" xr:uid="{EAF602D6-26FB-4EA0-A81D-AEDBC685967E}"/>
    <cellStyle name="Normal 5 4 3 3 2" xfId="36316" xr:uid="{4989BAD5-DB9E-4485-8A68-DD484C97C468}"/>
    <cellStyle name="Normal 5 4 3 4" xfId="36317" xr:uid="{87B8D4A1-E320-45AE-946D-8A94B42B9ACE}"/>
    <cellStyle name="Normal 5 4 3 5" xfId="36303" xr:uid="{968F92C2-20B9-412C-889E-19A1BE36509C}"/>
    <cellStyle name="Normal 5 4 4" xfId="1214" xr:uid="{00000000-0005-0000-0000-0000C4040000}"/>
    <cellStyle name="Normal 5 4 4 2" xfId="36319" xr:uid="{51C26ADF-BA92-42A5-9232-D1749BC6D251}"/>
    <cellStyle name="Normal 5 4 4 2 2" xfId="36320" xr:uid="{C39B309A-1A37-4C87-A0DF-6CC25EE271D8}"/>
    <cellStyle name="Normal 5 4 4 2 2 2" xfId="36321" xr:uid="{27345EDE-1426-4C6A-ADC3-8EEBF635225F}"/>
    <cellStyle name="Normal 5 4 4 2 2 2 2" xfId="36322" xr:uid="{B0650820-404C-46CA-8DA0-195FB4637E8D}"/>
    <cellStyle name="Normal 5 4 4 2 2 3" xfId="36323" xr:uid="{B785F7DA-6D7F-4E66-8D41-F1BB26A45D02}"/>
    <cellStyle name="Normal 5 4 4 2 2 4" xfId="36324" xr:uid="{CE02402F-0694-4A2B-BC52-B003E1127AF6}"/>
    <cellStyle name="Normal 5 4 4 2 3" xfId="36325" xr:uid="{94C35BA0-3E6D-42B6-A835-A24306442387}"/>
    <cellStyle name="Normal 5 4 4 2 3 2" xfId="36326" xr:uid="{02B5950B-0920-4058-A793-0AD115DAB719}"/>
    <cellStyle name="Normal 5 4 4 2 4" xfId="36327" xr:uid="{C4936E7A-025D-4F31-BAD6-C5DCA3BB8E67}"/>
    <cellStyle name="Normal 5 4 4 2 5" xfId="36328" xr:uid="{A981970D-9874-41CF-BBD2-40B8DAC36EC1}"/>
    <cellStyle name="Normal 5 4 4 2 6" xfId="36329" xr:uid="{260428A4-69FE-4FF7-8EC4-BDD8FA9D578D}"/>
    <cellStyle name="Normal 5 4 4 3" xfId="36318" xr:uid="{7B02C1AB-6E98-41D0-92BF-AE5B32A17CBB}"/>
    <cellStyle name="Normal 5 4 5" xfId="36330" xr:uid="{B328EE29-01F9-4712-AB05-6C2B8C6D3D8F}"/>
    <cellStyle name="Normal 5 4 5 2" xfId="36331" xr:uid="{3352B29A-225D-41FD-A087-F58745384289}"/>
    <cellStyle name="Normal 5 4 5 2 2" xfId="36332" xr:uid="{2A45BD80-F29E-4DE2-8047-F0B18ECEC215}"/>
    <cellStyle name="Normal 5 4 5 2 2 2" xfId="36333" xr:uid="{9830F453-E0F0-4FEB-A05B-69853E213BD3}"/>
    <cellStyle name="Normal 5 4 5 2 2 2 2" xfId="36334" xr:uid="{AA1C0487-3F77-44A7-8F06-F74AA798CD09}"/>
    <cellStyle name="Normal 5 4 5 2 2 3" xfId="36335" xr:uid="{1BA2DDB0-9A87-4433-9273-6C16DA1D9B4F}"/>
    <cellStyle name="Normal 5 4 5 2 2 4" xfId="36336" xr:uid="{E4B4F669-5026-4499-88B5-919349AC8E1C}"/>
    <cellStyle name="Normal 5 4 5 2 3" xfId="36337" xr:uid="{F160FE2A-723C-4B39-9F55-9FBA653AE267}"/>
    <cellStyle name="Normal 5 4 5 2 3 2" xfId="36338" xr:uid="{242427A0-29CC-46A0-8607-244334964863}"/>
    <cellStyle name="Normal 5 4 5 2 4" xfId="36339" xr:uid="{FB9F42A7-0036-45C2-B8C8-AE9C1504F8C5}"/>
    <cellStyle name="Normal 5 4 5 2 5" xfId="36340" xr:uid="{FE81802E-4E62-464B-B8C6-3C813080EA06}"/>
    <cellStyle name="Normal 5 4 5 2 6" xfId="36341" xr:uid="{A775A58A-4DEF-4609-8B7F-0A38DAC9734A}"/>
    <cellStyle name="Normal 5 4 6" xfId="36342" xr:uid="{7B60DAF9-4A87-4DD2-A7C0-15156843B5C3}"/>
    <cellStyle name="Normal 5 4 6 2" xfId="36343" xr:uid="{669E663B-C7C1-4BC3-BD69-CEA18E558757}"/>
    <cellStyle name="Normal 5 4 6 2 2" xfId="36344" xr:uid="{0E305DD0-D721-43B9-ABFB-A1A756D7814F}"/>
    <cellStyle name="Normal 5 4 6 2 2 2" xfId="36345" xr:uid="{F779B642-E5E8-41EE-9269-10C8FD463859}"/>
    <cellStyle name="Normal 5 4 6 2 2 2 2" xfId="36346" xr:uid="{4464A628-DD1F-4F8B-91AF-EF4456136679}"/>
    <cellStyle name="Normal 5 4 6 2 2 3" xfId="36347" xr:uid="{8DD42F6E-CB1E-4B11-B9D6-7F9818D1A920}"/>
    <cellStyle name="Normal 5 4 6 2 2 4" xfId="36348" xr:uid="{719B7BBD-6212-4763-84BB-7C2E164A500D}"/>
    <cellStyle name="Normal 5 4 6 2 3" xfId="36349" xr:uid="{8AFFB1C7-0673-4A9D-A4E3-D5AA26BC1DBC}"/>
    <cellStyle name="Normal 5 4 6 2 3 2" xfId="36350" xr:uid="{ED7C7C9D-45DE-40C1-8404-1EEA43E21D57}"/>
    <cellStyle name="Normal 5 4 6 2 4" xfId="36351" xr:uid="{711DF70E-7A6A-4E80-AB49-020DBBCD9309}"/>
    <cellStyle name="Normal 5 4 6 2 5" xfId="36352" xr:uid="{BE4578A1-D30A-4A97-B178-BF57A8D8F293}"/>
    <cellStyle name="Normal 5 4 6 2 6" xfId="36353" xr:uid="{666BCB69-D5D1-4E89-A60F-6CF9B275DC73}"/>
    <cellStyle name="Normal 5 4 7" xfId="36354" xr:uid="{A82E1622-DA35-4533-B436-3924A90DA99E}"/>
    <cellStyle name="Normal 5 4 7 2" xfId="36355" xr:uid="{47B8E343-5FE9-43D8-9170-6EBCBF6B5C93}"/>
    <cellStyle name="Normal 5 4 7 2 2" xfId="36356" xr:uid="{866A404F-E1F2-4F07-A3C0-EEE56476FC3D}"/>
    <cellStyle name="Normal 5 4 7 2 2 2" xfId="36357" xr:uid="{E9287C41-4448-44E6-864D-505B0BBE1F3B}"/>
    <cellStyle name="Normal 5 4 7 2 2 2 2" xfId="36358" xr:uid="{1FD93EE8-68A3-42A3-92D4-595E38042937}"/>
    <cellStyle name="Normal 5 4 7 2 2 3" xfId="36359" xr:uid="{F2586FB3-58C1-4093-8973-F2B26C5772FA}"/>
    <cellStyle name="Normal 5 4 7 2 2 4" xfId="36360" xr:uid="{76A22E00-BDA5-4748-8FBA-F5B7EA34B955}"/>
    <cellStyle name="Normal 5 4 7 2 3" xfId="36361" xr:uid="{CFC2E784-3B85-4150-8108-C493F89170B4}"/>
    <cellStyle name="Normal 5 4 7 2 3 2" xfId="36362" xr:uid="{6C86BB3A-07C7-43C7-B2A9-E5D4EB467ABC}"/>
    <cellStyle name="Normal 5 4 7 2 4" xfId="36363" xr:uid="{50B59199-74F2-4080-81E4-81CE09BEFC93}"/>
    <cellStyle name="Normal 5 4 7 2 5" xfId="36364" xr:uid="{79F54466-E63F-424A-8A17-E00D72AC7746}"/>
    <cellStyle name="Normal 5 4 7 2 6" xfId="36365" xr:uid="{7CC091AD-D174-40FF-9851-521894CD75F0}"/>
    <cellStyle name="Normal 5 4 8" xfId="36366" xr:uid="{B8DEB842-9359-4E9B-8718-FB9C4CD1F428}"/>
    <cellStyle name="Normal 5 4 8 2" xfId="36367" xr:uid="{0ADAF6DF-7120-4946-A5C3-FBC266402D73}"/>
    <cellStyle name="Normal 5 4 8 2 2" xfId="36368" xr:uid="{16978245-E79C-43C0-B908-985540FC044E}"/>
    <cellStyle name="Normal 5 4 8 2 2 2" xfId="36369" xr:uid="{A623F195-3C5F-43B3-9374-484E7502985B}"/>
    <cellStyle name="Normal 5 4 8 2 2 2 2" xfId="36370" xr:uid="{6CCA701A-58D4-44EB-B8C8-1AC900301D4E}"/>
    <cellStyle name="Normal 5 4 8 2 2 3" xfId="36371" xr:uid="{77C93B2A-0626-4A45-BAD6-EBFEE02C6D24}"/>
    <cellStyle name="Normal 5 4 8 2 2 4" xfId="36372" xr:uid="{7585BB29-8406-4CA2-AD5B-F1F4E8498386}"/>
    <cellStyle name="Normal 5 4 8 2 3" xfId="36373" xr:uid="{CF159B5C-FB42-4970-B3F1-265E91678964}"/>
    <cellStyle name="Normal 5 4 8 2 3 2" xfId="36374" xr:uid="{F0D22F84-15D7-459C-BBDF-4BA32AA1C888}"/>
    <cellStyle name="Normal 5 4 8 2 4" xfId="36375" xr:uid="{BD6A05F3-25E2-4A26-B838-C7BF972B17B3}"/>
    <cellStyle name="Normal 5 4 8 2 5" xfId="36376" xr:uid="{FA844918-3067-4129-BF87-67D74DD02BAC}"/>
    <cellStyle name="Normal 5 4 8 2 6" xfId="36377" xr:uid="{20F83B1F-97BD-4DAC-ABEE-A4B192D66AD4}"/>
    <cellStyle name="Normal 5 4 9" xfId="36378" xr:uid="{303AC72E-A4A4-456C-ADC4-6532BC743980}"/>
    <cellStyle name="Normal 5 4 9 2" xfId="36379" xr:uid="{BB488910-B3FB-42D2-BE62-F064C333CD27}"/>
    <cellStyle name="Normal 5 4 9 2 2" xfId="36380" xr:uid="{3E2F1AC2-3395-4611-A156-6186C2164287}"/>
    <cellStyle name="Normal 5 4 9 2 2 2" xfId="36381" xr:uid="{17E5A582-2BD4-44BD-AA89-CF386F58DFE1}"/>
    <cellStyle name="Normal 5 4 9 2 2 2 2" xfId="36382" xr:uid="{C23AF115-359F-44B5-B6F2-3580FE01BC06}"/>
    <cellStyle name="Normal 5 4 9 2 2 3" xfId="36383" xr:uid="{61871150-C01A-40D8-B5D4-223A9619258F}"/>
    <cellStyle name="Normal 5 4 9 2 2 4" xfId="36384" xr:uid="{BA957D86-78BE-4618-AB80-F7888B2F2336}"/>
    <cellStyle name="Normal 5 4 9 2 3" xfId="36385" xr:uid="{6A2BBF63-3F0F-4980-B02B-80F595A0EBAA}"/>
    <cellStyle name="Normal 5 4 9 2 3 2" xfId="36386" xr:uid="{DF0138E6-9561-442E-AB27-678BE5E5DF10}"/>
    <cellStyle name="Normal 5 4 9 2 4" xfId="36387" xr:uid="{11D5CDF0-8045-490C-A191-DF2D5E28A4BA}"/>
    <cellStyle name="Normal 5 4 9 2 5" xfId="36388" xr:uid="{6AD6E5C2-71F2-4D2B-9D03-7F515D0C1CCD}"/>
    <cellStyle name="Normal 5 4 9 2 6" xfId="36389" xr:uid="{15EAFE5C-82AC-4B26-8F0D-3DAC8D108283}"/>
    <cellStyle name="Normal 5 4_inv-en-1.5.0-02 trame_fiche-emissions" xfId="36390" xr:uid="{CF5C465C-059B-46AD-AEA8-49A2505B7D87}"/>
    <cellStyle name="Normal 5 5" xfId="1215" xr:uid="{00000000-0005-0000-0000-0000C5040000}"/>
    <cellStyle name="Normal 5 5 10" xfId="36391" xr:uid="{002E195B-5549-44B2-B695-E8889F4D639A}"/>
    <cellStyle name="Normal 5 5 10 2" xfId="36392" xr:uid="{73586C26-B5BF-4869-A022-97F5461F2D7B}"/>
    <cellStyle name="Normal 5 5 10 2 2" xfId="36393" xr:uid="{B6CD644C-F0AB-401F-99C1-115C0EEC3E2A}"/>
    <cellStyle name="Normal 5 5 10 2 2 2" xfId="36394" xr:uid="{69485DEF-9188-427C-B605-7B88E83A8529}"/>
    <cellStyle name="Normal 5 5 10 2 2 2 2" xfId="36395" xr:uid="{090D68A1-A497-4BB7-8B8F-95B66DB9A368}"/>
    <cellStyle name="Normal 5 5 10 2 2 3" xfId="36396" xr:uid="{7BCB5851-A2D0-451F-A7D4-C5B83511A545}"/>
    <cellStyle name="Normal 5 5 10 2 2 4" xfId="36397" xr:uid="{64B6356E-C73D-4B05-A728-C6D4B431E8D8}"/>
    <cellStyle name="Normal 5 5 10 2 3" xfId="36398" xr:uid="{3F25A08C-883C-49DB-B43B-079DB678E28E}"/>
    <cellStyle name="Normal 5 5 10 2 3 2" xfId="36399" xr:uid="{033E68DB-7270-455F-801C-6A209FA50665}"/>
    <cellStyle name="Normal 5 5 10 2 4" xfId="36400" xr:uid="{C1B124E6-B185-4A7E-8DAA-0EB47A0981FA}"/>
    <cellStyle name="Normal 5 5 10 2 5" xfId="36401" xr:uid="{C1CE0CE3-B36E-4E91-B99B-1DCA0110F194}"/>
    <cellStyle name="Normal 5 5 10 2 6" xfId="36402" xr:uid="{FB075FED-5FCC-4993-909F-96AE67E0BDE4}"/>
    <cellStyle name="Normal 5 5 11" xfId="36403" xr:uid="{50F92FE2-7426-49A5-8E49-694C474D920B}"/>
    <cellStyle name="Normal 5 5 11 2" xfId="36404" xr:uid="{E6D3993E-829D-4201-9BDF-BB4E6892C767}"/>
    <cellStyle name="Normal 5 5 11 2 2" xfId="36405" xr:uid="{332CB6E5-7B0A-45C4-9D7B-B4EFC8590BFC}"/>
    <cellStyle name="Normal 5 5 11 2 2 2" xfId="36406" xr:uid="{69ED21DE-9524-4D0D-BD3A-97C6EA4EF9F0}"/>
    <cellStyle name="Normal 5 5 11 2 2 2 2" xfId="36407" xr:uid="{69DE66CF-B5C1-469D-9014-35E63709C6BD}"/>
    <cellStyle name="Normal 5 5 11 2 2 3" xfId="36408" xr:uid="{6FE9E74C-E155-46ED-9A69-C44E104C7C15}"/>
    <cellStyle name="Normal 5 5 11 2 2 4" xfId="36409" xr:uid="{5EC5C1FC-99E9-4F38-A019-04A80DF876EB}"/>
    <cellStyle name="Normal 5 5 11 2 3" xfId="36410" xr:uid="{95F3B5A1-E9FC-41BC-8B5C-AAAB5D1528F5}"/>
    <cellStyle name="Normal 5 5 11 2 3 2" xfId="36411" xr:uid="{92C30C13-C6C5-40B5-B54D-C8C432A76AC9}"/>
    <cellStyle name="Normal 5 5 11 2 4" xfId="36412" xr:uid="{B890DBDD-2365-4956-ADD9-F9A1CF7C77AB}"/>
    <cellStyle name="Normal 5 5 11 2 5" xfId="36413" xr:uid="{F6FD940F-4CEC-4DFD-ABB1-228295BC28BF}"/>
    <cellStyle name="Normal 5 5 11 2 6" xfId="36414" xr:uid="{D25B01F4-C768-4B57-A133-200F28B285C4}"/>
    <cellStyle name="Normal 5 5 12" xfId="36415" xr:uid="{049E0443-0DD4-4691-8463-C97822310D6B}"/>
    <cellStyle name="Normal 5 5 12 2" xfId="36416" xr:uid="{7229F34F-23BB-4B8E-A534-275A50B8F956}"/>
    <cellStyle name="Normal 5 5 12 2 2" xfId="36417" xr:uid="{8565B8AC-125A-4FC2-8DA7-7A1F76DF6D3B}"/>
    <cellStyle name="Normal 5 5 12 2 2 2" xfId="36418" xr:uid="{B049D4F9-D950-416D-B5CA-DCDDB213984B}"/>
    <cellStyle name="Normal 5 5 12 2 2 2 2" xfId="36419" xr:uid="{A5205715-BB33-4BA5-A615-380C96C21034}"/>
    <cellStyle name="Normal 5 5 12 2 2 3" xfId="36420" xr:uid="{691AC796-F8D3-480E-A03A-D8BFFC01D6F0}"/>
    <cellStyle name="Normal 5 5 12 2 2 4" xfId="36421" xr:uid="{7AC42788-3F1C-478A-8BAD-6A50BC8240AE}"/>
    <cellStyle name="Normal 5 5 12 2 3" xfId="36422" xr:uid="{F3F10437-0C1A-470F-B062-4B2B48C0BCAC}"/>
    <cellStyle name="Normal 5 5 12 2 3 2" xfId="36423" xr:uid="{8C8993DC-1AFA-4964-A072-7564FB6EF490}"/>
    <cellStyle name="Normal 5 5 12 2 4" xfId="36424" xr:uid="{EF432CB5-8087-4E1B-A932-AA354B32C249}"/>
    <cellStyle name="Normal 5 5 12 2 5" xfId="36425" xr:uid="{F2ED54C3-3FA2-4FE5-9B96-98B2F24BC391}"/>
    <cellStyle name="Normal 5 5 12 2 6" xfId="36426" xr:uid="{D238AFF4-450E-4A49-B0C0-379F88342528}"/>
    <cellStyle name="Normal 5 5 13" xfId="36427" xr:uid="{8B94BC60-75EA-4280-A19A-4224AF13AB61}"/>
    <cellStyle name="Normal 5 5 13 2" xfId="36428" xr:uid="{6AEDCB16-F767-4FE4-BC69-805C825DF68F}"/>
    <cellStyle name="Normal 5 5 13 2 2" xfId="36429" xr:uid="{8D798FF4-1006-4776-8E46-E7478E85E1FB}"/>
    <cellStyle name="Normal 5 5 13 2 2 2" xfId="36430" xr:uid="{A28C5B18-947E-433E-B5C6-111A1C8F5D24}"/>
    <cellStyle name="Normal 5 5 13 2 2 2 2" xfId="36431" xr:uid="{F24E8971-79F8-4773-9704-34F224485FE3}"/>
    <cellStyle name="Normal 5 5 13 2 2 3" xfId="36432" xr:uid="{27E4852C-7723-43F3-A2B8-D56061C57214}"/>
    <cellStyle name="Normal 5 5 13 2 2 4" xfId="36433" xr:uid="{7AEF2BEB-87AA-484F-907D-BB68649A5CBB}"/>
    <cellStyle name="Normal 5 5 13 2 3" xfId="36434" xr:uid="{124F170A-F397-40F1-B243-359B1F9A9252}"/>
    <cellStyle name="Normal 5 5 13 2 3 2" xfId="36435" xr:uid="{1E6F3613-F21B-471B-913F-AEAB822F6BEA}"/>
    <cellStyle name="Normal 5 5 13 2 4" xfId="36436" xr:uid="{7AA65C86-D14F-4F49-A011-C62A5A4C2AE4}"/>
    <cellStyle name="Normal 5 5 13 2 5" xfId="36437" xr:uid="{B3CC9256-9276-4AC0-B13C-8EDD72B77B7E}"/>
    <cellStyle name="Normal 5 5 13 2 6" xfId="36438" xr:uid="{7BC86471-AA1A-4BAA-8790-1E397E7F433A}"/>
    <cellStyle name="Normal 5 5 14" xfId="36439" xr:uid="{5B861FBF-DE20-4873-B964-2B4AF73E873F}"/>
    <cellStyle name="Normal 5 5 14 2" xfId="36440" xr:uid="{ABADEB07-A95C-4D10-8109-AF6796CB29EA}"/>
    <cellStyle name="Normal 5 5 14 2 2" xfId="36441" xr:uid="{C7F426AD-E9A4-41F6-893F-BA2CD26A23BE}"/>
    <cellStyle name="Normal 5 5 14 2 2 2" xfId="36442" xr:uid="{499ED857-3A76-47AC-9B27-5FF9741E602F}"/>
    <cellStyle name="Normal 5 5 14 2 3" xfId="36443" xr:uid="{A89814C6-F701-420B-B36F-E0FE15157511}"/>
    <cellStyle name="Normal 5 5 14 2 4" xfId="36444" xr:uid="{F030FF9A-95BC-48A6-B92A-0141B1A207BF}"/>
    <cellStyle name="Normal 5 5 14 3" xfId="36445" xr:uid="{96ABA85C-B511-48DF-8A09-E765D1C5FB54}"/>
    <cellStyle name="Normal 5 5 14 3 2" xfId="36446" xr:uid="{4BDEE086-1437-4EB5-A2BC-E30305E85C85}"/>
    <cellStyle name="Normal 5 5 14 4" xfId="36447" xr:uid="{08132F4F-625B-446C-9139-7108F210FDCD}"/>
    <cellStyle name="Normal 5 5 14 5" xfId="36448" xr:uid="{04F6628E-60FD-4606-8EFD-0FB8410F983B}"/>
    <cellStyle name="Normal 5 5 14 6" xfId="36449" xr:uid="{598F5B27-6AE4-41BA-943B-5DBD10DA54FA}"/>
    <cellStyle name="Normal 5 5 15" xfId="36450" xr:uid="{9E13EB26-0F1A-479B-BB5D-F0E7F2132A7E}"/>
    <cellStyle name="Normal 5 5 15 2" xfId="36451" xr:uid="{74C0711B-E740-4E8C-BB3F-B0C2B7EFD61E}"/>
    <cellStyle name="Normal 5 5 16" xfId="36452" xr:uid="{3B5F17BD-95D3-4D23-8058-D7725769AE9F}"/>
    <cellStyle name="Normal 5 5 17" xfId="4072" xr:uid="{832A35C4-EA90-4A2F-81B4-3E3C2F40C139}"/>
    <cellStyle name="Normal 5 5 18" xfId="3206" xr:uid="{337CA9F7-F912-4055-B380-5C4D15CC383B}"/>
    <cellStyle name="Normal 5 5 2" xfId="1216" xr:uid="{00000000-0005-0000-0000-0000C6040000}"/>
    <cellStyle name="Normal 5 5 2 2" xfId="1217" xr:uid="{00000000-0005-0000-0000-0000C7040000}"/>
    <cellStyle name="Normal 5 5 2 2 2" xfId="36454" xr:uid="{09A19398-49E7-472A-995F-FE97C26E452C}"/>
    <cellStyle name="Normal 5 5 2 2 2 2" xfId="36455" xr:uid="{6F237130-7E1B-4440-BA3C-DF14968281D5}"/>
    <cellStyle name="Normal 5 5 2 2 2 2 2" xfId="36456" xr:uid="{C2109523-8D32-4217-BCD5-01AECF55B4DC}"/>
    <cellStyle name="Normal 5 5 2 2 2 2 2 2" xfId="36457" xr:uid="{75D38067-A576-44DB-8250-0CDDEF54320B}"/>
    <cellStyle name="Normal 5 5 2 2 2 2 3" xfId="36458" xr:uid="{49939E93-B46D-4ED4-8636-C3BDC411EB90}"/>
    <cellStyle name="Normal 5 5 2 2 2 2 4" xfId="36459" xr:uid="{959ECE9F-EE40-4886-8319-29DCADE8457C}"/>
    <cellStyle name="Normal 5 5 2 2 2 3" xfId="36460" xr:uid="{B2E81A62-FD9B-4789-B2B8-C36280196F61}"/>
    <cellStyle name="Normal 5 5 2 2 2 3 2" xfId="36461" xr:uid="{97176665-5624-4493-8F2B-81F0C9962977}"/>
    <cellStyle name="Normal 5 5 2 2 2 4" xfId="36462" xr:uid="{54A00DE0-945F-4957-A519-E4A73F99CB96}"/>
    <cellStyle name="Normal 5 5 2 2 2 5" xfId="36463" xr:uid="{BAF2EC09-1B8E-4884-8B96-09207BBA235A}"/>
    <cellStyle name="Normal 5 5 2 2 2 6" xfId="36464" xr:uid="{2D297671-A4E4-4262-9A73-F2A7F6BDDFDA}"/>
    <cellStyle name="Normal 5 5 2 2 3" xfId="36453" xr:uid="{CFD58EC1-100A-4EC2-A6F0-361B57BCDE8B}"/>
    <cellStyle name="Normal 5 5 2 3" xfId="36465" xr:uid="{A26BA1CA-19D7-450D-9105-14AB8969EAD5}"/>
    <cellStyle name="Normal 5 5 2 3 2" xfId="36466" xr:uid="{9DD04838-219A-43F3-B5AF-B77E58E00623}"/>
    <cellStyle name="Normal 5 5 2 3 2 2" xfId="36467" xr:uid="{6D2B0834-EE69-43F7-BE01-BE819F48532D}"/>
    <cellStyle name="Normal 5 5 2 3 2 2 2" xfId="36468" xr:uid="{277DCEF5-83A8-4F6E-B8AD-DCCDFEF216E4}"/>
    <cellStyle name="Normal 5 5 2 3 2 3" xfId="36469" xr:uid="{ECD6AA30-5D05-49F8-A587-933AB2E121D3}"/>
    <cellStyle name="Normal 5 5 2 3 2 4" xfId="36470" xr:uid="{C3074E0F-F329-4175-AD59-DA854DEC1F64}"/>
    <cellStyle name="Normal 5 5 2 3 3" xfId="36471" xr:uid="{84B78B48-8F88-4E81-8596-6BFCD65B2704}"/>
    <cellStyle name="Normal 5 5 2 3 3 2" xfId="36472" xr:uid="{76986B5E-29F6-444C-AF23-D4C09DC9140A}"/>
    <cellStyle name="Normal 5 5 2 3 4" xfId="36473" xr:uid="{068A82C1-50FB-45B6-956B-714A5C0691F4}"/>
    <cellStyle name="Normal 5 5 2 3 5" xfId="36474" xr:uid="{218E589E-4005-4FC6-81EF-8A7B898B4E1B}"/>
    <cellStyle name="Normal 5 5 2 3 6" xfId="36475" xr:uid="{697C0D10-FB3E-410C-B327-8F33F94D83F9}"/>
    <cellStyle name="Normal 5 5 2 4" xfId="36476" xr:uid="{A1F4FCC8-9C61-4D1F-BACF-88473C0B5145}"/>
    <cellStyle name="Normal 5 5 2 4 2" xfId="36477" xr:uid="{A05B3073-25C0-406E-B0BA-6577B37E02A6}"/>
    <cellStyle name="Normal 5 5 2 5" xfId="36478" xr:uid="{F91C9E94-755C-4D7F-ADB7-E963AA66910A}"/>
    <cellStyle name="Normal 5 5 2 6" xfId="4170" xr:uid="{8E1941FF-C49E-4658-8291-1F23E982E07A}"/>
    <cellStyle name="Normal 5 5 3" xfId="1218" xr:uid="{00000000-0005-0000-0000-0000C8040000}"/>
    <cellStyle name="Normal 5 5 3 2" xfId="36480" xr:uid="{0D640C06-6911-44E9-B5D7-A681A4B46878}"/>
    <cellStyle name="Normal 5 5 3 2 2" xfId="36481" xr:uid="{425D1761-834D-4AB5-A466-901490F99944}"/>
    <cellStyle name="Normal 5 5 3 2 2 2" xfId="36482" xr:uid="{6E4D9225-629C-45ED-8CE3-012A32DCD864}"/>
    <cellStyle name="Normal 5 5 3 2 2 2 2" xfId="36483" xr:uid="{E256EF03-1A15-4D07-9D67-76781A68DDFA}"/>
    <cellStyle name="Normal 5 5 3 2 2 3" xfId="36484" xr:uid="{FE3A02EF-06AC-476A-AB5D-F736FE2CDD35}"/>
    <cellStyle name="Normal 5 5 3 2 2 4" xfId="36485" xr:uid="{68194EA3-A7B6-4750-84FA-C7EAC3045A22}"/>
    <cellStyle name="Normal 5 5 3 2 3" xfId="36486" xr:uid="{D269C97B-43F1-4BFB-B1A9-06DC69F9E101}"/>
    <cellStyle name="Normal 5 5 3 2 3 2" xfId="36487" xr:uid="{CFBFFAFF-F936-4CB4-88BB-BE5301662154}"/>
    <cellStyle name="Normal 5 5 3 2 4" xfId="36488" xr:uid="{424E7054-EC40-41F1-85DB-02299D5C3B1F}"/>
    <cellStyle name="Normal 5 5 3 2 5" xfId="36489" xr:uid="{80BE13CF-5B26-4946-AD8C-184B38A38959}"/>
    <cellStyle name="Normal 5 5 3 2 6" xfId="36490" xr:uid="{D8DA437A-2399-4B80-A6C4-38ED20DCB23E}"/>
    <cellStyle name="Normal 5 5 3 3" xfId="36479" xr:uid="{B3EABC80-E717-4CFD-AE9D-C76A31FC1887}"/>
    <cellStyle name="Normal 5 5 4" xfId="36491" xr:uid="{21199760-81BB-40B9-810C-156B652B57DA}"/>
    <cellStyle name="Normal 5 5 4 2" xfId="36492" xr:uid="{7336DDBF-05FD-4FAB-89D8-98D39F49B925}"/>
    <cellStyle name="Normal 5 5 4 2 2" xfId="36493" xr:uid="{45215D76-FCCF-4456-912E-CF070782BB62}"/>
    <cellStyle name="Normal 5 5 4 2 2 2" xfId="36494" xr:uid="{D19E294B-050C-4D10-B21B-31D8AE2526BA}"/>
    <cellStyle name="Normal 5 5 4 2 2 2 2" xfId="36495" xr:uid="{B18CEC91-9CAB-4DE1-AC20-127235E9F46E}"/>
    <cellStyle name="Normal 5 5 4 2 2 3" xfId="36496" xr:uid="{468F42AD-0F01-4FD5-9C1E-E0E7C9925C3D}"/>
    <cellStyle name="Normal 5 5 4 2 2 4" xfId="36497" xr:uid="{A3AD5999-6688-493A-B902-804A1897A338}"/>
    <cellStyle name="Normal 5 5 4 2 3" xfId="36498" xr:uid="{2E25F93F-C59B-4CA0-9BEF-B53CE27E6D85}"/>
    <cellStyle name="Normal 5 5 4 2 3 2" xfId="36499" xr:uid="{8A941098-1B27-49F0-80B1-5F377748A917}"/>
    <cellStyle name="Normal 5 5 4 2 4" xfId="36500" xr:uid="{EA35183E-A085-4319-8DCA-A79D1DAE3734}"/>
    <cellStyle name="Normal 5 5 4 2 5" xfId="36501" xr:uid="{9101F40B-243F-442D-9B17-0F59B904C418}"/>
    <cellStyle name="Normal 5 5 4 2 6" xfId="36502" xr:uid="{41BA8637-4EC9-45EC-83EC-39B0536DAEB0}"/>
    <cellStyle name="Normal 5 5 5" xfId="36503" xr:uid="{CB4A91F6-F632-4D91-A1FF-5DF2B0E78636}"/>
    <cellStyle name="Normal 5 5 5 2" xfId="36504" xr:uid="{F2C229EF-6499-4782-BC92-F36C878E9C24}"/>
    <cellStyle name="Normal 5 5 5 2 2" xfId="36505" xr:uid="{CC2C45D0-8F6F-46A5-9994-90F5C76CB713}"/>
    <cellStyle name="Normal 5 5 5 2 2 2" xfId="36506" xr:uid="{1E942C31-E807-4409-BDE1-DB7B75595FDB}"/>
    <cellStyle name="Normal 5 5 5 2 2 2 2" xfId="36507" xr:uid="{4E827E35-204B-4EF0-B143-38615A1F1FD0}"/>
    <cellStyle name="Normal 5 5 5 2 2 3" xfId="36508" xr:uid="{6BFB0A85-5EBA-4E08-A9D4-8BB6F74C035C}"/>
    <cellStyle name="Normal 5 5 5 2 2 4" xfId="36509" xr:uid="{1AD72CD4-139A-4990-A250-C4426C41921D}"/>
    <cellStyle name="Normal 5 5 5 2 3" xfId="36510" xr:uid="{778722DC-2143-4662-9A6B-2AE93C164F19}"/>
    <cellStyle name="Normal 5 5 5 2 3 2" xfId="36511" xr:uid="{843B62E2-2183-42B3-A5C2-3864536A4F0A}"/>
    <cellStyle name="Normal 5 5 5 2 4" xfId="36512" xr:uid="{63A691CA-B667-4F3A-B188-97C522DD4466}"/>
    <cellStyle name="Normal 5 5 5 2 5" xfId="36513" xr:uid="{D2AFCD04-C31B-42E8-815B-B25ED66D1B25}"/>
    <cellStyle name="Normal 5 5 5 2 6" xfId="36514" xr:uid="{252D6B9D-8BEF-4C25-A69C-B5FB0EB0FAE8}"/>
    <cellStyle name="Normal 5 5 6" xfId="36515" xr:uid="{0CBA40B3-E7E4-434F-A7CC-A1D720EC9246}"/>
    <cellStyle name="Normal 5 5 6 2" xfId="36516" xr:uid="{06B8EED4-F5E1-4624-BBAA-7AE089CEC476}"/>
    <cellStyle name="Normal 5 5 6 2 2" xfId="36517" xr:uid="{189C4BDA-5CE1-45DA-970E-4A166B0AF02D}"/>
    <cellStyle name="Normal 5 5 6 2 2 2" xfId="36518" xr:uid="{0E1B5A1E-57D4-498B-9F49-7EA64477A80E}"/>
    <cellStyle name="Normal 5 5 6 2 2 2 2" xfId="36519" xr:uid="{18B03EB3-8C0E-4FDD-8F90-CE6DEDE76444}"/>
    <cellStyle name="Normal 5 5 6 2 2 3" xfId="36520" xr:uid="{B0D16BC1-4B25-43B8-B45A-B09E2A959AA6}"/>
    <cellStyle name="Normal 5 5 6 2 2 4" xfId="36521" xr:uid="{F04F5257-EF49-43DF-AE88-64F0692AB02B}"/>
    <cellStyle name="Normal 5 5 6 2 3" xfId="36522" xr:uid="{BFF37556-B401-459C-8F4A-8D6A540D1895}"/>
    <cellStyle name="Normal 5 5 6 2 3 2" xfId="36523" xr:uid="{A8A6C1A6-8419-4EDB-B639-91572D15A191}"/>
    <cellStyle name="Normal 5 5 6 2 4" xfId="36524" xr:uid="{4270D8CA-157E-47DF-8EAE-346897DC92A8}"/>
    <cellStyle name="Normal 5 5 6 2 5" xfId="36525" xr:uid="{FEA6346A-8B86-4818-8E35-616B0B99FE96}"/>
    <cellStyle name="Normal 5 5 6 2 6" xfId="36526" xr:uid="{5E3151C6-286F-45A2-8B04-45266F361A94}"/>
    <cellStyle name="Normal 5 5 7" xfId="36527" xr:uid="{0D7C71DC-1000-487A-953C-4A8A1E5D498E}"/>
    <cellStyle name="Normal 5 5 7 2" xfId="36528" xr:uid="{EBD4CDB5-F082-421E-B0E5-FA1D50924523}"/>
    <cellStyle name="Normal 5 5 7 2 2" xfId="36529" xr:uid="{EA9746AF-ADA9-442E-8983-7FDB5D87B58D}"/>
    <cellStyle name="Normal 5 5 7 2 2 2" xfId="36530" xr:uid="{493193DB-430F-4D1B-9564-08E3059A3B24}"/>
    <cellStyle name="Normal 5 5 7 2 2 2 2" xfId="36531" xr:uid="{9A7A3A02-07C8-4BC5-9609-42793EAF1F94}"/>
    <cellStyle name="Normal 5 5 7 2 2 3" xfId="36532" xr:uid="{34F9C612-479F-4A74-96FD-42796E12A87E}"/>
    <cellStyle name="Normal 5 5 7 2 2 4" xfId="36533" xr:uid="{1C1D5D0B-C41F-4618-BA16-7E5269C6FB93}"/>
    <cellStyle name="Normal 5 5 7 2 3" xfId="36534" xr:uid="{8F32795E-5EA2-409D-A768-571757D0275C}"/>
    <cellStyle name="Normal 5 5 7 2 3 2" xfId="36535" xr:uid="{A06D1A32-8705-4F2A-816F-C9169EDDC65A}"/>
    <cellStyle name="Normal 5 5 7 2 4" xfId="36536" xr:uid="{AD40ABDD-A1CC-423D-AF36-094CAB3CB9DC}"/>
    <cellStyle name="Normal 5 5 7 2 5" xfId="36537" xr:uid="{9C896A0D-6795-459D-9067-717FF9162065}"/>
    <cellStyle name="Normal 5 5 7 2 6" xfId="36538" xr:uid="{947DB454-0C92-4DF3-8EC7-8DFB7D97C106}"/>
    <cellStyle name="Normal 5 5 8" xfId="36539" xr:uid="{6C3BE5A6-D41C-4452-98F5-BDDA094E8B54}"/>
    <cellStyle name="Normal 5 5 8 2" xfId="36540" xr:uid="{00CDD68F-E9A8-4506-AD99-DF2374DB8181}"/>
    <cellStyle name="Normal 5 5 8 2 2" xfId="36541" xr:uid="{0763DE5F-496B-43C4-8028-6633B24DC9BC}"/>
    <cellStyle name="Normal 5 5 8 2 2 2" xfId="36542" xr:uid="{04928B04-2EAF-43AF-BC87-718E3F4BE5CA}"/>
    <cellStyle name="Normal 5 5 8 2 2 2 2" xfId="36543" xr:uid="{D544B147-6A8F-4E09-BF26-03918E176B9E}"/>
    <cellStyle name="Normal 5 5 8 2 2 3" xfId="36544" xr:uid="{0DDCC207-00E6-4F90-BFC3-56CAA91CC463}"/>
    <cellStyle name="Normal 5 5 8 2 2 4" xfId="36545" xr:uid="{C4E8C666-C852-4D03-B382-D44192580F72}"/>
    <cellStyle name="Normal 5 5 8 2 3" xfId="36546" xr:uid="{EDC00126-B77F-49F8-ADD5-73CAAC2DE72E}"/>
    <cellStyle name="Normal 5 5 8 2 3 2" xfId="36547" xr:uid="{B495BDF0-CB20-4AFE-B3C0-092465BD568D}"/>
    <cellStyle name="Normal 5 5 8 2 4" xfId="36548" xr:uid="{62486BF7-82DB-47D3-8B27-7993C98D4356}"/>
    <cellStyle name="Normal 5 5 8 2 5" xfId="36549" xr:uid="{C8AFD09F-7CFD-4CAB-B7F2-C99DFCFBEF77}"/>
    <cellStyle name="Normal 5 5 8 2 6" xfId="36550" xr:uid="{30D248D2-B445-460F-BD48-659FA29DF7CC}"/>
    <cellStyle name="Normal 5 5 9" xfId="36551" xr:uid="{8099A6CF-D92D-4390-9CDF-69FE5BCAA151}"/>
    <cellStyle name="Normal 5 5 9 2" xfId="36552" xr:uid="{CA1F01D4-F2B4-4CCA-AE22-F76C6B00FFC3}"/>
    <cellStyle name="Normal 5 5 9 2 2" xfId="36553" xr:uid="{096444FD-0416-48BA-8674-6054E9519707}"/>
    <cellStyle name="Normal 5 5 9 2 2 2" xfId="36554" xr:uid="{3F3A3937-A0F3-4CA8-9EFF-B1A6038C9DC6}"/>
    <cellStyle name="Normal 5 5 9 2 2 2 2" xfId="36555" xr:uid="{76633A01-4502-4B4A-8018-1623E3DC2E77}"/>
    <cellStyle name="Normal 5 5 9 2 2 3" xfId="36556" xr:uid="{FB362E8B-5C70-43EB-8053-8A7B3A52C485}"/>
    <cellStyle name="Normal 5 5 9 2 2 4" xfId="36557" xr:uid="{57C42672-C60C-4E02-9227-1FE8939079C8}"/>
    <cellStyle name="Normal 5 5 9 2 3" xfId="36558" xr:uid="{C6986EF8-92B4-45EA-8AB8-C40A780BBB9F}"/>
    <cellStyle name="Normal 5 5 9 2 3 2" xfId="36559" xr:uid="{5FA2DA71-8958-43E8-907B-604C3AA66224}"/>
    <cellStyle name="Normal 5 5 9 2 4" xfId="36560" xr:uid="{E2BA90AF-B11B-4491-B430-192C01A16A12}"/>
    <cellStyle name="Normal 5 5 9 2 5" xfId="36561" xr:uid="{B68B5216-7CCD-44B5-8430-41D8DE80D598}"/>
    <cellStyle name="Normal 5 5 9 2 6" xfId="36562" xr:uid="{528BC0C4-87AB-4D5C-B217-E7E4650E6EBA}"/>
    <cellStyle name="Normal 5 5_inv-en-1.5.0-02 trame_fiche-emissions" xfId="36563" xr:uid="{3F35C61E-556C-4D31-9483-99B8C03491EF}"/>
    <cellStyle name="Normal 5 6" xfId="1219" xr:uid="{00000000-0005-0000-0000-0000C9040000}"/>
    <cellStyle name="Normal 5 6 10" xfId="36564" xr:uid="{7AF158B7-263D-4740-A671-99766938423F}"/>
    <cellStyle name="Normal 5 6 10 2" xfId="36565" xr:uid="{23115395-4602-4283-B14F-D82636E745B6}"/>
    <cellStyle name="Normal 5 6 10 2 2" xfId="36566" xr:uid="{A65CD2FA-D006-40A7-9CDA-FD2905062315}"/>
    <cellStyle name="Normal 5 6 10 2 2 2" xfId="36567" xr:uid="{A1C1E320-78F0-4CE6-9962-DD2347BC3CBA}"/>
    <cellStyle name="Normal 5 6 10 2 2 2 2" xfId="36568" xr:uid="{1461C5A2-F5E6-483E-B54D-45A8793906A6}"/>
    <cellStyle name="Normal 5 6 10 2 2 3" xfId="36569" xr:uid="{6722B51D-C799-4B7D-A659-031E190804BD}"/>
    <cellStyle name="Normal 5 6 10 2 2 4" xfId="36570" xr:uid="{6C650F3D-FDD8-478D-9018-556BA647134A}"/>
    <cellStyle name="Normal 5 6 10 2 3" xfId="36571" xr:uid="{67A58BE1-BFE6-4E1B-9589-679EC60338A0}"/>
    <cellStyle name="Normal 5 6 10 2 3 2" xfId="36572" xr:uid="{94191555-5AEA-4257-9B0D-DF55A91B20B2}"/>
    <cellStyle name="Normal 5 6 10 2 4" xfId="36573" xr:uid="{6015B5B9-33A4-475B-BA8D-19FC59FE5A81}"/>
    <cellStyle name="Normal 5 6 10 2 5" xfId="36574" xr:uid="{59BF53FF-F2FD-4323-827C-F440EE3CBA25}"/>
    <cellStyle name="Normal 5 6 10 2 6" xfId="36575" xr:uid="{9F82AB55-A80B-4D89-B28F-B6F6FBE3A95B}"/>
    <cellStyle name="Normal 5 6 11" xfId="36576" xr:uid="{0413883E-663C-4F1F-A99B-95FFBB6BCC27}"/>
    <cellStyle name="Normal 5 6 11 2" xfId="36577" xr:uid="{B293CA03-94F5-440E-9986-5FD02C1DA418}"/>
    <cellStyle name="Normal 5 6 11 2 2" xfId="36578" xr:uid="{88C434F5-2D7C-4623-BEF1-7FF0C6141360}"/>
    <cellStyle name="Normal 5 6 11 2 2 2" xfId="36579" xr:uid="{604670E9-6DB3-4C80-A38C-86902C00A937}"/>
    <cellStyle name="Normal 5 6 11 2 2 2 2" xfId="36580" xr:uid="{4F38E70C-3795-43A7-B689-379398A6088D}"/>
    <cellStyle name="Normal 5 6 11 2 2 3" xfId="36581" xr:uid="{97D6CABA-970E-4AE1-BE6A-69822BC21DD2}"/>
    <cellStyle name="Normal 5 6 11 2 2 4" xfId="36582" xr:uid="{F3EE8020-8B7E-4E5B-AE4C-1B1A0CF3747E}"/>
    <cellStyle name="Normal 5 6 11 2 3" xfId="36583" xr:uid="{55C63DB4-41AD-4856-9391-E410E1D7149E}"/>
    <cellStyle name="Normal 5 6 11 2 3 2" xfId="36584" xr:uid="{E4E62222-CA6D-4442-AC9A-380898D5D163}"/>
    <cellStyle name="Normal 5 6 11 2 4" xfId="36585" xr:uid="{E8936FA1-527F-4DE6-A154-83C8CDA3C229}"/>
    <cellStyle name="Normal 5 6 11 2 5" xfId="36586" xr:uid="{738FA137-D516-46F9-8207-F1B5EB13CEDE}"/>
    <cellStyle name="Normal 5 6 11 2 6" xfId="36587" xr:uid="{F98E8396-FD0D-442F-ABDD-CB293758C22D}"/>
    <cellStyle name="Normal 5 6 12" xfId="36588" xr:uid="{8CE07B42-C4CE-4D13-ACBD-23B1FDE08BF7}"/>
    <cellStyle name="Normal 5 6 12 2" xfId="36589" xr:uid="{405433F6-4D3E-4A21-B413-62BB6A134DA7}"/>
    <cellStyle name="Normal 5 6 12 2 2" xfId="36590" xr:uid="{C73BEA4E-408A-43C3-BA7E-593740135831}"/>
    <cellStyle name="Normal 5 6 12 2 2 2" xfId="36591" xr:uid="{49616968-3190-4BDB-89EE-33A0EEFDF0B8}"/>
    <cellStyle name="Normal 5 6 12 2 2 2 2" xfId="36592" xr:uid="{5A3CEDDA-9E76-4FFE-988F-F6B6EF86D0CA}"/>
    <cellStyle name="Normal 5 6 12 2 2 3" xfId="36593" xr:uid="{E28F3E42-2DEB-4CAF-BD05-F55DB7061983}"/>
    <cellStyle name="Normal 5 6 12 2 2 4" xfId="36594" xr:uid="{F0CD06E8-E4E5-42CF-8C18-C752C5E98F15}"/>
    <cellStyle name="Normal 5 6 12 2 3" xfId="36595" xr:uid="{254F7D74-1E6D-4334-8C64-3E006F725E42}"/>
    <cellStyle name="Normal 5 6 12 2 3 2" xfId="36596" xr:uid="{868D6807-FAB0-474C-B325-6BBACEDB6C52}"/>
    <cellStyle name="Normal 5 6 12 2 4" xfId="36597" xr:uid="{21369171-A90F-40EF-B51B-943994207110}"/>
    <cellStyle name="Normal 5 6 12 2 5" xfId="36598" xr:uid="{CA7ECB8B-472D-494A-A452-C64B122243CD}"/>
    <cellStyle name="Normal 5 6 12 2 6" xfId="36599" xr:uid="{A9AA1AAE-26D9-42CB-B316-A8D305F45575}"/>
    <cellStyle name="Normal 5 6 13" xfId="36600" xr:uid="{BC4DE90E-AF27-4D0B-B555-17158F22F6C5}"/>
    <cellStyle name="Normal 5 6 13 2" xfId="36601" xr:uid="{20B46AEF-ACE3-43B0-B8C3-B4EDFEB44C88}"/>
    <cellStyle name="Normal 5 6 13 2 2" xfId="36602" xr:uid="{3D337DDB-C6DD-4143-A979-EFB12AC22DF4}"/>
    <cellStyle name="Normal 5 6 13 2 2 2" xfId="36603" xr:uid="{C12FB457-EA64-4D66-AACA-A6BD7FD754D6}"/>
    <cellStyle name="Normal 5 6 13 2 2 2 2" xfId="36604" xr:uid="{5CB2BC06-0C6D-499D-ABD3-4994FE2E0762}"/>
    <cellStyle name="Normal 5 6 13 2 2 3" xfId="36605" xr:uid="{AD9AF4CB-2F21-4234-A83A-94256F7C4FAB}"/>
    <cellStyle name="Normal 5 6 13 2 2 4" xfId="36606" xr:uid="{E38F1BEF-121B-420B-8D94-FD9C3D605A7B}"/>
    <cellStyle name="Normal 5 6 13 2 3" xfId="36607" xr:uid="{79D13DE0-421E-41D4-8845-6C949F92E1EE}"/>
    <cellStyle name="Normal 5 6 13 2 3 2" xfId="36608" xr:uid="{BC3181A1-B465-47F1-A9AD-FDBFA7DB88EC}"/>
    <cellStyle name="Normal 5 6 13 2 4" xfId="36609" xr:uid="{6E60F6CE-C0F9-45A0-8F5C-CB2879AAC8CB}"/>
    <cellStyle name="Normal 5 6 13 2 5" xfId="36610" xr:uid="{A720B3A9-3FC5-48EA-8D29-8CC44B7EBFC3}"/>
    <cellStyle name="Normal 5 6 13 2 6" xfId="36611" xr:uid="{389A753C-EB0F-4859-AC90-6ADF6DBC4BEF}"/>
    <cellStyle name="Normal 5 6 14" xfId="36612" xr:uid="{AFB3A73D-14CC-434A-B3CA-959863B05C2C}"/>
    <cellStyle name="Normal 5 6 14 2" xfId="36613" xr:uid="{433BA019-5552-40C2-9BE7-60A770F3D9FE}"/>
    <cellStyle name="Normal 5 6 14 2 2" xfId="36614" xr:uid="{83A4C7FE-4E8F-44D6-AF98-CF7134AAC2B4}"/>
    <cellStyle name="Normal 5 6 14 2 2 2" xfId="36615" xr:uid="{C01E1751-AC89-4527-A39B-504D94E5FFE2}"/>
    <cellStyle name="Normal 5 6 14 2 3" xfId="36616" xr:uid="{B0949946-E7D5-47C4-876A-591656550AF1}"/>
    <cellStyle name="Normal 5 6 14 2 4" xfId="36617" xr:uid="{EBD7484B-E588-4496-A7CE-827256E50E2A}"/>
    <cellStyle name="Normal 5 6 14 3" xfId="36618" xr:uid="{133A541F-2749-4EC7-B9EC-A4305E3BBD7C}"/>
    <cellStyle name="Normal 5 6 14 3 2" xfId="36619" xr:uid="{458F831E-2D5A-4FC1-9860-63AF597E3B19}"/>
    <cellStyle name="Normal 5 6 14 4" xfId="36620" xr:uid="{CF8A7427-239A-48FF-B1FA-10DD07A5EA59}"/>
    <cellStyle name="Normal 5 6 14 5" xfId="36621" xr:uid="{1037EDA9-1A03-4F3A-80E6-D357671DA4D1}"/>
    <cellStyle name="Normal 5 6 14 6" xfId="36622" xr:uid="{D878BC25-5FC8-470E-9F62-F145B83A7CF1}"/>
    <cellStyle name="Normal 5 6 15" xfId="4073" xr:uid="{B26BE20D-F46F-4F59-B525-D6E0F4C534CA}"/>
    <cellStyle name="Normal 5 6 16" xfId="3829" xr:uid="{B76FB391-F06A-4A55-9678-7286FB36A764}"/>
    <cellStyle name="Normal 5 6 2" xfId="1220" xr:uid="{00000000-0005-0000-0000-0000CA040000}"/>
    <cellStyle name="Normal 5 6 2 2" xfId="36623" xr:uid="{A41973BC-A052-4781-8FEA-206B0DFE9D70}"/>
    <cellStyle name="Normal 5 6 2 2 2" xfId="36624" xr:uid="{13CD199F-6995-4B11-8327-7345307B430F}"/>
    <cellStyle name="Normal 5 6 2 2 2 2" xfId="36625" xr:uid="{03FB0997-8032-49A1-B25E-31241B348155}"/>
    <cellStyle name="Normal 5 6 2 2 2 2 2" xfId="36626" xr:uid="{5CDF0661-5292-4489-8C70-AE6218AD12BB}"/>
    <cellStyle name="Normal 5 6 2 2 2 2 2 2" xfId="36627" xr:uid="{EFBD2385-9FCB-4A44-878F-9C66D121D9C0}"/>
    <cellStyle name="Normal 5 6 2 2 2 2 3" xfId="36628" xr:uid="{432D7A80-1ADE-4CC3-A84C-79DB86344910}"/>
    <cellStyle name="Normal 5 6 2 2 2 2 4" xfId="36629" xr:uid="{6F815EAE-11B6-436A-AB10-6DB36C104613}"/>
    <cellStyle name="Normal 5 6 2 2 2 3" xfId="36630" xr:uid="{4FBDB96E-08D9-413B-B2B6-F03BC2597E43}"/>
    <cellStyle name="Normal 5 6 2 2 2 3 2" xfId="36631" xr:uid="{62568504-1831-4A63-AC54-587C1BC4B39A}"/>
    <cellStyle name="Normal 5 6 2 2 2 4" xfId="36632" xr:uid="{68932ADF-4B93-4F61-AAA5-2CB35A87C448}"/>
    <cellStyle name="Normal 5 6 2 2 2 5" xfId="36633" xr:uid="{653F861C-15EF-48D8-84B1-07A2A7A2BFE0}"/>
    <cellStyle name="Normal 5 6 2 2 2 6" xfId="36634" xr:uid="{7BEA988C-9A73-4835-9AF3-B57144C7DD07}"/>
    <cellStyle name="Normal 5 6 2 3" xfId="36635" xr:uid="{DC120A3F-8266-4E3E-BFE8-48652376C62F}"/>
    <cellStyle name="Normal 5 6 2 3 2" xfId="36636" xr:uid="{1729854C-97AA-461D-87BE-0C251D01200E}"/>
    <cellStyle name="Normal 5 6 2 3 2 2" xfId="36637" xr:uid="{49BA9360-2FE2-4C18-AAB9-8023321B46A2}"/>
    <cellStyle name="Normal 5 6 2 3 2 2 2" xfId="36638" xr:uid="{6AFD7BB4-33C3-42F4-8569-CB31A2C666FE}"/>
    <cellStyle name="Normal 5 6 2 3 2 3" xfId="36639" xr:uid="{A2BACD24-5CB8-4969-8E02-19E770633C5C}"/>
    <cellStyle name="Normal 5 6 2 3 2 4" xfId="36640" xr:uid="{56EAF6F3-0A00-4BAD-82D1-0D011C431BD3}"/>
    <cellStyle name="Normal 5 6 2 3 3" xfId="36641" xr:uid="{39528858-DB95-4E1F-9F09-5E9B6EDCE3D3}"/>
    <cellStyle name="Normal 5 6 2 3 3 2" xfId="36642" xr:uid="{2FEFEB51-5BC1-44AF-B546-3DE8CAD5C550}"/>
    <cellStyle name="Normal 5 6 2 3 4" xfId="36643" xr:uid="{B2947E8C-F81A-40DB-817B-B0C49696EDE1}"/>
    <cellStyle name="Normal 5 6 2 3 5" xfId="36644" xr:uid="{B3FCB53C-2E88-423D-B750-E3AA64F541B9}"/>
    <cellStyle name="Normal 5 6 2 3 6" xfId="36645" xr:uid="{5DA0D19E-56FB-4870-A622-5338E459D809}"/>
    <cellStyle name="Normal 5 6 2 4" xfId="4171" xr:uid="{064319DB-161B-44E4-AA30-E61750B9D411}"/>
    <cellStyle name="Normal 5 6 3" xfId="36646" xr:uid="{55B6099E-2350-44B2-A17E-6CBA3E490AD5}"/>
    <cellStyle name="Normal 5 6 3 2" xfId="36647" xr:uid="{973E9DEF-D4F8-4D74-A572-DB74EE4289E4}"/>
    <cellStyle name="Normal 5 6 3 2 2" xfId="36648" xr:uid="{3801D215-CFA9-4848-8390-B59DFCA7B590}"/>
    <cellStyle name="Normal 5 6 3 2 2 2" xfId="36649" xr:uid="{DCEDB1E4-3DF8-43DD-B708-F9686719A12E}"/>
    <cellStyle name="Normal 5 6 3 2 2 2 2" xfId="36650" xr:uid="{1AB2FE8F-5DC7-4298-AC5F-D599337D8A14}"/>
    <cellStyle name="Normal 5 6 3 2 2 3" xfId="36651" xr:uid="{2CDD285A-63AB-4643-BE75-EDBBA4C9A48A}"/>
    <cellStyle name="Normal 5 6 3 2 2 4" xfId="36652" xr:uid="{DA1F2742-8706-4055-BA72-0FECCE5319AE}"/>
    <cellStyle name="Normal 5 6 3 2 3" xfId="36653" xr:uid="{3448F600-A4C0-4847-B060-6D59982F67D1}"/>
    <cellStyle name="Normal 5 6 3 2 3 2" xfId="36654" xr:uid="{1510CBAC-C6FB-46AB-93E3-BF1FB5E84816}"/>
    <cellStyle name="Normal 5 6 3 2 4" xfId="36655" xr:uid="{2B709841-9B3F-48B0-B31B-DF43B66F7FA2}"/>
    <cellStyle name="Normal 5 6 3 2 5" xfId="36656" xr:uid="{DCCCAC24-B0DE-40C7-AB31-5D5BB10056E4}"/>
    <cellStyle name="Normal 5 6 3 2 6" xfId="36657" xr:uid="{AF7E2239-57E3-4A53-B5AE-F5D4613998CE}"/>
    <cellStyle name="Normal 5 6 4" xfId="36658" xr:uid="{E4FE1217-066C-4836-8378-FDEE17C2471F}"/>
    <cellStyle name="Normal 5 6 4 2" xfId="36659" xr:uid="{334D89CA-80D0-46FA-89F2-C62AE5F07C74}"/>
    <cellStyle name="Normal 5 6 4 2 2" xfId="36660" xr:uid="{07AA63DA-51A0-4B4D-AEB5-3B3260070B61}"/>
    <cellStyle name="Normal 5 6 4 2 2 2" xfId="36661" xr:uid="{23863519-9D63-490E-A850-7F94D445DBAD}"/>
    <cellStyle name="Normal 5 6 4 2 2 2 2" xfId="36662" xr:uid="{2087EB6D-3AD4-4EDD-AD1B-576AB8A1DC74}"/>
    <cellStyle name="Normal 5 6 4 2 2 3" xfId="36663" xr:uid="{5D84376E-018F-4395-B921-B39B89099A86}"/>
    <cellStyle name="Normal 5 6 4 2 2 4" xfId="36664" xr:uid="{87406EC1-31A9-4F8B-83B7-05D1C3AD282A}"/>
    <cellStyle name="Normal 5 6 4 2 3" xfId="36665" xr:uid="{CFB48D25-1A00-4876-9183-10DAF39DAB19}"/>
    <cellStyle name="Normal 5 6 4 2 3 2" xfId="36666" xr:uid="{35428BF7-713D-473A-B12E-9B991F461903}"/>
    <cellStyle name="Normal 5 6 4 2 4" xfId="36667" xr:uid="{D5FC250F-E829-449B-8A5E-41FB040EBF1B}"/>
    <cellStyle name="Normal 5 6 4 2 5" xfId="36668" xr:uid="{B0AB9077-1D2B-4E90-BD0A-8D23AFD245A1}"/>
    <cellStyle name="Normal 5 6 4 2 6" xfId="36669" xr:uid="{C93D1C0B-F29C-4CF7-B045-0470A66D363C}"/>
    <cellStyle name="Normal 5 6 5" xfId="36670" xr:uid="{EB17F435-C113-4583-9916-25BEB371AD4D}"/>
    <cellStyle name="Normal 5 6 5 2" xfId="36671" xr:uid="{E9AB8688-B0FE-4723-9940-59ECB6E27EA8}"/>
    <cellStyle name="Normal 5 6 5 2 2" xfId="36672" xr:uid="{2B3480CA-B4D8-4A81-8F13-A1D3212CAEF3}"/>
    <cellStyle name="Normal 5 6 5 2 2 2" xfId="36673" xr:uid="{A8069461-A3A8-4B57-8448-50C03CC58858}"/>
    <cellStyle name="Normal 5 6 5 2 2 2 2" xfId="36674" xr:uid="{5108BBB1-3B16-4CE5-BCD6-BB44DC672E60}"/>
    <cellStyle name="Normal 5 6 5 2 2 3" xfId="36675" xr:uid="{381F780F-C0DD-4853-8C81-338E2B26E631}"/>
    <cellStyle name="Normal 5 6 5 2 2 4" xfId="36676" xr:uid="{1C8F8539-7522-4324-8362-1B891E4830A2}"/>
    <cellStyle name="Normal 5 6 5 2 3" xfId="36677" xr:uid="{EFC20DA9-2998-4711-955A-FF1747350305}"/>
    <cellStyle name="Normal 5 6 5 2 3 2" xfId="36678" xr:uid="{7AECF680-70AF-44D8-8283-31F233165011}"/>
    <cellStyle name="Normal 5 6 5 2 4" xfId="36679" xr:uid="{42126D8B-6793-4F9F-A50E-0F8E54293712}"/>
    <cellStyle name="Normal 5 6 5 2 5" xfId="36680" xr:uid="{A3B2585C-FB1B-4A43-9942-172F41FB3CD8}"/>
    <cellStyle name="Normal 5 6 5 2 6" xfId="36681" xr:uid="{DD07084A-7E7E-4939-89B9-0C2BCC3981E6}"/>
    <cellStyle name="Normal 5 6 6" xfId="36682" xr:uid="{2DEF749F-8BA1-4F48-AE0C-4F6324A088C1}"/>
    <cellStyle name="Normal 5 6 6 2" xfId="36683" xr:uid="{B078E0C4-B848-4E81-8524-CC9DACE3C929}"/>
    <cellStyle name="Normal 5 6 6 2 2" xfId="36684" xr:uid="{35E04DF5-7FC0-4911-B85E-A0E277A69FE7}"/>
    <cellStyle name="Normal 5 6 6 2 2 2" xfId="36685" xr:uid="{5929463F-EA6A-4A1B-A6FD-59AB827D4130}"/>
    <cellStyle name="Normal 5 6 6 2 2 2 2" xfId="36686" xr:uid="{222A785E-3905-4D10-9E7C-70258C9DF25A}"/>
    <cellStyle name="Normal 5 6 6 2 2 3" xfId="36687" xr:uid="{E2309178-2CB3-4923-8711-E22E1B6272F5}"/>
    <cellStyle name="Normal 5 6 6 2 2 4" xfId="36688" xr:uid="{28846E9E-2BB2-4C9F-8088-B65767505761}"/>
    <cellStyle name="Normal 5 6 6 2 3" xfId="36689" xr:uid="{8731BDCE-6E11-4262-BD13-2F365532DB81}"/>
    <cellStyle name="Normal 5 6 6 2 3 2" xfId="36690" xr:uid="{8FE9A1E1-F60B-43DA-BEB4-33E1969A5891}"/>
    <cellStyle name="Normal 5 6 6 2 4" xfId="36691" xr:uid="{7D9995BE-0E08-4EF1-A652-910F890C91AE}"/>
    <cellStyle name="Normal 5 6 6 2 5" xfId="36692" xr:uid="{422758FD-1FBF-4DBF-AAB4-FBC17955B6CC}"/>
    <cellStyle name="Normal 5 6 6 2 6" xfId="36693" xr:uid="{912C8110-7E7D-4B28-A721-92D11196CF4F}"/>
    <cellStyle name="Normal 5 6 7" xfId="36694" xr:uid="{308D988E-ED89-4ABA-8A08-A6624D06E45E}"/>
    <cellStyle name="Normal 5 6 7 2" xfId="36695" xr:uid="{9C73E7C5-AC3D-40D0-912D-1B8F05CCBE2D}"/>
    <cellStyle name="Normal 5 6 7 2 2" xfId="36696" xr:uid="{CE8A4468-4F40-4111-9905-8EC359E0370F}"/>
    <cellStyle name="Normal 5 6 7 2 2 2" xfId="36697" xr:uid="{09BF6EB1-9AF2-4FEF-A540-9A4B6D0010DA}"/>
    <cellStyle name="Normal 5 6 7 2 2 2 2" xfId="36698" xr:uid="{B8738DFA-1AC3-4276-A9B2-4CE392DBD34B}"/>
    <cellStyle name="Normal 5 6 7 2 2 3" xfId="36699" xr:uid="{01857E40-FB2B-43C6-94A0-F1EF0625CA9E}"/>
    <cellStyle name="Normal 5 6 7 2 2 4" xfId="36700" xr:uid="{CDAEC75F-DBEF-46E1-9940-55367E8B5B83}"/>
    <cellStyle name="Normal 5 6 7 2 3" xfId="36701" xr:uid="{EE56B7D7-83FE-4653-A66E-81A54887F26A}"/>
    <cellStyle name="Normal 5 6 7 2 3 2" xfId="36702" xr:uid="{4D4A571C-DE51-4482-8D8D-0D8ACCC0C9CA}"/>
    <cellStyle name="Normal 5 6 7 2 4" xfId="36703" xr:uid="{0B7696ED-E334-4E13-B099-236B8E1DCBD8}"/>
    <cellStyle name="Normal 5 6 7 2 5" xfId="36704" xr:uid="{7C486678-3545-434D-99FF-6D662BC6BC93}"/>
    <cellStyle name="Normal 5 6 7 2 6" xfId="36705" xr:uid="{622C02DE-7397-47EA-9D94-D60043B766E6}"/>
    <cellStyle name="Normal 5 6 8" xfId="36706" xr:uid="{DF970EB0-0C6D-4836-B303-3E5654EE672F}"/>
    <cellStyle name="Normal 5 6 8 2" xfId="36707" xr:uid="{F510E0B9-2B7E-44C1-98F4-37DC688A12B0}"/>
    <cellStyle name="Normal 5 6 8 2 2" xfId="36708" xr:uid="{39C5C5A0-7B03-4033-BFA3-A2AE26849B92}"/>
    <cellStyle name="Normal 5 6 8 2 2 2" xfId="36709" xr:uid="{028ECF04-93F7-4A9B-A3CF-4FA89E5556E7}"/>
    <cellStyle name="Normal 5 6 8 2 2 2 2" xfId="36710" xr:uid="{7CB92FD8-D1F7-4570-97BE-2D5E22239DB9}"/>
    <cellStyle name="Normal 5 6 8 2 2 3" xfId="36711" xr:uid="{15CF09DA-C45F-438A-9C1D-8EDD19767A0F}"/>
    <cellStyle name="Normal 5 6 8 2 2 4" xfId="36712" xr:uid="{E5D74630-096F-45EA-9F78-36EC771A9E92}"/>
    <cellStyle name="Normal 5 6 8 2 3" xfId="36713" xr:uid="{9DFA9BDC-61C8-48D5-B361-915E2C407E85}"/>
    <cellStyle name="Normal 5 6 8 2 3 2" xfId="36714" xr:uid="{86A28AC4-38FB-4171-83A9-24EC06EF4554}"/>
    <cellStyle name="Normal 5 6 8 2 4" xfId="36715" xr:uid="{268E4352-4374-4E89-A672-D0452CBE928E}"/>
    <cellStyle name="Normal 5 6 8 2 5" xfId="36716" xr:uid="{39ECE66F-1AB3-43FB-BC6C-FAF79E7D1A35}"/>
    <cellStyle name="Normal 5 6 8 2 6" xfId="36717" xr:uid="{9AAC10B9-A9B8-4978-9D6A-40CACEFB0A04}"/>
    <cellStyle name="Normal 5 6 9" xfId="36718" xr:uid="{C2774A0D-23EB-4711-AF7E-5B5A96BB77F0}"/>
    <cellStyle name="Normal 5 6 9 2" xfId="36719" xr:uid="{547BE167-0FEC-4D50-A8DD-1C630E24C234}"/>
    <cellStyle name="Normal 5 6 9 2 2" xfId="36720" xr:uid="{2C5D0A4C-20A3-4626-9EB1-8A27B01EB2B3}"/>
    <cellStyle name="Normal 5 6 9 2 2 2" xfId="36721" xr:uid="{31C29EC0-21A1-40F4-AC46-839193503935}"/>
    <cellStyle name="Normal 5 6 9 2 2 2 2" xfId="36722" xr:uid="{2C22F654-0B93-4618-A74E-24DC8796D3C2}"/>
    <cellStyle name="Normal 5 6 9 2 2 3" xfId="36723" xr:uid="{78514851-7120-455C-9050-52413CF1CC28}"/>
    <cellStyle name="Normal 5 6 9 2 2 4" xfId="36724" xr:uid="{85D2A238-EB26-42E1-9EE4-887A6135BA44}"/>
    <cellStyle name="Normal 5 6 9 2 3" xfId="36725" xr:uid="{F099CC56-5A72-49EB-9872-ED21EBF8EA04}"/>
    <cellStyle name="Normal 5 6 9 2 3 2" xfId="36726" xr:uid="{F8F95C3A-4CFD-44F5-ACBC-36D7A4E1EF91}"/>
    <cellStyle name="Normal 5 6 9 2 4" xfId="36727" xr:uid="{B7A05897-09C6-400F-BCDF-CC4C4778BD09}"/>
    <cellStyle name="Normal 5 6 9 2 5" xfId="36728" xr:uid="{07917FEC-B4DD-44F8-857F-426E42ED1FC9}"/>
    <cellStyle name="Normal 5 6 9 2 6" xfId="36729" xr:uid="{E8631B19-0169-433B-B945-D14560C43909}"/>
    <cellStyle name="Normal 5 6_inv-en-1.5.0-02 trame_fiche-emissions" xfId="36730" xr:uid="{9A7169BB-1F06-41AD-B6B5-25F63B756484}"/>
    <cellStyle name="Normal 5 7" xfId="1221" xr:uid="{00000000-0005-0000-0000-0000CB040000}"/>
    <cellStyle name="Normal 5 7 2" xfId="1222" xr:uid="{00000000-0005-0000-0000-0000CC040000}"/>
    <cellStyle name="Normal 5 7 2 2" xfId="3862" xr:uid="{0DD3E58D-E31B-44C6-A162-3A7C1D55B280}"/>
    <cellStyle name="Normal 5 7 2 2 2" xfId="3895" xr:uid="{4964D5B4-7B9C-411F-BD3E-D8F546B890D9}"/>
    <cellStyle name="Normal 5 7 2 2 2 2" xfId="36733" xr:uid="{4F134D53-DD62-4C07-96F0-027586ED953C}"/>
    <cellStyle name="Normal 5 7 2 2 2 2 2" xfId="36734" xr:uid="{A38BFFB8-D0BE-4D83-A02C-03143E76FEF8}"/>
    <cellStyle name="Normal 5 7 2 2 2 2 2 2" xfId="36735" xr:uid="{3B5BC3D8-AADA-44E0-A9A0-DB8F5A8D35FC}"/>
    <cellStyle name="Normal 5 7 2 2 2 2 3" xfId="36736" xr:uid="{F06CE426-3300-4DA2-8A03-BEFA350433EA}"/>
    <cellStyle name="Normal 5 7 2 2 2 2 4" xfId="36737" xr:uid="{18100EAD-DFB1-4CE5-B1ED-394870F35E2E}"/>
    <cellStyle name="Normal 5 7 2 2 2 3" xfId="36738" xr:uid="{2473687B-3042-406E-9E7F-69AF75404CB4}"/>
    <cellStyle name="Normal 5 7 2 2 2 3 2" xfId="36739" xr:uid="{C7768760-8565-499C-9442-718B99F7F4EA}"/>
    <cellStyle name="Normal 5 7 2 2 2 4" xfId="36740" xr:uid="{B7E4A9C6-CE53-4089-B147-38C0A7F96E52}"/>
    <cellStyle name="Normal 5 7 2 2 2 5" xfId="36741" xr:uid="{6353D351-7740-4BFC-9B32-F35A86C7D9B6}"/>
    <cellStyle name="Normal 5 7 2 2 2 6" xfId="36742" xr:uid="{C1E9C589-8E85-4F92-A465-36B002A419A8}"/>
    <cellStyle name="Normal 5 7 2 2 2 7" xfId="36732" xr:uid="{7129B9A2-E0C2-44FB-AFD7-9B92998ABE53}"/>
    <cellStyle name="Normal 5 7 2 2 2 8" xfId="52049" xr:uid="{3294989E-6B92-482C-929C-7E8A940BABE4}"/>
    <cellStyle name="Normal 5 7 2 2 3" xfId="36731" xr:uid="{FF063E7C-26E7-4D48-BE42-425B8FD24CDA}"/>
    <cellStyle name="Normal 5 7 2 2 4" xfId="52019" xr:uid="{0FA06B3B-B160-4FA7-A309-DC03C146B819}"/>
    <cellStyle name="Normal 5 7 2 3" xfId="3883" xr:uid="{C799F64A-B26A-4917-A0F8-7562FEED1338}"/>
    <cellStyle name="Normal 5 7 2 3 2" xfId="36744" xr:uid="{3BCDA5DA-5F4A-458D-9DE5-0C5E6EB47B7E}"/>
    <cellStyle name="Normal 5 7 2 3 2 2" xfId="36745" xr:uid="{0C08B772-CDA1-414E-A3D5-18A11CADA4F3}"/>
    <cellStyle name="Normal 5 7 2 3 2 2 2" xfId="36746" xr:uid="{43EAA2CB-B8BC-4F0B-891B-C7F2B38F15C6}"/>
    <cellStyle name="Normal 5 7 2 3 2 3" xfId="36747" xr:uid="{6BF6398C-E988-4C67-9418-BFC7DFAC166A}"/>
    <cellStyle name="Normal 5 7 2 3 2 4" xfId="36748" xr:uid="{87EAC987-393A-4719-89CB-8745BD4DA99D}"/>
    <cellStyle name="Normal 5 7 2 3 3" xfId="36749" xr:uid="{8D61271F-6E3B-47E2-AE8D-2CEE85B29BD8}"/>
    <cellStyle name="Normal 5 7 2 3 3 2" xfId="36750" xr:uid="{2173E060-6911-4E4C-A213-9D66B788BD40}"/>
    <cellStyle name="Normal 5 7 2 3 4" xfId="36751" xr:uid="{6655E975-51EF-4B67-A9F7-2EA862E46037}"/>
    <cellStyle name="Normal 5 7 2 3 5" xfId="36752" xr:uid="{C39118C0-9041-4DEE-AA80-B3D3DC259751}"/>
    <cellStyle name="Normal 5 7 2 3 6" xfId="36753" xr:uid="{91D3A012-1E64-4DFA-A6AE-107B75BE62D3}"/>
    <cellStyle name="Normal 5 7 2 3 7" xfId="36743" xr:uid="{7383A015-4343-4401-9223-4B97CDDA2EF5}"/>
    <cellStyle name="Normal 5 7 2 3 8" xfId="52037" xr:uid="{56940B98-AE9F-432D-ACCE-C4E6487626F8}"/>
    <cellStyle name="Normal 5 7 2 4" xfId="4172" xr:uid="{6E751ED4-56E9-4CFB-BC9A-C8D9051B48B9}"/>
    <cellStyle name="Normal 5 7 2 5" xfId="52007" xr:uid="{5CFB0888-70EE-4565-9408-5EAA51367935}"/>
    <cellStyle name="Normal 5 7 2 6" xfId="3850" xr:uid="{4CFC0B79-A278-4DBE-AE00-EC2F3FCD2E6D}"/>
    <cellStyle name="Normal 5 7 3" xfId="3854" xr:uid="{C6BDCFE4-C6E2-4D38-85E0-5DCE8FBDFA65}"/>
    <cellStyle name="Normal 5 7 3 2" xfId="3866" xr:uid="{44EF362C-8085-4C05-ACA8-91309F0FF8EA}"/>
    <cellStyle name="Normal 5 7 3 2 2" xfId="3899" xr:uid="{36412874-DCED-42B6-A2CF-E016EA7507A5}"/>
    <cellStyle name="Normal 5 7 3 2 2 2" xfId="36757" xr:uid="{C8D1348E-DCBD-4C76-8090-41C0F5F7E397}"/>
    <cellStyle name="Normal 5 7 3 2 2 2 2" xfId="36758" xr:uid="{38E2534F-9728-4D05-872D-579A08866DAB}"/>
    <cellStyle name="Normal 5 7 3 2 2 3" xfId="36759" xr:uid="{4490F803-9026-43D8-8894-21AB8355C59F}"/>
    <cellStyle name="Normal 5 7 3 2 2 4" xfId="36760" xr:uid="{BCFDE48D-3320-402B-BFEB-8E28F143070B}"/>
    <cellStyle name="Normal 5 7 3 2 2 5" xfId="36756" xr:uid="{37B83F86-1C4E-4442-8124-29DA10B1596C}"/>
    <cellStyle name="Normal 5 7 3 2 2 6" xfId="52053" xr:uid="{AD91391E-6E0E-4F1B-9B9E-3E32783C8A58}"/>
    <cellStyle name="Normal 5 7 3 2 3" xfId="36761" xr:uid="{B8A892F0-5626-42F1-BC8C-CEA04D8D9FE2}"/>
    <cellStyle name="Normal 5 7 3 2 3 2" xfId="36762" xr:uid="{BDEADEA6-7A13-4A99-952D-8F35FFAF6745}"/>
    <cellStyle name="Normal 5 7 3 2 4" xfId="36763" xr:uid="{C5129E90-88BC-48E6-B161-2DBA8DBD3F18}"/>
    <cellStyle name="Normal 5 7 3 2 5" xfId="36764" xr:uid="{41679C2F-E362-46C5-853F-1E4AE00EA21F}"/>
    <cellStyle name="Normal 5 7 3 2 6" xfId="36765" xr:uid="{C9909C7F-D28A-4C27-A09E-545D55810738}"/>
    <cellStyle name="Normal 5 7 3 2 7" xfId="36755" xr:uid="{AB0A6360-9238-480B-92F6-07E6721DD800}"/>
    <cellStyle name="Normal 5 7 3 2 8" xfId="52023" xr:uid="{49DE3185-1602-4D0C-9AB7-06B81C5EA1A4}"/>
    <cellStyle name="Normal 5 7 3 3" xfId="3887" xr:uid="{955DAED7-6712-4F2C-A2A6-A9DAE7D1A778}"/>
    <cellStyle name="Normal 5 7 3 3 2" xfId="52041" xr:uid="{3DC3E784-716B-492E-A3FF-8FBA538D02D7}"/>
    <cellStyle name="Normal 5 7 3 4" xfId="36754" xr:uid="{35D70C37-D3EF-4533-8642-0568ABB1BDE4}"/>
    <cellStyle name="Normal 5 7 3 5" xfId="52011" xr:uid="{2185C8ED-6330-4040-9E6D-37894DEF61E2}"/>
    <cellStyle name="Normal 5 7 4" xfId="3858" xr:uid="{50B7FC9F-396E-4850-B081-89E662E4C910}"/>
    <cellStyle name="Normal 5 7 4 2" xfId="3891" xr:uid="{EAD18872-3F79-43D4-B411-0C16D22CEE49}"/>
    <cellStyle name="Normal 5 7 4 2 2" xfId="36768" xr:uid="{156CFCF0-10E6-48D4-A70A-1DA350ED8127}"/>
    <cellStyle name="Normal 5 7 4 2 2 2" xfId="36769" xr:uid="{451F1A2F-4C48-4BCE-94B9-9DC66350A591}"/>
    <cellStyle name="Normal 5 7 4 2 3" xfId="36770" xr:uid="{D4D85837-B205-4A82-9868-141CE92FD59B}"/>
    <cellStyle name="Normal 5 7 4 2 4" xfId="36771" xr:uid="{D5B1AD75-403B-4D21-B87D-74CBF37AB305}"/>
    <cellStyle name="Normal 5 7 4 2 5" xfId="36767" xr:uid="{39BC24B1-7BDC-4C40-85D1-AA9FD95DB9DF}"/>
    <cellStyle name="Normal 5 7 4 2 6" xfId="52045" xr:uid="{7708C30B-6EC6-4B1E-B843-BC6D13AE092D}"/>
    <cellStyle name="Normal 5 7 4 3" xfId="36772" xr:uid="{34E20177-87FA-4FA2-AD8D-48B9E73F764E}"/>
    <cellStyle name="Normal 5 7 4 3 2" xfId="36773" xr:uid="{759B52E9-F45F-4872-92D7-20AFEFC7380F}"/>
    <cellStyle name="Normal 5 7 4 3 3" xfId="36774" xr:uid="{BC789446-51D7-4CE1-81D0-52B8F76E092C}"/>
    <cellStyle name="Normal 5 7 4 4" xfId="36775" xr:uid="{DDC70962-97A2-4201-BF0E-16EB2BE9A3BF}"/>
    <cellStyle name="Normal 5 7 4 4 2" xfId="36776" xr:uid="{FA65431D-4A5F-49BE-8C92-41CE183E6AB8}"/>
    <cellStyle name="Normal 5 7 4 5" xfId="36777" xr:uid="{6275222B-9010-4D54-B3B9-2552906A34D0}"/>
    <cellStyle name="Normal 5 7 4 6" xfId="36766" xr:uid="{EA723643-B734-4515-8839-4CA2C8BB9CAC}"/>
    <cellStyle name="Normal 5 7 4 7" xfId="52015" xr:uid="{B78192AF-C174-4C07-A90B-545B38B47397}"/>
    <cellStyle name="Normal 5 7 5" xfId="3879" xr:uid="{B819DFD9-4620-488C-BBE9-E85808D9FA4E}"/>
    <cellStyle name="Normal 5 7 5 2" xfId="36779" xr:uid="{D53F19AA-D6FF-46C5-B629-736428E988D2}"/>
    <cellStyle name="Normal 5 7 5 3" xfId="36780" xr:uid="{DADE6C8F-5F50-49A8-8165-AC9C97F49C24}"/>
    <cellStyle name="Normal 5 7 5 4" xfId="36778" xr:uid="{1448AEE0-40DF-4D8D-BDF5-F44C5F50BF8D}"/>
    <cellStyle name="Normal 5 7 5 5" xfId="52033" xr:uid="{CA6E6339-DD83-441D-B157-96B37C0E9E7F}"/>
    <cellStyle name="Normal 5 7 6" xfId="3924" xr:uid="{054E3D64-B3E2-4686-95A6-FA81B1AF0D02}"/>
    <cellStyle name="Normal 5 7 6 2" xfId="36782" xr:uid="{A92175A8-0917-40F2-A115-65D9EA3FB108}"/>
    <cellStyle name="Normal 5 7 6 3" xfId="36781" xr:uid="{35555767-72A7-4A0C-B37D-306C04B7DB24}"/>
    <cellStyle name="Normal 5 7 7" xfId="4074" xr:uid="{DC4920FB-EDBD-412A-983A-342587898BC9}"/>
    <cellStyle name="Normal 5 7 8" xfId="52003" xr:uid="{6D5C3CA1-F304-4D8E-9647-4905F0CDD927}"/>
    <cellStyle name="Normal 5 7 9" xfId="3843" xr:uid="{3725F044-2045-4427-A7B5-B0948882D9EC}"/>
    <cellStyle name="Normal 5 8" xfId="1223" xr:uid="{00000000-0005-0000-0000-0000CD040000}"/>
    <cellStyle name="Normal 5 8 2" xfId="1224" xr:uid="{00000000-0005-0000-0000-0000CE040000}"/>
    <cellStyle name="Normal 5 8 2 2" xfId="36784" xr:uid="{CDE50B9F-AAC6-4BCF-8A40-F4F498C8A063}"/>
    <cellStyle name="Normal 5 8 2 2 2" xfId="36785" xr:uid="{7041A71E-2D44-4A3F-B567-BD14A89DB44C}"/>
    <cellStyle name="Normal 5 8 2 2 2 2" xfId="36786" xr:uid="{BE6B0754-2CC1-4ECE-B08C-EDA0FE9C4DA8}"/>
    <cellStyle name="Normal 5 8 2 2 2 2 2" xfId="36787" xr:uid="{DFBDC415-073D-4C55-A55A-5D1ED92A952E}"/>
    <cellStyle name="Normal 5 8 2 2 2 3" xfId="36788" xr:uid="{BDF31BE7-5F99-4F58-A70C-E384E81D811B}"/>
    <cellStyle name="Normal 5 8 2 2 2 4" xfId="36789" xr:uid="{C43B655B-6DAA-4701-9236-6A5785E0CFDF}"/>
    <cellStyle name="Normal 5 8 2 2 3" xfId="36790" xr:uid="{A0D39CBD-8FB2-4D31-B871-4636A10830E4}"/>
    <cellStyle name="Normal 5 8 2 2 3 2" xfId="36791" xr:uid="{CCA00101-A3F8-47BA-B668-1463CE0BE67D}"/>
    <cellStyle name="Normal 5 8 2 2 4" xfId="36792" xr:uid="{D8A0FBBE-BCE7-4F5D-860E-553905B3EAF2}"/>
    <cellStyle name="Normal 5 8 2 2 5" xfId="36793" xr:uid="{3D52BA04-3EB4-4AA4-84E2-3ED669C75442}"/>
    <cellStyle name="Normal 5 8 2 2 6" xfId="36794" xr:uid="{47E7FC5D-BA99-4414-AE12-1FA9DDF0C3F4}"/>
    <cellStyle name="Normal 5 8 2 3" xfId="36783" xr:uid="{D6E59698-A09C-48E0-96DF-6AA845667A44}"/>
    <cellStyle name="Normal 5 8 3" xfId="36795" xr:uid="{E578CB18-EB31-4F23-AAC7-D33E7B679493}"/>
    <cellStyle name="Normal 5 8 3 2" xfId="36796" xr:uid="{8E621277-4A11-4256-AE26-CD3B979C8C03}"/>
    <cellStyle name="Normal 5 8 3 2 2" xfId="36797" xr:uid="{98451E82-C469-4E60-9242-676CCDF39481}"/>
    <cellStyle name="Normal 5 8 3 2 2 2" xfId="36798" xr:uid="{E2A225D3-7FF3-46EE-9BE4-9D83749EF21A}"/>
    <cellStyle name="Normal 5 8 3 2 3" xfId="36799" xr:uid="{A8AE08C8-6A82-4110-9C5F-506BBA9112DA}"/>
    <cellStyle name="Normal 5 8 3 2 4" xfId="36800" xr:uid="{0B9B9E58-7DCA-40A5-BBD0-1C57C53E63C1}"/>
    <cellStyle name="Normal 5 8 3 3" xfId="36801" xr:uid="{FB706ACB-2015-4D2B-9D35-5E176F1CDB1C}"/>
    <cellStyle name="Normal 5 8 3 3 2" xfId="36802" xr:uid="{3C795FB7-BC49-4DCD-9EDB-3E6D04427764}"/>
    <cellStyle name="Normal 5 8 3 4" xfId="36803" xr:uid="{E2250E16-7CC6-4047-AB5D-A05E4F96EA08}"/>
    <cellStyle name="Normal 5 8 3 5" xfId="36804" xr:uid="{381AFBC8-99F8-440C-B648-5952585F988A}"/>
    <cellStyle name="Normal 5 8 3 6" xfId="36805" xr:uid="{7A9C40B8-1341-45FF-BB86-5D3ECC7CD8BF}"/>
    <cellStyle name="Normal 5 8 4" xfId="36806" xr:uid="{02EF2ACD-4DF2-4E80-B10A-C908DE2CA2A0}"/>
    <cellStyle name="Normal 5 8 4 2" xfId="36807" xr:uid="{B0D42BEF-270B-4AB5-8F00-352FCB1AEDA2}"/>
    <cellStyle name="Normal 5 8 5" xfId="36808" xr:uid="{5EB0F804-6983-4E9F-A050-3E3CCCDA415A}"/>
    <cellStyle name="Normal 5 8 6" xfId="4075" xr:uid="{216773E2-D346-434D-8413-B643159A0A0A}"/>
    <cellStyle name="Normal 5 9" xfId="1225" xr:uid="{00000000-0005-0000-0000-0000CF040000}"/>
    <cellStyle name="Normal 5 9 2" xfId="36810" xr:uid="{56BF222F-5C3B-4F6A-BA00-F0C040066D2E}"/>
    <cellStyle name="Normal 5 9 2 2" xfId="36811" xr:uid="{A1146591-C574-4611-85E2-F80226AAAFFD}"/>
    <cellStyle name="Normal 5 9 2 2 2" xfId="36812" xr:uid="{C3246D7F-742A-4870-AAEA-DFAAD1B34C66}"/>
    <cellStyle name="Normal 5 9 2 2 2 2" xfId="36813" xr:uid="{09FB6B3A-A3FD-4328-9C57-187DF9F98CA7}"/>
    <cellStyle name="Normal 5 9 2 2 2 2 2" xfId="36814" xr:uid="{059BC085-8BBF-4A33-8C1D-EA48F0819317}"/>
    <cellStyle name="Normal 5 9 2 2 2 3" xfId="36815" xr:uid="{BA2567AE-73A0-4F56-888D-52E96342C7B7}"/>
    <cellStyle name="Normal 5 9 2 2 2 4" xfId="36816" xr:uid="{EFF170D1-43BC-4326-B7A0-FEB73F97EF48}"/>
    <cellStyle name="Normal 5 9 2 2 3" xfId="36817" xr:uid="{0ECD0860-AEDE-4426-BDB4-A7A728057B3A}"/>
    <cellStyle name="Normal 5 9 2 2 3 2" xfId="36818" xr:uid="{B53E06FD-E6F9-4641-A591-8EB5B7F7648A}"/>
    <cellStyle name="Normal 5 9 2 2 4" xfId="36819" xr:uid="{311E1BE5-613C-400F-9F7D-E3280AD9CB78}"/>
    <cellStyle name="Normal 5 9 2 2 5" xfId="36820" xr:uid="{5E37FDB4-EBE1-4AAE-8F33-F1C63A2C875E}"/>
    <cellStyle name="Normal 5 9 3" xfId="36821" xr:uid="{BA9DFBB9-20CC-413F-B36B-BB461AF42799}"/>
    <cellStyle name="Normal 5 9 3 2" xfId="36822" xr:uid="{31E1D0F0-8766-49B3-9B04-E0D2C9521EF3}"/>
    <cellStyle name="Normal 5 9 3 2 2" xfId="36823" xr:uid="{06ED31CE-603A-43AE-908C-A03D4CCA28EE}"/>
    <cellStyle name="Normal 5 9 3 2 2 2" xfId="36824" xr:uid="{87FEE4F9-F846-4141-84BF-4CB664E1E52A}"/>
    <cellStyle name="Normal 5 9 3 2 3" xfId="36825" xr:uid="{8AC64528-8A7C-410E-92A6-A4F57796702B}"/>
    <cellStyle name="Normal 5 9 3 2 4" xfId="36826" xr:uid="{53A0BF0A-5EA4-45F6-B086-65AF98257E72}"/>
    <cellStyle name="Normal 5 9 3 3" xfId="36827" xr:uid="{30A70861-A891-4B05-9B4F-932B58A85E7C}"/>
    <cellStyle name="Normal 5 9 3 3 2" xfId="36828" xr:uid="{383EA832-4D21-4B18-89F0-1702356D44D8}"/>
    <cellStyle name="Normal 5 9 3 4" xfId="36829" xr:uid="{DEC58A50-ECC1-4629-B6A6-39757E4BAF66}"/>
    <cellStyle name="Normal 5 9 3 5" xfId="36830" xr:uid="{9DFFE681-090A-49DC-8B05-388340D33F85}"/>
    <cellStyle name="Normal 5 9 4" xfId="36809" xr:uid="{386FACAA-181A-4449-B56B-73776517B0A2}"/>
    <cellStyle name="Normal 5 9 5" xfId="4066" xr:uid="{BD0F9627-BE13-4EDE-A834-41842E6C7C1C}"/>
    <cellStyle name="Normal 5_ANNÉE 2015" xfId="2226" xr:uid="{6D30F41D-111F-4C94-B000-CD2B5F0DAA38}"/>
    <cellStyle name="Normal 50" xfId="36831" xr:uid="{B5353C75-9473-4611-B16D-1812C4C6A3C9}"/>
    <cellStyle name="Normal 50 2" xfId="36832" xr:uid="{F0EF7532-9C7A-4A45-8345-1872ABBFEDB6}"/>
    <cellStyle name="Normal 50 2 2" xfId="36833" xr:uid="{1C073190-F9C9-41BD-9AA6-CB80B82A77C4}"/>
    <cellStyle name="Normal 50 2 2 2" xfId="36834" xr:uid="{E2D76827-5CD2-4871-93A7-9BDDD3B4FFC2}"/>
    <cellStyle name="Normal 50 2 2 2 2" xfId="36835" xr:uid="{3EC60955-3257-4AF2-85FB-DD5F356FE178}"/>
    <cellStyle name="Normal 50 2 2 2 2 2" xfId="36836" xr:uid="{6DD07C25-E444-400A-8057-CCB0A6565122}"/>
    <cellStyle name="Normal 50 2 2 2 3" xfId="36837" xr:uid="{289C5B84-D2A4-4DCD-8376-CEBA5736C9D8}"/>
    <cellStyle name="Normal 50 2 2 2 4" xfId="36838" xr:uid="{C579A4F0-B24A-4F7A-BBC7-65E5C810B189}"/>
    <cellStyle name="Normal 50 2 2 3" xfId="36839" xr:uid="{28AC4874-ADDC-4F72-922C-989CFD32D3AC}"/>
    <cellStyle name="Normal 50 2 2 3 2" xfId="36840" xr:uid="{34D3FD87-1788-4CF4-8610-9D9D4A196AD5}"/>
    <cellStyle name="Normal 50 2 2 4" xfId="36841" xr:uid="{57F3C919-84FF-457A-93D3-CEC0BEE23230}"/>
    <cellStyle name="Normal 50 2 2 5" xfId="36842" xr:uid="{5875172B-C060-4376-A2BE-19029854CB5E}"/>
    <cellStyle name="Normal 50 2 2 6" xfId="36843" xr:uid="{A537DB3D-52D7-44C7-9410-C40473296508}"/>
    <cellStyle name="Normal 50 3" xfId="36844" xr:uid="{156A8F37-83C8-447A-B018-F130220863D9}"/>
    <cellStyle name="Normal 50 3 2" xfId="36845" xr:uid="{240550C0-1ABF-4FAE-B49D-A8A1B6E108F6}"/>
    <cellStyle name="Normal 50 3 2 2" xfId="36846" xr:uid="{3994078E-9075-4DE5-9DB8-A533085D9FB4}"/>
    <cellStyle name="Normal 50 3 2 2 2" xfId="36847" xr:uid="{E3F895BB-BE5D-44A8-9100-8C9E1AA36847}"/>
    <cellStyle name="Normal 50 3 2 3" xfId="36848" xr:uid="{F729B001-A764-4E17-9EFF-5F6D024E8618}"/>
    <cellStyle name="Normal 50 3 2 4" xfId="36849" xr:uid="{B5917124-EA51-4770-AF05-92DD7D088B89}"/>
    <cellStyle name="Normal 50 3 2 5" xfId="36850" xr:uid="{BA134309-B134-4162-BAD1-5EA6D697B11D}"/>
    <cellStyle name="Normal 50 3 3" xfId="36851" xr:uid="{1C1D323C-2FE0-418C-94C3-B2A2777E05C7}"/>
    <cellStyle name="Normal 50 3 3 2" xfId="36852" xr:uid="{A3B25FED-ADD0-4A7F-B152-54F9FE854C9C}"/>
    <cellStyle name="Normal 50 3 3 2 2" xfId="36853" xr:uid="{0EE2BD1E-7D58-40CC-AFC9-3A7944E0905F}"/>
    <cellStyle name="Normal 50 3 3 3" xfId="36854" xr:uid="{4EFED1E8-F75A-438F-A3A8-23CCA80650D8}"/>
    <cellStyle name="Normal 50 3 3 4" xfId="36855" xr:uid="{4F0626C2-AE9F-43C0-A561-F20FE628F232}"/>
    <cellStyle name="Normal 50 3 3 5" xfId="36856" xr:uid="{B94602F6-477E-48B1-922F-FD08E7A6F71F}"/>
    <cellStyle name="Normal 50 3 4" xfId="36857" xr:uid="{5961EC93-FA6C-4363-B664-55EE1EA71C62}"/>
    <cellStyle name="Normal 50 3 4 2" xfId="36858" xr:uid="{5FD2956D-14D0-4296-B4D2-FA386192B903}"/>
    <cellStyle name="Normal 50 3 4 3" xfId="36859" xr:uid="{0419C42A-E5A2-4407-93F3-FD637BF43ECD}"/>
    <cellStyle name="Normal 50 3 5" xfId="36860" xr:uid="{32044693-BFF9-456F-A33F-B6DBB25D0058}"/>
    <cellStyle name="Normal 50 3 5 2" xfId="36861" xr:uid="{3F7745CB-E448-4AF2-9FB6-500DF543C5C3}"/>
    <cellStyle name="Normal 50 3 6" xfId="36862" xr:uid="{AD90CC08-9F19-48BC-ADB2-6D7DBEEC093B}"/>
    <cellStyle name="Normal 50 3 7" xfId="36863" xr:uid="{078F1527-14CB-4F71-9B19-ED874620E99D}"/>
    <cellStyle name="Normal 50 3 8" xfId="36864" xr:uid="{9F399E58-2529-4487-8E81-3A115C3CDD53}"/>
    <cellStyle name="Normal 50 4" xfId="36865" xr:uid="{832B95FD-657D-40AA-9A82-6C9C0C732152}"/>
    <cellStyle name="Normal 50 4 2" xfId="36866" xr:uid="{3D07413E-2842-4517-A76E-4E228A16A4AA}"/>
    <cellStyle name="Normal 50 4 2 2" xfId="36867" xr:uid="{6D59B97C-82EC-4E02-B6C3-5F06C9396A56}"/>
    <cellStyle name="Normal 50 4 2 2 2" xfId="36868" xr:uid="{1702B0B1-72D7-478D-82BC-2AC3D807F295}"/>
    <cellStyle name="Normal 50 4 2 3" xfId="36869" xr:uid="{AE9ED9B6-B32F-47B0-8CF6-1B9C0B7A7373}"/>
    <cellStyle name="Normal 50 4 2 4" xfId="36870" xr:uid="{248F054A-F419-4E29-B885-1D043D0722AC}"/>
    <cellStyle name="Normal 50 4 2 5" xfId="36871" xr:uid="{C14CCE10-5BAD-4799-945C-77C9308F62F1}"/>
    <cellStyle name="Normal 50 4 3" xfId="36872" xr:uid="{7092D970-2ACD-4520-A703-BB21B1DC6D5D}"/>
    <cellStyle name="Normal 50 4 3 2" xfId="36873" xr:uid="{45920C4D-0C4C-4548-8736-139223B1CBAE}"/>
    <cellStyle name="Normal 50 4 3 2 2" xfId="36874" xr:uid="{9F767F22-B922-440A-B71F-6BB47D900CD9}"/>
    <cellStyle name="Normal 50 4 3 3" xfId="36875" xr:uid="{45C1AD8F-F8AD-40FB-B29B-B1C60E3D561F}"/>
    <cellStyle name="Normal 50 4 3 4" xfId="36876" xr:uid="{182F5D6D-50EB-4DB1-B4B2-6D9A8450857B}"/>
    <cellStyle name="Normal 50 4 3 5" xfId="36877" xr:uid="{850C4FA2-1872-40CE-B30D-624D6993C7AC}"/>
    <cellStyle name="Normal 50 4 4" xfId="36878" xr:uid="{B9009C3A-D819-47EE-8B40-62231C90674E}"/>
    <cellStyle name="Normal 50 4 4 2" xfId="36879" xr:uid="{F3E34052-E627-4A46-84E4-F70E50AB9F6C}"/>
    <cellStyle name="Normal 50 4 4 3" xfId="36880" xr:uid="{FE3B1D09-EDAC-48D5-9A86-459B1714AF5D}"/>
    <cellStyle name="Normal 50 4 5" xfId="36881" xr:uid="{FC548560-7CD3-41C8-9D9D-058A825E3B71}"/>
    <cellStyle name="Normal 50 4 6" xfId="36882" xr:uid="{97982375-E22A-4E22-89CF-85501EC61BBA}"/>
    <cellStyle name="Normal 50 4 7" xfId="36883" xr:uid="{001DC601-2D82-4547-B12A-B97AE2BD346B}"/>
    <cellStyle name="Normal 50 5" xfId="36884" xr:uid="{D831618B-9533-4B51-B7E8-6E2E474FF345}"/>
    <cellStyle name="Normal 50 5 2" xfId="36885" xr:uid="{5D960E5C-63DA-4640-91F0-7A5BBA62F215}"/>
    <cellStyle name="Normal 51" xfId="36886" xr:uid="{3D161ACF-D9D8-4D1D-98BD-7FFA446AADF2}"/>
    <cellStyle name="Normal 51 2" xfId="36887" xr:uid="{78F5A2DA-23A8-4C77-8668-F5FA8C00B6D4}"/>
    <cellStyle name="Normal 51 2 2" xfId="36888" xr:uid="{DEB2025C-090F-4A81-9C74-7853A87B29F4}"/>
    <cellStyle name="Normal 51 2 2 2" xfId="36889" xr:uid="{3164453E-0438-4017-B237-DA795FEA6845}"/>
    <cellStyle name="Normal 51 2 2 2 2" xfId="36890" xr:uid="{C4DE77AA-B126-4589-9154-5AD23BC13806}"/>
    <cellStyle name="Normal 51 2 2 2 2 2" xfId="36891" xr:uid="{A392051D-0108-47A8-95EE-25533A451DA8}"/>
    <cellStyle name="Normal 51 2 2 2 3" xfId="36892" xr:uid="{EA1D4D0B-7F17-4C58-8BB9-D97561A5BFAE}"/>
    <cellStyle name="Normal 51 2 2 2 4" xfId="36893" xr:uid="{0C35AE1E-6360-4A4B-A63B-371A02DFB420}"/>
    <cellStyle name="Normal 51 2 2 2 5" xfId="36894" xr:uid="{DDBA15A1-E05A-4498-B684-6E0A446BAE2A}"/>
    <cellStyle name="Normal 51 2 2 3" xfId="36895" xr:uid="{B338A2AD-3A0D-457E-B63A-CE5C5981FF12}"/>
    <cellStyle name="Normal 51 2 2 3 2" xfId="36896" xr:uid="{08923EF5-732E-4FC4-B51A-374FEB8EFA86}"/>
    <cellStyle name="Normal 51 2 2 3 3" xfId="36897" xr:uid="{321317D8-2192-4E38-9DAF-00FBEC700632}"/>
    <cellStyle name="Normal 51 2 2 4" xfId="36898" xr:uid="{DFA24E03-C8F6-413E-8D6A-30CE85E1BE0D}"/>
    <cellStyle name="Normal 51 2 2 4 2" xfId="36899" xr:uid="{6CDAC90E-46E1-4DE9-86CC-F218D2352AF7}"/>
    <cellStyle name="Normal 51 2 2 5" xfId="36900" xr:uid="{8C5ABCCB-68D3-4406-9E71-E76D52745C03}"/>
    <cellStyle name="Normal 51 2 2 6" xfId="36901" xr:uid="{6FD3EDE1-1FCC-4D34-B9EB-9EC2A1D48E8D}"/>
    <cellStyle name="Normal 51 2 3" xfId="36902" xr:uid="{5820E136-CDC3-4E25-B9CE-CF36AD52C1A8}"/>
    <cellStyle name="Normal 51 3" xfId="36903" xr:uid="{3D760137-4E50-4737-A8BD-A82FF7669A9E}"/>
    <cellStyle name="Normal 51 3 2" xfId="36904" xr:uid="{0297CC4A-11A3-471D-A74A-390D36151BB9}"/>
    <cellStyle name="Normal 51 3 2 2" xfId="36905" xr:uid="{9D4166C3-C0A1-4C1D-AE1A-7729089DFE22}"/>
    <cellStyle name="Normal 51 3 2 2 2" xfId="36906" xr:uid="{E60E6EBF-9091-485E-AD0E-47866FF48E6F}"/>
    <cellStyle name="Normal 51 3 2 3" xfId="36907" xr:uid="{BD4597EF-9376-43D0-8F2D-3A3946471E7E}"/>
    <cellStyle name="Normal 51 3 2 4" xfId="36908" xr:uid="{7CE74090-F821-4044-9CF0-0EFE75928497}"/>
    <cellStyle name="Normal 51 3 2 5" xfId="36909" xr:uid="{9B4A84BE-4709-4954-927C-84E5DF2B8EF8}"/>
    <cellStyle name="Normal 51 3 3" xfId="36910" xr:uid="{64732198-3A8E-4CF4-9393-5BBE685BFC87}"/>
    <cellStyle name="Normal 51 3 3 2" xfId="36911" xr:uid="{9604B2DA-7A46-4B3C-A334-880FB64C38CF}"/>
    <cellStyle name="Normal 51 3 3 2 2" xfId="36912" xr:uid="{2A8E9721-E075-4DC0-8532-9AFD7F3AC216}"/>
    <cellStyle name="Normal 51 3 3 3" xfId="36913" xr:uid="{B459E2A6-3136-4F83-8A52-FA47E2396D91}"/>
    <cellStyle name="Normal 51 3 3 4" xfId="36914" xr:uid="{A58EDF5F-E6A1-49CE-BD4A-75984AE54C5D}"/>
    <cellStyle name="Normal 51 3 3 5" xfId="36915" xr:uid="{AD706805-19C5-4145-88A8-D809061A73E2}"/>
    <cellStyle name="Normal 51 3 4" xfId="36916" xr:uid="{270FB617-54CF-4499-AB88-A5EFE3EB6A7F}"/>
    <cellStyle name="Normal 51 3 4 2" xfId="36917" xr:uid="{FF42FEDD-7F45-41A2-B582-10FAF32A95DB}"/>
    <cellStyle name="Normal 51 3 4 3" xfId="36918" xr:uid="{5E27D98F-7E9B-4748-8FAA-A25E0133689B}"/>
    <cellStyle name="Normal 51 3 5" xfId="36919" xr:uid="{3E04ED9F-B69F-418E-AF78-ED946977C93D}"/>
    <cellStyle name="Normal 51 3 5 2" xfId="36920" xr:uid="{6C15D3DF-8CB0-45D4-AC4E-F65704C8312E}"/>
    <cellStyle name="Normal 51 3 6" xfId="36921" xr:uid="{042FEAB1-C858-4CCE-902F-976CF85F5ECC}"/>
    <cellStyle name="Normal 51 3 7" xfId="36922" xr:uid="{9357308A-CF86-405E-A517-E8529089B5BD}"/>
    <cellStyle name="Normal 51 3 8" xfId="36923" xr:uid="{15B559BB-9A59-4953-8F05-59F5A91CBB4D}"/>
    <cellStyle name="Normal 51 4" xfId="36924" xr:uid="{E36D9411-2E22-4024-B80F-B7FA51C1F41C}"/>
    <cellStyle name="Normal 51 4 2" xfId="36925" xr:uid="{56BDBA12-AFA3-4995-AE18-3B8A8E7DF5A6}"/>
    <cellStyle name="Normal 51 4 2 2" xfId="36926" xr:uid="{4DA2A7BF-B52C-40FD-B9AC-D146DE853046}"/>
    <cellStyle name="Normal 51 4 2 2 2" xfId="36927" xr:uid="{BB677713-1F6B-4423-BE76-6854EFC58A42}"/>
    <cellStyle name="Normal 51 4 2 3" xfId="36928" xr:uid="{E3B24CD3-D414-40FF-B725-A31E06B6710C}"/>
    <cellStyle name="Normal 51 4 2 4" xfId="36929" xr:uid="{A13CCD69-0962-4720-9384-E408CE4548E1}"/>
    <cellStyle name="Normal 51 4 2 5" xfId="36930" xr:uid="{FBC2DAD6-36E0-4666-86D2-58A566DDF9AD}"/>
    <cellStyle name="Normal 51 4 3" xfId="36931" xr:uid="{429F75E6-9C8A-45E1-B220-0A77543A0425}"/>
    <cellStyle name="Normal 51 4 3 2" xfId="36932" xr:uid="{6A13F4FC-F0CC-42C5-8D7B-EB8996ED66DD}"/>
    <cellStyle name="Normal 51 4 3 2 2" xfId="36933" xr:uid="{11F46C23-E0FA-4A63-830C-9766CA8C94F7}"/>
    <cellStyle name="Normal 51 4 3 3" xfId="36934" xr:uid="{E9EFFF2A-274C-4853-BADB-E8FE7EA245BD}"/>
    <cellStyle name="Normal 51 4 3 4" xfId="36935" xr:uid="{FE82032C-92A5-4BFD-AA06-7D5174E04BFD}"/>
    <cellStyle name="Normal 51 4 3 5" xfId="36936" xr:uid="{B3990868-3871-4787-BFD8-FF2CFE61739C}"/>
    <cellStyle name="Normal 51 4 4" xfId="36937" xr:uid="{921C638B-8D60-4B08-A66E-F82D8F64D0B6}"/>
    <cellStyle name="Normal 51 4 4 2" xfId="36938" xr:uid="{26E700EB-899E-4A8C-AED3-90DC42D6B0F7}"/>
    <cellStyle name="Normal 51 4 4 3" xfId="36939" xr:uid="{B46013B2-A1C8-4813-AC45-F1CFB9C34DA8}"/>
    <cellStyle name="Normal 51 4 5" xfId="36940" xr:uid="{CD368929-C95F-43FA-9F9F-AF06AE57B04C}"/>
    <cellStyle name="Normal 51 4 5 2" xfId="36941" xr:uid="{913AC4B9-59E1-488E-BD27-50F90E1D92E5}"/>
    <cellStyle name="Normal 51 4 6" xfId="36942" xr:uid="{CB51A004-E618-4C1C-8A21-16FEBCF4695C}"/>
    <cellStyle name="Normal 51 4 7" xfId="36943" xr:uid="{04504864-EB5D-48EA-B666-C12308E42E64}"/>
    <cellStyle name="Normal 51 4 8" xfId="36944" xr:uid="{900F0BF8-9E51-46C1-A7C5-79EDA3966A9C}"/>
    <cellStyle name="Normal 51 5" xfId="36945" xr:uid="{3FF25A64-A339-4BF9-8798-A2D71B17F955}"/>
    <cellStyle name="Normal 51 5 2" xfId="36946" xr:uid="{070728A3-E339-4CF3-930A-E0C4BAB6E52B}"/>
    <cellStyle name="Normal 52" xfId="36947" xr:uid="{1F28BEEE-4F05-45AD-AA8C-A2465C9DFDA4}"/>
    <cellStyle name="Normal 52 10" xfId="36948" xr:uid="{4BD840D4-B37F-40D9-8D30-48F3C13397A4}"/>
    <cellStyle name="Normal 52 11" xfId="36949" xr:uid="{AC012449-0B2D-4B27-832A-2F7BDF428235}"/>
    <cellStyle name="Normal 52 12" xfId="36950" xr:uid="{BF319C82-F39B-4E42-8BD1-FDCCFBF38F92}"/>
    <cellStyle name="Normal 52 2" xfId="36951" xr:uid="{5C7C8840-BD30-4719-B328-1BF828A68B8E}"/>
    <cellStyle name="Normal 52 2 2" xfId="36952" xr:uid="{682227B8-A168-4DD2-97ED-AE5F8F2F8E6E}"/>
    <cellStyle name="Normal 52 2 2 2" xfId="36953" xr:uid="{C39B931D-62F8-45E4-B920-CE0A86FB27F4}"/>
    <cellStyle name="Normal 52 2 2 2 2" xfId="36954" xr:uid="{AC2850E8-CAD9-4A86-8D34-1B18B14CCE6E}"/>
    <cellStyle name="Normal 52 2 2 2 2 2" xfId="36955" xr:uid="{E4B20915-2EB7-427D-A34F-E85147FC2E8B}"/>
    <cellStyle name="Normal 52 2 2 2 3" xfId="36956" xr:uid="{E7043042-BFFC-4BE6-8433-BAEA63BC71F5}"/>
    <cellStyle name="Normal 52 2 2 2 4" xfId="36957" xr:uid="{40C9B440-0E81-4408-A716-8C7EA764317C}"/>
    <cellStyle name="Normal 52 2 2 3" xfId="36958" xr:uid="{8A0B3141-C7B3-4FA8-A730-BAFFBFEC0607}"/>
    <cellStyle name="Normal 52 2 2 3 2" xfId="36959" xr:uid="{86984BBC-B6E3-41BB-87AB-C871FC7715EC}"/>
    <cellStyle name="Normal 52 2 2 4" xfId="36960" xr:uid="{1B754088-3E31-4ED1-A1DF-62FE6448CAFE}"/>
    <cellStyle name="Normal 52 2 2 5" xfId="36961" xr:uid="{CAFA4583-3DB1-4D97-ACC4-CE1EC487CB98}"/>
    <cellStyle name="Normal 52 2 2 6" xfId="36962" xr:uid="{978207EB-D995-4DA9-A12B-28BF8707D3F3}"/>
    <cellStyle name="Normal 52 2 3" xfId="36963" xr:uid="{23DF84AD-CA00-4063-AF1D-73CF4E7C6CBA}"/>
    <cellStyle name="Normal 52 2 4" xfId="36964" xr:uid="{8F5F1ABF-54EC-4C9F-A386-CF18B28F4F30}"/>
    <cellStyle name="Normal 52 2 5" xfId="36965" xr:uid="{7BBB5249-7108-4FCD-AC30-3072B3299C76}"/>
    <cellStyle name="Normal 52 2 6" xfId="36966" xr:uid="{6530466A-4441-431B-9462-E1F31557A55D}"/>
    <cellStyle name="Normal 52 3" xfId="36967" xr:uid="{579118DA-EE08-414D-905C-5068DCCA8DE1}"/>
    <cellStyle name="Normal 52 3 2" xfId="36968" xr:uid="{08216873-2D6A-40C3-85E9-E02C478A50CB}"/>
    <cellStyle name="Normal 52 3 2 2" xfId="36969" xr:uid="{12109889-CEE0-4828-A1E9-840D40E20637}"/>
    <cellStyle name="Normal 52 3 2 2 2" xfId="36970" xr:uid="{C168608F-0DD1-4C90-8C52-4C3C5F4813E2}"/>
    <cellStyle name="Normal 52 3 2 3" xfId="36971" xr:uid="{1F370A21-7760-42BA-8833-F2ABF0232F0C}"/>
    <cellStyle name="Normal 52 3 2 4" xfId="36972" xr:uid="{C8F3525D-F851-4788-8140-6ED642845198}"/>
    <cellStyle name="Normal 52 3 2 5" xfId="36973" xr:uid="{D1C0A585-87EA-4F6F-A358-C967D6F3B462}"/>
    <cellStyle name="Normal 52 3 3" xfId="36974" xr:uid="{14596BFE-6758-4683-B6BF-7A60F4FEC8DB}"/>
    <cellStyle name="Normal 52 3 3 2" xfId="36975" xr:uid="{2D74F400-772E-42FB-A886-CD9CA7753DC8}"/>
    <cellStyle name="Normal 52 3 3 2 2" xfId="36976" xr:uid="{7F9C8DAB-2D7A-4C06-89F4-0B2923BDF8CA}"/>
    <cellStyle name="Normal 52 3 3 3" xfId="36977" xr:uid="{03C04748-A00F-4FDA-885E-378791C21EEC}"/>
    <cellStyle name="Normal 52 3 3 4" xfId="36978" xr:uid="{25C66CEE-8716-497B-BDFD-21F04C8F12A7}"/>
    <cellStyle name="Normal 52 3 3 5" xfId="36979" xr:uid="{349021FD-5434-4D14-8179-BBE27B32E590}"/>
    <cellStyle name="Normal 52 3 4" xfId="36980" xr:uid="{A250D252-9DD1-489D-8BA9-4D89691A5397}"/>
    <cellStyle name="Normal 52 3 4 2" xfId="36981" xr:uid="{B4978BE6-385E-4A2A-9A33-86B9ED71320B}"/>
    <cellStyle name="Normal 52 3 4 3" xfId="36982" xr:uid="{F84A628A-9769-45A2-9C6B-FCE912BE785B}"/>
    <cellStyle name="Normal 52 3 5" xfId="36983" xr:uid="{528D98C4-433D-462C-9005-812B43568683}"/>
    <cellStyle name="Normal 52 3 5 2" xfId="36984" xr:uid="{137A3B45-6F69-4ABF-8AFD-7942DAF64E1B}"/>
    <cellStyle name="Normal 52 3 6" xfId="36985" xr:uid="{615DA9C5-1FA5-4CBC-A780-A013CEDE8F25}"/>
    <cellStyle name="Normal 52 3 7" xfId="36986" xr:uid="{F21768AA-29F4-4D2D-93CB-C281103A59B9}"/>
    <cellStyle name="Normal 52 3 8" xfId="36987" xr:uid="{900D9F7D-2A49-499D-A09C-2DDB8BBB5966}"/>
    <cellStyle name="Normal 52 4" xfId="36988" xr:uid="{024D314E-5854-4296-949E-36F91CB2A1F3}"/>
    <cellStyle name="Normal 52 4 2" xfId="36989" xr:uid="{D9FBFE5B-F1FB-4C2B-A5B3-B7CD2F4E6A9B}"/>
    <cellStyle name="Normal 52 4 2 2" xfId="36990" xr:uid="{50DDC541-3E74-4846-8D65-95826650E252}"/>
    <cellStyle name="Normal 52 4 2 3" xfId="36991" xr:uid="{9152D742-7FD9-4089-BD61-D8CC7C34DDD8}"/>
    <cellStyle name="Normal 52 4 2 4" xfId="36992" xr:uid="{DCAF1830-E470-44FC-8D56-52FCD8940F29}"/>
    <cellStyle name="Normal 52 4 3" xfId="36993" xr:uid="{35B39FA3-1C4B-484B-A77F-21306B6E2909}"/>
    <cellStyle name="Normal 52 4 3 2" xfId="36994" xr:uid="{CD64C23F-385C-45CB-8F68-26471B7A579B}"/>
    <cellStyle name="Normal 52 4 4" xfId="36995" xr:uid="{59BCE1B5-2027-405D-9160-6CC0B4878E01}"/>
    <cellStyle name="Normal 52 4 5" xfId="36996" xr:uid="{1CEE4F25-C52A-4C57-8CBB-33647D052F1E}"/>
    <cellStyle name="Normal 52 4 6" xfId="36997" xr:uid="{20032420-1E7B-4016-87D3-ABBB32C10FAF}"/>
    <cellStyle name="Normal 52 5" xfId="36998" xr:uid="{B63FA9D4-DBD7-4640-849D-D6AAE418C74C}"/>
    <cellStyle name="Normal 52 5 2" xfId="36999" xr:uid="{4A54720C-2E81-4609-B68F-D9329ADA4EE0}"/>
    <cellStyle name="Normal 52 5 2 2" xfId="37000" xr:uid="{A03985A0-D4F5-4450-AFEE-70CFA8C6F6C4}"/>
    <cellStyle name="Normal 52 5 3" xfId="37001" xr:uid="{00917DFF-D32E-4DF3-AA05-E99AC36C00CD}"/>
    <cellStyle name="Normal 52 5 4" xfId="37002" xr:uid="{B01CB074-4C03-4A3D-BEAC-DE993D30E107}"/>
    <cellStyle name="Normal 52 6" xfId="37003" xr:uid="{20263544-70D2-45BF-9F6B-A5393486B4AD}"/>
    <cellStyle name="Normal 52 6 2" xfId="37004" xr:uid="{AE59F211-B98F-4245-8161-F61E8ACB3FBF}"/>
    <cellStyle name="Normal 52 6 3" xfId="37005" xr:uid="{25F90E19-BDFE-4031-BB35-207FA47DA6EF}"/>
    <cellStyle name="Normal 52 6 4" xfId="37006" xr:uid="{DA08F911-FE81-4B90-932A-6C332992F82D}"/>
    <cellStyle name="Normal 52 7" xfId="37007" xr:uid="{AACBB93D-89F9-4EBF-BEA8-1E4543D58755}"/>
    <cellStyle name="Normal 52 7 2" xfId="37008" xr:uid="{F15B78B4-6CB9-4EDD-A0B1-BEBDCC5E76A9}"/>
    <cellStyle name="Normal 52 7 3" xfId="37009" xr:uid="{2D86C6C0-41AF-4D9D-A9FB-E0A34C70F328}"/>
    <cellStyle name="Normal 52 8" xfId="37010" xr:uid="{78F534FD-5E93-4EA4-BCD2-248FB1A9D502}"/>
    <cellStyle name="Normal 52 8 2" xfId="37011" xr:uid="{9D374964-5553-4A70-B342-360117DEDEC6}"/>
    <cellStyle name="Normal 52 9" xfId="37012" xr:uid="{4CC9D381-3376-42D9-8648-9CB86D97CA07}"/>
    <cellStyle name="Normal 53" xfId="37013" xr:uid="{F7257A54-5E63-4A45-A926-FD0E7BA85E4C}"/>
    <cellStyle name="Normal 53 2" xfId="37014" xr:uid="{199BE541-9C8A-4643-8BD8-83D6272F95B1}"/>
    <cellStyle name="Normal 53 2 2" xfId="37015" xr:uid="{34FDF927-AC7A-4864-AD30-A5045A0E33A7}"/>
    <cellStyle name="Normal 53 2 2 2" xfId="37016" xr:uid="{A490BB4A-8795-46E1-B2C6-96D5589870CB}"/>
    <cellStyle name="Normal 53 2 2 2 2" xfId="37017" xr:uid="{BA295C1A-5030-418B-BDA7-2B3CF74DC4CA}"/>
    <cellStyle name="Normal 53 2 2 2 2 2" xfId="37018" xr:uid="{66FEBB74-5492-4551-A59C-D7F78BA4A7BE}"/>
    <cellStyle name="Normal 53 2 2 2 3" xfId="37019" xr:uid="{DAB9E55D-27B7-42C0-B2B9-FBBB6D630548}"/>
    <cellStyle name="Normal 53 2 2 2 4" xfId="37020" xr:uid="{D4ADD08E-2EC5-4A97-AAB9-3866F6E74A76}"/>
    <cellStyle name="Normal 53 2 2 2 5" xfId="37021" xr:uid="{C0F3A852-3E4E-4E99-A244-825ED4928C95}"/>
    <cellStyle name="Normal 53 2 2 3" xfId="37022" xr:uid="{9C8A0006-B6EF-40E4-98FF-E73C64506DBB}"/>
    <cellStyle name="Normal 53 2 2 3 2" xfId="37023" xr:uid="{667ED309-77E4-4D3B-9714-9DB95B6E7A4A}"/>
    <cellStyle name="Normal 53 2 2 3 3" xfId="37024" xr:uid="{F301A542-ACD3-4FE1-A15A-5F3D54324C5A}"/>
    <cellStyle name="Normal 53 2 2 4" xfId="37025" xr:uid="{435C4658-36B6-4138-A780-0DD168E6C16C}"/>
    <cellStyle name="Normal 53 2 2 4 2" xfId="37026" xr:uid="{29C4526F-4F19-4452-B4CD-163A06D4008D}"/>
    <cellStyle name="Normal 53 2 2 5" xfId="37027" xr:uid="{34EE5C8C-D1E8-444C-9B08-1DE513B84F28}"/>
    <cellStyle name="Normal 53 2 2 6" xfId="37028" xr:uid="{48632047-0FBD-432C-8E05-810E7E2193F2}"/>
    <cellStyle name="Normal 53 2 3" xfId="37029" xr:uid="{43329B4A-E2F5-4798-B437-92211D6C893C}"/>
    <cellStyle name="Normal 53 3" xfId="37030" xr:uid="{3B257CCE-18E4-43B1-8792-38BC3606CF9D}"/>
    <cellStyle name="Normal 53 3 2" xfId="37031" xr:uid="{48BDF0C8-FD9C-418F-AF13-CE1FB1BF8E81}"/>
    <cellStyle name="Normal 53 3 2 2" xfId="37032" xr:uid="{772205F3-673C-4123-8FB1-87564926DAD2}"/>
    <cellStyle name="Normal 53 3 2 2 2" xfId="37033" xr:uid="{D84FA6E7-BE33-43FE-9A8E-F4CB25E22700}"/>
    <cellStyle name="Normal 53 3 2 3" xfId="37034" xr:uid="{14038D1C-5FDD-4DF3-A198-14F06503401A}"/>
    <cellStyle name="Normal 53 3 2 4" xfId="37035" xr:uid="{FD940666-BB1B-4F56-8E60-978830BB83E1}"/>
    <cellStyle name="Normal 53 3 2 5" xfId="37036" xr:uid="{0F3F0EA0-844C-44AE-A08C-DFF9A1024AA1}"/>
    <cellStyle name="Normal 53 3 3" xfId="37037" xr:uid="{9657AD2F-5688-4D7B-B8EC-A1F9EAA43CEA}"/>
    <cellStyle name="Normal 53 3 3 2" xfId="37038" xr:uid="{A881737A-A8BF-4CE0-B365-915668AAA3B4}"/>
    <cellStyle name="Normal 53 3 3 2 2" xfId="37039" xr:uid="{AB3A3393-9D0D-40EA-B58D-EA4833BBCCF0}"/>
    <cellStyle name="Normal 53 3 3 3" xfId="37040" xr:uid="{763C4C5C-224B-4B05-87B7-200730345394}"/>
    <cellStyle name="Normal 53 3 3 4" xfId="37041" xr:uid="{D455EF1E-DDED-419A-B281-1D5D5484E59F}"/>
    <cellStyle name="Normal 53 3 3 5" xfId="37042" xr:uid="{C2B280DD-2CA1-4988-AE72-2ABC738D358C}"/>
    <cellStyle name="Normal 53 3 4" xfId="37043" xr:uid="{EF2F52FF-831D-472D-B3E9-6E9E140B681B}"/>
    <cellStyle name="Normal 53 3 4 2" xfId="37044" xr:uid="{BE91CD4F-6060-44AA-813F-5ABEF4ECF966}"/>
    <cellStyle name="Normal 53 3 4 3" xfId="37045" xr:uid="{1222E96A-4ED1-4B29-AFDE-4CADC7D7FFCB}"/>
    <cellStyle name="Normal 53 3 5" xfId="37046" xr:uid="{937294B0-6B17-4567-8157-44B3163E8EDF}"/>
    <cellStyle name="Normal 53 3 5 2" xfId="37047" xr:uid="{1180ACB3-F152-4B4A-BC15-247D419FBFCB}"/>
    <cellStyle name="Normal 53 3 6" xfId="37048" xr:uid="{C93FA251-12D7-4068-807C-DBD7E1437FD0}"/>
    <cellStyle name="Normal 53 3 7" xfId="37049" xr:uid="{6946127F-FE97-49DE-9AF2-58FE8296BBBB}"/>
    <cellStyle name="Normal 53 3 8" xfId="37050" xr:uid="{53B11AD7-2989-453D-BB70-7BBDC240CC81}"/>
    <cellStyle name="Normal 53 4" xfId="37051" xr:uid="{60507B81-11DE-4C1F-9B3F-B877E75B13A7}"/>
    <cellStyle name="Normal 53 4 2" xfId="37052" xr:uid="{532E3452-4C58-42FA-A7EF-E4E108465D49}"/>
    <cellStyle name="Normal 53 4 2 2" xfId="37053" xr:uid="{1D4C96C7-7B96-4542-A811-E9EFB1E43EF9}"/>
    <cellStyle name="Normal 53 4 2 3" xfId="37054" xr:uid="{55C6E484-182F-4E26-92E6-1E3671461804}"/>
    <cellStyle name="Normal 53 4 2 4" xfId="37055" xr:uid="{B6D46265-34B8-41B9-AEDE-BDD04DB7D388}"/>
    <cellStyle name="Normal 53 4 3" xfId="37056" xr:uid="{03568B84-2F8D-4135-91CB-A85E2B822664}"/>
    <cellStyle name="Normal 53 4 3 2" xfId="37057" xr:uid="{1573046D-9B56-4499-B9A0-B34682145214}"/>
    <cellStyle name="Normal 53 4 4" xfId="37058" xr:uid="{96C62DD4-32DE-4785-8D66-18B39C388CAD}"/>
    <cellStyle name="Normal 53 4 5" xfId="37059" xr:uid="{1A9AD917-A166-4BCE-BA8D-22C7BD0645DF}"/>
    <cellStyle name="Normal 53 4 6" xfId="37060" xr:uid="{CA7FC84D-DCEA-49B4-9935-37CAA3A590E9}"/>
    <cellStyle name="Normal 53 5" xfId="37061" xr:uid="{D176A027-EA30-4577-9AEF-283DA38B0CE6}"/>
    <cellStyle name="Normal 53 5 2" xfId="37062" xr:uid="{1B0A3436-09F3-4A27-919D-168AFA5ECA03}"/>
    <cellStyle name="Normal 53 5 2 2" xfId="37063" xr:uid="{C6D08D1D-5A9E-4EB5-83E8-D45BD2DE25D0}"/>
    <cellStyle name="Normal 53 5 3" xfId="37064" xr:uid="{43229A3C-56EA-4B36-9720-5314D2F09D84}"/>
    <cellStyle name="Normal 53 5 4" xfId="37065" xr:uid="{F509D54A-C2F5-4F24-9FB8-EC2CC6265E14}"/>
    <cellStyle name="Normal 53 5 5" xfId="37066" xr:uid="{C5E2EEC0-B436-444F-BFAB-9A32D73ED695}"/>
    <cellStyle name="Normal 53 6" xfId="37067" xr:uid="{6B48CAD4-5CCF-4DEF-9831-E8871A16E414}"/>
    <cellStyle name="Normal 53 6 2" xfId="37068" xr:uid="{6E32AD22-B5D8-4973-A6A2-6CBBD52576B8}"/>
    <cellStyle name="Normal 53 6 3" xfId="37069" xr:uid="{425407BA-1957-45C2-A7D2-81335F25E5D4}"/>
    <cellStyle name="Normal 53 6 4" xfId="37070" xr:uid="{CE791820-2BC0-4312-99B2-2C87DE9E3206}"/>
    <cellStyle name="Normal 53 7" xfId="37071" xr:uid="{51C393C8-575F-4504-8309-F4D11268D247}"/>
    <cellStyle name="Normal 53 7 2" xfId="37072" xr:uid="{86732DA8-8A95-4AE8-B8A3-A7266C42BAFD}"/>
    <cellStyle name="Normal 53 8" xfId="37073" xr:uid="{F0FD7359-2E83-40F3-8E61-F0659E802E36}"/>
    <cellStyle name="Normal 53 9" xfId="37074" xr:uid="{D570EFC5-1B5C-4647-A013-3DACB3200488}"/>
    <cellStyle name="Normal 54" xfId="37075" xr:uid="{D70FCE7B-55D9-443E-B26F-458F4BFD7407}"/>
    <cellStyle name="Normal 54 2" xfId="37076" xr:uid="{40783BC9-2151-44BC-86B6-84C659284E9C}"/>
    <cellStyle name="Normal 54 2 2" xfId="37077" xr:uid="{C57338C6-B96D-46FC-AE0D-7781695DACB8}"/>
    <cellStyle name="Normal 54 2 2 2" xfId="37078" xr:uid="{C95D4FA1-B611-4217-803B-3FD5C97C0BBD}"/>
    <cellStyle name="Normal 54 2 2 2 2" xfId="37079" xr:uid="{77BD5540-F66B-47EB-861D-ABB66EDE2227}"/>
    <cellStyle name="Normal 54 2 2 2 2 2" xfId="37080" xr:uid="{A5A8F7A5-7F83-4442-A513-C35726B7814C}"/>
    <cellStyle name="Normal 54 2 2 2 3" xfId="37081" xr:uid="{668F0B6E-21CA-4866-8D4A-1DBBC870BB80}"/>
    <cellStyle name="Normal 54 2 2 2 4" xfId="37082" xr:uid="{6356F98C-2101-4AF1-8C8B-8F91B86F3864}"/>
    <cellStyle name="Normal 54 2 2 3" xfId="37083" xr:uid="{1ECB0D92-20A0-448E-93AE-D8458F3F35F3}"/>
    <cellStyle name="Normal 54 2 2 3 2" xfId="37084" xr:uid="{7A90E937-A0D6-4100-92CE-5747A55F826F}"/>
    <cellStyle name="Normal 54 2 2 4" xfId="37085" xr:uid="{498C5252-B964-4BF6-94E5-A5027C486F10}"/>
    <cellStyle name="Normal 54 2 2 5" xfId="37086" xr:uid="{EBBA152A-EE93-4C4F-8533-FF7EC8296544}"/>
    <cellStyle name="Normal 54 3" xfId="37087" xr:uid="{F5611561-F175-4C6D-8B25-8D7CE07C6D16}"/>
    <cellStyle name="Normal 54 3 2" xfId="37088" xr:uid="{92620B1D-0D61-4DFA-AEF3-45E371C8B20B}"/>
    <cellStyle name="Normal 54 3 2 2" xfId="37089" xr:uid="{2D7F209E-19E0-42A9-94A9-5517204C4469}"/>
    <cellStyle name="Normal 54 3 2 2 2" xfId="37090" xr:uid="{C9B6BB5C-4B33-43A2-9655-E37EC7023104}"/>
    <cellStyle name="Normal 54 3 2 2 2 2" xfId="37091" xr:uid="{01FCC7C3-FAB8-4DC5-BD12-2B154B43515D}"/>
    <cellStyle name="Normal 54 3 2 2 3" xfId="37092" xr:uid="{B3772EE4-6AD9-4E27-8B3C-A6373AB3BA0C}"/>
    <cellStyle name="Normal 54 3 2 2 4" xfId="37093" xr:uid="{1C18D08B-BA34-41D4-9E81-C09CBCEB7CEC}"/>
    <cellStyle name="Normal 54 3 2 3" xfId="37094" xr:uid="{FC2C6780-EB0A-484B-A768-33017085B63E}"/>
    <cellStyle name="Normal 54 3 2 3 2" xfId="37095" xr:uid="{45A8C2ED-B2BC-4DBA-8E6E-1CC67EB8178A}"/>
    <cellStyle name="Normal 54 3 2 4" xfId="37096" xr:uid="{88EC36EE-4FBD-4327-A6BD-CD87C647A5F5}"/>
    <cellStyle name="Normal 54 3 2 5" xfId="37097" xr:uid="{C6A4775E-DDDB-4B5C-91AC-331DFF0A74E3}"/>
    <cellStyle name="Normal 54 4" xfId="37098" xr:uid="{DD0EE8F3-3A13-45BD-AB72-2C3354FF1B90}"/>
    <cellStyle name="Normal 54 4 2" xfId="37099" xr:uid="{E674A479-6FD4-4071-805F-A894DCC475ED}"/>
    <cellStyle name="Normal 54 4 2 2" xfId="37100" xr:uid="{2B8AF59D-EFBE-4095-96AF-ABBB8BDA0C7A}"/>
    <cellStyle name="Normal 54 4 2 2 2" xfId="37101" xr:uid="{533943C4-AE84-49CF-B32E-A0B461926707}"/>
    <cellStyle name="Normal 54 4 2 3" xfId="37102" xr:uid="{A7213AE1-5B29-454F-824B-7B59C69C57EB}"/>
    <cellStyle name="Normal 54 4 2 4" xfId="37103" xr:uid="{45C89391-A562-415C-BBB5-4D09174AEBCF}"/>
    <cellStyle name="Normal 54 4 3" xfId="37104" xr:uid="{7A22B5ED-D0A6-4FD1-8AC6-5136D5564F6A}"/>
    <cellStyle name="Normal 54 4 3 2" xfId="37105" xr:uid="{5560182D-CC1F-4D72-B29D-C9C6245F5C27}"/>
    <cellStyle name="Normal 54 4 4" xfId="37106" xr:uid="{D4C058DA-3F01-4C21-AB64-313F2C83A81B}"/>
    <cellStyle name="Normal 54 4 5" xfId="37107" xr:uid="{032B7136-CF6C-48C8-9E67-4D11995166D5}"/>
    <cellStyle name="Normal 54 5" xfId="37108" xr:uid="{ADB41DCD-7BC6-4894-A61F-F2E40CCAF993}"/>
    <cellStyle name="Normal 54 5 2" xfId="37109" xr:uid="{07194B77-47AE-442A-BA08-50A57736F08F}"/>
    <cellStyle name="Normal 54 6" xfId="37110" xr:uid="{2DA5CA53-A38F-4F9F-A50B-2F7420D1375C}"/>
    <cellStyle name="Normal 54 6 2" xfId="37111" xr:uid="{78E7DAF1-4B50-41ED-8B61-B34572F48F36}"/>
    <cellStyle name="Normal 55" xfId="37112" xr:uid="{2A2A7A6E-296D-4A41-9296-893E83BE1D9A}"/>
    <cellStyle name="Normal 55 2" xfId="37113" xr:uid="{364B8EE8-77FB-4667-9E49-ABCBCAF75A3E}"/>
    <cellStyle name="Normal 55 2 2" xfId="37114" xr:uid="{AD2D7CB4-DF21-44A0-BB77-DDD91A077F2D}"/>
    <cellStyle name="Normal 55 2 2 2" xfId="37115" xr:uid="{97D857EC-CD00-4A05-A52D-1B92E5638EF5}"/>
    <cellStyle name="Normal 55 2 2 2 2" xfId="37116" xr:uid="{3E9BE465-2E25-4FB1-9105-C7B0500159E8}"/>
    <cellStyle name="Normal 55 2 2 2 2 2" xfId="37117" xr:uid="{F4F8A347-04C9-4C97-9B2C-4B2DA8AAA325}"/>
    <cellStyle name="Normal 55 2 2 2 3" xfId="37118" xr:uid="{E85CD804-19B1-41C0-91EA-8F0388CCD7C8}"/>
    <cellStyle name="Normal 55 2 2 2 4" xfId="37119" xr:uid="{0D6A5C6E-0CB3-4CF9-B9BF-4F7BB4A1562E}"/>
    <cellStyle name="Normal 55 2 2 3" xfId="37120" xr:uid="{AF7B54D6-5CC6-4C7A-83B4-77588A66D4AC}"/>
    <cellStyle name="Normal 55 2 2 3 2" xfId="37121" xr:uid="{FDD10863-C4D3-4046-AFD8-F67FA3B5BC52}"/>
    <cellStyle name="Normal 55 2 2 3 3" xfId="37122" xr:uid="{093F5866-4FDE-4D8C-AA9F-DFAC25CAAF8F}"/>
    <cellStyle name="Normal 55 2 2 4" xfId="37123" xr:uid="{8B85ACF6-BD43-44C6-A217-91328FAB13EB}"/>
    <cellStyle name="Normal 55 2 2 4 2" xfId="37124" xr:uid="{D7E020B0-FE06-4C6C-9442-3F4AB1991FE9}"/>
    <cellStyle name="Normal 55 2 2 5" xfId="37125" xr:uid="{83311274-A086-46E6-A6DA-EC9EE8A132B5}"/>
    <cellStyle name="Normal 55 3" xfId="37126" xr:uid="{0D7F0E75-7347-4274-96CD-3B82D11D93B0}"/>
    <cellStyle name="Normal 55 3 2" xfId="37127" xr:uid="{24F82893-B76F-4482-880D-4202EED172E6}"/>
    <cellStyle name="Normal 55 3 2 2" xfId="37128" xr:uid="{A034E6E0-2B36-425C-90E0-E4321B6C408D}"/>
    <cellStyle name="Normal 55 3 2 2 2" xfId="37129" xr:uid="{FE15C60F-CB97-4C72-86DD-F58939585947}"/>
    <cellStyle name="Normal 55 3 2 2 2 2" xfId="37130" xr:uid="{AEABDC76-5246-4FB0-9B8E-3E9FF1427C3A}"/>
    <cellStyle name="Normal 55 3 2 2 3" xfId="37131" xr:uid="{F5298DF7-0A32-4D87-8FB4-62D150373A52}"/>
    <cellStyle name="Normal 55 3 2 2 4" xfId="37132" xr:uid="{BB0FB3E3-C345-430E-B690-6543B7636391}"/>
    <cellStyle name="Normal 55 3 2 3" xfId="37133" xr:uid="{3F01D10F-DCD7-4A67-BE4B-4254664EFF41}"/>
    <cellStyle name="Normal 55 3 2 3 2" xfId="37134" xr:uid="{469EE8CE-96D2-4BA3-89D2-569EF3B37AD4}"/>
    <cellStyle name="Normal 55 3 2 4" xfId="37135" xr:uid="{A2290FED-C6E1-4A6C-A480-9056CA5EA58F}"/>
    <cellStyle name="Normal 55 3 2 5" xfId="37136" xr:uid="{8A60B584-29F9-4F5A-A898-74A9E76E6E12}"/>
    <cellStyle name="Normal 55 4" xfId="37137" xr:uid="{5FF2961C-4A2E-4A97-AE45-17E6F9EF174B}"/>
    <cellStyle name="Normal 55 4 2" xfId="37138" xr:uid="{3FC04FEE-F624-45D0-BF02-9A5B5BD8FC97}"/>
    <cellStyle name="Normal 55 4 2 2" xfId="37139" xr:uid="{48670304-E333-4586-9EAF-ADF5DE54E16C}"/>
    <cellStyle name="Normal 55 4 2 2 2" xfId="37140" xr:uid="{F76579A2-8143-4610-BD25-BB6C119C1D0F}"/>
    <cellStyle name="Normal 55 4 2 3" xfId="37141" xr:uid="{DDA7C350-1415-4AAD-AA0E-9EA16CD2E21F}"/>
    <cellStyle name="Normal 55 4 2 4" xfId="37142" xr:uid="{1632EFD7-4160-442F-9258-FB7EB905AE9A}"/>
    <cellStyle name="Normal 55 4 3" xfId="37143" xr:uid="{5EB56046-A5DD-492B-9F21-FA4144CEF16C}"/>
    <cellStyle name="Normal 55 4 3 2" xfId="37144" xr:uid="{91DA3BE0-A8BD-42E2-8587-0E87DC65F3B6}"/>
    <cellStyle name="Normal 55 4 3 3" xfId="37145" xr:uid="{0949D637-79D9-40E8-A691-FFAB5BBC0DE5}"/>
    <cellStyle name="Normal 55 4 4" xfId="37146" xr:uid="{B73C7A26-B6F2-410A-9EF9-A4093854B2C9}"/>
    <cellStyle name="Normal 55 4 4 2" xfId="37147" xr:uid="{7F4EF6A4-3122-46CF-AEDC-F33E33BFFED8}"/>
    <cellStyle name="Normal 55 4 5" xfId="37148" xr:uid="{BED75F77-6D83-4922-8E04-6CB0DDECFDCA}"/>
    <cellStyle name="Normal 55 5" xfId="37149" xr:uid="{93E5AAFD-00C6-4F36-AD0C-2A8E55BAD26D}"/>
    <cellStyle name="Normal 55 5 2" xfId="37150" xr:uid="{6E6FA0BB-9B4A-435A-B27D-6DE75E2BD6B3}"/>
    <cellStyle name="Normal 55 6" xfId="37151" xr:uid="{B16C6CB8-F1A0-4EB8-A831-D6EB3261B73F}"/>
    <cellStyle name="Normal 55 6 2" xfId="37152" xr:uid="{04541584-D6AC-43E1-9B6A-81F97BC7729C}"/>
    <cellStyle name="Normal 56" xfId="37153" xr:uid="{094A3CAA-DB96-4BF3-B3DE-C4113DD03D1B}"/>
    <cellStyle name="Normal 56 2" xfId="37154" xr:uid="{EAEA9357-25B5-49DE-B885-EAC1769CB1CB}"/>
    <cellStyle name="Normal 56 2 2" xfId="37155" xr:uid="{2DCCA5B2-9D9B-4E3C-A9B2-901204E66BD9}"/>
    <cellStyle name="Normal 56 2 2 2" xfId="37156" xr:uid="{4BA239CC-D0AF-4BCA-B4F0-CA698EC421C8}"/>
    <cellStyle name="Normal 56 2 2 2 2" xfId="37157" xr:uid="{0A26790F-01DE-4B98-A1C2-3B9845EC3385}"/>
    <cellStyle name="Normal 56 2 2 2 2 2" xfId="37158" xr:uid="{E8C76B92-FA5F-44C0-8612-3E33C3D86AC5}"/>
    <cellStyle name="Normal 56 2 2 2 3" xfId="37159" xr:uid="{52AFD77D-F3AD-451E-97FD-4B193C10532A}"/>
    <cellStyle name="Normal 56 2 2 2 4" xfId="37160" xr:uid="{7917C4DB-1BB8-4AD7-AFD1-A2A443288BFD}"/>
    <cellStyle name="Normal 56 2 2 3" xfId="37161" xr:uid="{08DEDD5B-E5D9-46D9-ABE1-75832B644084}"/>
    <cellStyle name="Normal 56 2 2 3 2" xfId="37162" xr:uid="{A619E882-C214-4738-BAC2-E2F3EF9324C2}"/>
    <cellStyle name="Normal 56 2 2 4" xfId="37163" xr:uid="{4011B03F-AB43-4CCF-8AF5-149A4AA6D258}"/>
    <cellStyle name="Normal 56 2 2 5" xfId="37164" xr:uid="{79C7C948-B76C-46CE-93CB-1BA3CE50A53F}"/>
    <cellStyle name="Normal 56 3" xfId="37165" xr:uid="{ECD4008D-8AA5-4480-8027-AB2AD0031647}"/>
    <cellStyle name="Normal 56 3 2" xfId="37166" xr:uid="{AC191A3F-D4A7-411D-851E-57BB37A0FE89}"/>
    <cellStyle name="Normal 56 3 2 2" xfId="37167" xr:uid="{E5EEDC02-EBE5-4405-898A-5D9460361705}"/>
    <cellStyle name="Normal 56 3 2 2 2" xfId="37168" xr:uid="{7EE1F12B-CFAB-400B-8238-BF738CB1A4C9}"/>
    <cellStyle name="Normal 56 3 2 2 2 2" xfId="37169" xr:uid="{BDAD1939-F419-405A-8915-4693C131C884}"/>
    <cellStyle name="Normal 56 3 2 2 3" xfId="37170" xr:uid="{28287630-4533-45FC-AE05-01CCDC4117E6}"/>
    <cellStyle name="Normal 56 3 2 2 4" xfId="37171" xr:uid="{8D084A02-E514-4025-BBE9-D3C5CC66203A}"/>
    <cellStyle name="Normal 56 3 2 3" xfId="37172" xr:uid="{A20D4F25-CCF4-4E1F-8EFE-4850FD7AE07D}"/>
    <cellStyle name="Normal 56 3 2 3 2" xfId="37173" xr:uid="{694640C8-1D04-4AAE-834B-2BA723BAE009}"/>
    <cellStyle name="Normal 56 3 2 4" xfId="37174" xr:uid="{D85A01F4-C99F-4ECA-8B47-3167839043BE}"/>
    <cellStyle name="Normal 56 3 2 5" xfId="37175" xr:uid="{A0A497EB-92F6-4389-80AB-1EAFB3EE4C03}"/>
    <cellStyle name="Normal 56 4" xfId="37176" xr:uid="{CCBAF6CF-DD8B-4026-BD19-556E6B94DA03}"/>
    <cellStyle name="Normal 56 4 2" xfId="37177" xr:uid="{895B1146-6A38-4784-8E3B-79AFF846F56B}"/>
    <cellStyle name="Normal 56 4 2 2" xfId="37178" xr:uid="{28D8E198-ACFD-4FB3-88A3-D235A9820BD4}"/>
    <cellStyle name="Normal 56 4 2 2 2" xfId="37179" xr:uid="{A40CDAA0-278E-4235-8FA2-AC92CD13EBD3}"/>
    <cellStyle name="Normal 56 4 2 3" xfId="37180" xr:uid="{C1EA10AD-5813-46E6-9208-C2FA974EF96F}"/>
    <cellStyle name="Normal 56 4 2 4" xfId="37181" xr:uid="{A36F3B72-3E27-4B79-94E6-E6B9327F2FB1}"/>
    <cellStyle name="Normal 56 4 3" xfId="37182" xr:uid="{3D8AF6D2-A164-4AEB-9A3E-35B6EACB9518}"/>
    <cellStyle name="Normal 56 4 3 2" xfId="37183" xr:uid="{67A2CB6C-4208-4902-AD2A-12CFAA2EB3D9}"/>
    <cellStyle name="Normal 56 4 4" xfId="37184" xr:uid="{33E2BB5F-2F0E-4AFB-B382-F8D816400667}"/>
    <cellStyle name="Normal 56 4 5" xfId="37185" xr:uid="{E34B606F-ABBB-484C-8CF1-592EA6CB5C2A}"/>
    <cellStyle name="Normal 57" xfId="37186" xr:uid="{3616949B-F96E-49B9-828C-0F49FA8683BD}"/>
    <cellStyle name="Normal 57 2" xfId="37187" xr:uid="{A5E5759C-A09B-4067-8888-A19C9ED942BF}"/>
    <cellStyle name="Normal 57 2 2" xfId="37188" xr:uid="{8B779FED-0AE8-4514-A423-BB01636DDF00}"/>
    <cellStyle name="Normal 57 2 2 2" xfId="37189" xr:uid="{2DDDB57A-FFFE-40E1-9526-0A28B4BBD10F}"/>
    <cellStyle name="Normal 57 2 2 2 2" xfId="37190" xr:uid="{9FA26E98-2429-4A5F-A6E2-04BAFC7779D3}"/>
    <cellStyle name="Normal 57 2 2 2 2 2" xfId="37191" xr:uid="{31DB2DD1-7648-45E7-A23B-54F4831D2FB3}"/>
    <cellStyle name="Normal 57 2 2 2 3" xfId="37192" xr:uid="{7E8983CF-D439-469B-BE9B-F80C3E3D1A35}"/>
    <cellStyle name="Normal 57 2 2 2 4" xfId="37193" xr:uid="{F006793C-4436-49FA-A904-92149B67DAF4}"/>
    <cellStyle name="Normal 57 2 2 3" xfId="37194" xr:uid="{C9BB452C-97BE-403A-AB1D-0CEAB6375456}"/>
    <cellStyle name="Normal 57 2 2 3 2" xfId="37195" xr:uid="{A822B566-F365-4961-8077-6C8B4770A6BD}"/>
    <cellStyle name="Normal 57 2 2 3 3" xfId="37196" xr:uid="{A45F8EC4-3921-427F-905B-A92E1A398EA4}"/>
    <cellStyle name="Normal 57 2 2 4" xfId="37197" xr:uid="{50F98EAA-E091-497C-B581-EFE3C577F775}"/>
    <cellStyle name="Normal 57 2 2 4 2" xfId="37198" xr:uid="{EC3026FB-D658-429A-A0FE-CFC38A8D0862}"/>
    <cellStyle name="Normal 57 2 2 5" xfId="37199" xr:uid="{317E2778-588D-4974-AE0A-CB496E42C332}"/>
    <cellStyle name="Normal 57 3" xfId="37200" xr:uid="{9917A9F7-B1DB-4128-A4DD-1E9502553E9A}"/>
    <cellStyle name="Normal 57 3 2" xfId="37201" xr:uid="{72F62334-9AE5-4067-82A6-82F85DD198CA}"/>
    <cellStyle name="Normal 57 3 2 2" xfId="37202" xr:uid="{75BD6C1B-175C-43CE-9AB6-A62523FB8644}"/>
    <cellStyle name="Normal 57 3 2 2 2" xfId="37203" xr:uid="{A0D39D06-84FE-4659-BED0-EC7705270BDA}"/>
    <cellStyle name="Normal 57 3 2 2 2 2" xfId="37204" xr:uid="{FFB2AD12-46D4-4F95-8D60-3196E36883AA}"/>
    <cellStyle name="Normal 57 3 2 2 3" xfId="37205" xr:uid="{8BE62CAF-98B9-4AE2-8A34-F2DB33896020}"/>
    <cellStyle name="Normal 57 3 2 2 4" xfId="37206" xr:uid="{4A00D5FB-6C26-47B8-8A2B-6FB4ADF77A13}"/>
    <cellStyle name="Normal 57 3 2 3" xfId="37207" xr:uid="{474DD431-CB10-4C0D-BC23-9A4E2EA339C9}"/>
    <cellStyle name="Normal 57 3 2 3 2" xfId="37208" xr:uid="{E1A45FC0-8E75-44EA-9E60-811E6CBAE500}"/>
    <cellStyle name="Normal 57 3 2 4" xfId="37209" xr:uid="{748E18CB-0208-4EA1-B98B-66553E533634}"/>
    <cellStyle name="Normal 57 3 2 5" xfId="37210" xr:uid="{4D680398-5C56-4D0C-8D36-21433F39DA0B}"/>
    <cellStyle name="Normal 57 4" xfId="37211" xr:uid="{07871DA4-3F9E-46EA-94EC-F96949AE6067}"/>
    <cellStyle name="Normal 57 4 2" xfId="37212" xr:uid="{6CA7B78D-8B81-4F5A-8CFD-C0295E222E6E}"/>
    <cellStyle name="Normal 57 4 2 2" xfId="37213" xr:uid="{C42609BA-7B8F-4339-8E85-26C8013ABE24}"/>
    <cellStyle name="Normal 57 4 2 2 2" xfId="37214" xr:uid="{CCA8BB3E-08F8-4337-98F7-6143F13662BB}"/>
    <cellStyle name="Normal 57 4 2 3" xfId="37215" xr:uid="{1B28F589-1A91-4968-B8BE-920BF5F9F75A}"/>
    <cellStyle name="Normal 57 4 2 4" xfId="37216" xr:uid="{DE354FB3-284B-4F82-990F-4DB69C28233F}"/>
    <cellStyle name="Normal 57 4 3" xfId="37217" xr:uid="{858B1E73-C76F-4476-99E6-97AC97458759}"/>
    <cellStyle name="Normal 57 4 3 2" xfId="37218" xr:uid="{5A6D9067-F393-4EE3-AD1A-4E98E8FE948F}"/>
    <cellStyle name="Normal 57 4 3 3" xfId="37219" xr:uid="{3C094B0E-0A82-42F5-BAF2-C0BD4FBE855A}"/>
    <cellStyle name="Normal 57 4 4" xfId="37220" xr:uid="{743FC191-F8BD-4560-A505-3566CD6B7AA5}"/>
    <cellStyle name="Normal 57 4 4 2" xfId="37221" xr:uid="{693D51AA-0780-431B-91A2-ECDC619E79AD}"/>
    <cellStyle name="Normal 57 4 5" xfId="37222" xr:uid="{C909E350-CEF9-462D-83D4-3F8FEA028D9E}"/>
    <cellStyle name="Normal 58" xfId="37223" xr:uid="{5F4DD281-3ABF-4246-BE42-1EEA7EA71D36}"/>
    <cellStyle name="Normal 58 2" xfId="37224" xr:uid="{C8DDC031-0FC7-44D0-9049-EBBEBB4BF1D6}"/>
    <cellStyle name="Normal 58 2 2" xfId="37225" xr:uid="{54A50732-1158-4982-8876-54DC7337CAEF}"/>
    <cellStyle name="Normal 58 2 2 2" xfId="37226" xr:uid="{53D37B8C-9168-48E5-97CD-55E10ADD7D8D}"/>
    <cellStyle name="Normal 58 2 2 2 2" xfId="37227" xr:uid="{10CF5CA9-8106-4445-8642-B27EE8ED247B}"/>
    <cellStyle name="Normal 58 2 2 2 2 2" xfId="37228" xr:uid="{E60A767A-DAF3-4977-9B9B-7C07C4941962}"/>
    <cellStyle name="Normal 58 2 2 2 3" xfId="37229" xr:uid="{64DAA62D-B10B-4162-ACD8-2C9870484EE2}"/>
    <cellStyle name="Normal 58 2 2 2 4" xfId="37230" xr:uid="{959297CE-5299-4480-8593-F25D9B4CE501}"/>
    <cellStyle name="Normal 58 2 2 3" xfId="37231" xr:uid="{0062B01C-E51A-438C-886A-C4E7222DB4B0}"/>
    <cellStyle name="Normal 58 2 2 3 2" xfId="37232" xr:uid="{F078D314-D32D-421D-BF22-15E3DBDC714A}"/>
    <cellStyle name="Normal 58 2 2 4" xfId="37233" xr:uid="{DC447777-9E8C-48A9-AAF1-54BF3F5D1CB6}"/>
    <cellStyle name="Normal 58 2 2 5" xfId="37234" xr:uid="{2A3D5BE2-46C8-42F5-8E79-750EAED3F799}"/>
    <cellStyle name="Normal 58 3" xfId="37235" xr:uid="{2751AA48-1EE1-4566-8FF7-8FC5A15EA5C7}"/>
    <cellStyle name="Normal 58 3 2" xfId="37236" xr:uid="{8661AF1F-42DF-43B4-A469-3A66447FB0EE}"/>
    <cellStyle name="Normal 58 3 2 2" xfId="37237" xr:uid="{39C2142E-F5F5-4241-AA40-4FEF6F8033FB}"/>
    <cellStyle name="Normal 58 3 2 2 2" xfId="37238" xr:uid="{2D992D9B-E84C-4EE2-95F6-92628C985582}"/>
    <cellStyle name="Normal 58 3 2 2 2 2" xfId="37239" xr:uid="{B0BAF265-B460-4CED-991B-0FA8E466720D}"/>
    <cellStyle name="Normal 58 3 2 2 3" xfId="37240" xr:uid="{406FED33-5BC7-4988-8634-5CE47E15A8C5}"/>
    <cellStyle name="Normal 58 3 2 2 4" xfId="37241" xr:uid="{5A3934DE-B377-41D4-A9E8-56869FC166A7}"/>
    <cellStyle name="Normal 58 3 2 3" xfId="37242" xr:uid="{A29706E1-A27E-4C59-804F-01EB27BD01EF}"/>
    <cellStyle name="Normal 58 3 2 3 2" xfId="37243" xr:uid="{5621B137-C7A5-4520-BD99-A658E71A6C9A}"/>
    <cellStyle name="Normal 58 3 2 4" xfId="37244" xr:uid="{6587511A-F864-4D2D-9CF2-2D0152E5FC0D}"/>
    <cellStyle name="Normal 58 3 2 5" xfId="37245" xr:uid="{3D58DD50-5369-4086-84B5-44C1C0B67526}"/>
    <cellStyle name="Normal 58 4" xfId="37246" xr:uid="{26B69B15-097C-4388-9978-20B28A8E02E7}"/>
    <cellStyle name="Normal 58 4 2" xfId="37247" xr:uid="{24B4A6AB-8F34-4F80-8AF0-C197090BD7C0}"/>
    <cellStyle name="Normal 58 4 2 2" xfId="37248" xr:uid="{D24E3688-68E2-41D0-848B-C4D0F122EB35}"/>
    <cellStyle name="Normal 58 4 2 2 2" xfId="37249" xr:uid="{B40A58EB-006D-4BDA-849B-3392A3CBDC4E}"/>
    <cellStyle name="Normal 58 4 2 3" xfId="37250" xr:uid="{19BAB0C7-E99A-4D38-8183-853666CF6C3B}"/>
    <cellStyle name="Normal 58 4 2 4" xfId="37251" xr:uid="{91450B90-C783-42C4-8243-BB2D304F8AD1}"/>
    <cellStyle name="Normal 58 4 3" xfId="37252" xr:uid="{E2B49926-03BC-48CF-B1F7-580D5E82AF76}"/>
    <cellStyle name="Normal 58 4 3 2" xfId="37253" xr:uid="{6F1A9B94-2DE6-43EF-B1D5-DD46A97E725F}"/>
    <cellStyle name="Normal 58 4 4" xfId="37254" xr:uid="{28ECE8C0-BD0B-45B8-BC93-A40569533DA0}"/>
    <cellStyle name="Normal 58 4 5" xfId="37255" xr:uid="{E2ADDF5D-E98A-44A4-9215-0D3155B2BDB0}"/>
    <cellStyle name="Normal 59" xfId="37256" xr:uid="{CCF89AAA-A87F-4410-BED3-91D41685BB26}"/>
    <cellStyle name="Normal 59 2" xfId="37257" xr:uid="{C7DF86E8-32F4-49BE-A18C-C9D98F35AB22}"/>
    <cellStyle name="Normal 59 2 2" xfId="37258" xr:uid="{BD17718C-F70A-42BF-AC29-647CD8471577}"/>
    <cellStyle name="Normal 59 2 2 2" xfId="37259" xr:uid="{C3770E19-5956-4126-9850-034ABB406F5D}"/>
    <cellStyle name="Normal 59 2 2 2 2" xfId="37260" xr:uid="{E340FF74-80EE-4842-A5F2-4AD0CD68CCFE}"/>
    <cellStyle name="Normal 59 2 2 2 2 2" xfId="37261" xr:uid="{94FF2558-9D2D-4677-B233-BE89D0C66873}"/>
    <cellStyle name="Normal 59 2 2 2 3" xfId="37262" xr:uid="{799EABD1-7ECF-44A3-B112-0BC0FC4B9E5C}"/>
    <cellStyle name="Normal 59 2 2 2 4" xfId="37263" xr:uid="{AB42F7B8-8E7B-4CF9-B1C9-EB9D5DFA9971}"/>
    <cellStyle name="Normal 59 2 2 3" xfId="37264" xr:uid="{53D26792-2B68-4E29-AF61-AD9561FECF19}"/>
    <cellStyle name="Normal 59 2 2 3 2" xfId="37265" xr:uid="{C8DB4DA3-35CE-4D6E-AAC9-701896D2E5C0}"/>
    <cellStyle name="Normal 59 2 2 4" xfId="37266" xr:uid="{1EA079B1-0D78-4030-9AE3-CFEBED02B8EC}"/>
    <cellStyle name="Normal 59 2 2 5" xfId="37267" xr:uid="{B4E41315-C13C-47B0-A6C2-60EFE54CF637}"/>
    <cellStyle name="Normal 59 2 2 6" xfId="37268" xr:uid="{87DF49A8-5A5D-4FA8-A2DF-B87145407F35}"/>
    <cellStyle name="Normal 59 3" xfId="37269" xr:uid="{3017419B-5FF4-427F-99B1-E009A933033C}"/>
    <cellStyle name="Normal 59 3 2" xfId="37270" xr:uid="{4D7A606F-4F34-43DE-937D-EE13B8CF2142}"/>
    <cellStyle name="Normal 59 3 2 2" xfId="37271" xr:uid="{1D8F4596-27C7-426B-A008-65DAF708C573}"/>
    <cellStyle name="Normal 59 3 2 2 2" xfId="37272" xr:uid="{1E88301F-ADF4-4877-AEF8-40519A721455}"/>
    <cellStyle name="Normal 59 3 2 2 2 2" xfId="37273" xr:uid="{AEA338CA-DDC3-45B2-BB63-4644456056EC}"/>
    <cellStyle name="Normal 59 3 2 2 3" xfId="37274" xr:uid="{53E9485E-2854-4AB1-ADAE-BDFC20C224DB}"/>
    <cellStyle name="Normal 59 3 2 2 4" xfId="37275" xr:uid="{4D1557C0-9A5F-441A-8130-1C7FF64D8220}"/>
    <cellStyle name="Normal 59 3 2 3" xfId="37276" xr:uid="{59386D44-770B-4A3F-91AC-0E58DAF39E5B}"/>
    <cellStyle name="Normal 59 3 2 3 2" xfId="37277" xr:uid="{5D82307B-34D7-421E-A5B6-5E9B9C70B789}"/>
    <cellStyle name="Normal 59 3 2 4" xfId="37278" xr:uid="{A10F2528-8806-4544-A296-E254E1C113C4}"/>
    <cellStyle name="Normal 59 3 2 5" xfId="37279" xr:uid="{A41E7873-062B-463B-BE71-379D87D34680}"/>
    <cellStyle name="Normal 59 4" xfId="37280" xr:uid="{E47E5EA7-8C76-4E32-917C-F9365673A2CD}"/>
    <cellStyle name="Normal 59 4 2" xfId="37281" xr:uid="{A17E39AA-1311-4125-B398-9F90192F72BF}"/>
    <cellStyle name="Normal 59 4 2 2" xfId="37282" xr:uid="{43075C33-261D-42DE-9162-F3E78C737FBC}"/>
    <cellStyle name="Normal 59 4 2 2 2" xfId="37283" xr:uid="{B2F1AF9B-E33B-4A63-B796-8CA43364039D}"/>
    <cellStyle name="Normal 59 4 2 3" xfId="37284" xr:uid="{23765B48-29F6-4C92-B63A-1F93D57782D9}"/>
    <cellStyle name="Normal 59 4 2 4" xfId="37285" xr:uid="{FC01C3C5-AD6D-4E4A-9416-C3DEA974BDFE}"/>
    <cellStyle name="Normal 59 4 3" xfId="37286" xr:uid="{ADA0844C-D118-491D-AEA8-CBB16DBBD485}"/>
    <cellStyle name="Normal 59 4 3 2" xfId="37287" xr:uid="{63B5CF7B-2115-44D4-B00D-A7FFC2EFD664}"/>
    <cellStyle name="Normal 59 4 4" xfId="37288" xr:uid="{6668FDFC-9FFB-41B8-8202-AA91F2586F50}"/>
    <cellStyle name="Normal 59 4 5" xfId="37289" xr:uid="{D98A0423-3DDF-4C64-A103-7C25E0334D13}"/>
    <cellStyle name="Normal 6" xfId="1226" xr:uid="{00000000-0005-0000-0000-0000D0040000}"/>
    <cellStyle name="Normal 6 10" xfId="1227" xr:uid="{00000000-0005-0000-0000-0000D1040000}"/>
    <cellStyle name="Normal 6 10 2" xfId="1228" xr:uid="{00000000-0005-0000-0000-0000D2040000}"/>
    <cellStyle name="Normal 6 10 2 2" xfId="1229" xr:uid="{00000000-0005-0000-0000-0000D3040000}"/>
    <cellStyle name="Normal 6 10 2 2 2" xfId="37293" xr:uid="{C6D63F95-2CCC-4480-9C91-B34AFB4CC76A}"/>
    <cellStyle name="Normal 6 10 2 2 2 2" xfId="37294" xr:uid="{04DB69C6-5135-4A71-86E0-656435E62A50}"/>
    <cellStyle name="Normal 6 10 2 2 3" xfId="37295" xr:uid="{378261C5-B2CE-40BF-B128-84B276CAE059}"/>
    <cellStyle name="Normal 6 10 2 2 4" xfId="37296" xr:uid="{277C3B92-C86C-4684-9DA0-AAD58C844A23}"/>
    <cellStyle name="Normal 6 10 2 2 5" xfId="37292" xr:uid="{AA222E6E-77E8-4157-B790-08F917E0CC0B}"/>
    <cellStyle name="Normal 6 10 2 3" xfId="37297" xr:uid="{FEBFC5B8-661E-403C-82C3-DCB9FE2FDE2D}"/>
    <cellStyle name="Normal 6 10 2 3 2" xfId="37298" xr:uid="{724A3A30-7E8F-461F-BFB4-648085763705}"/>
    <cellStyle name="Normal 6 10 2 4" xfId="37299" xr:uid="{D0C871CD-DD6C-467B-966A-9D2EBE169C2A}"/>
    <cellStyle name="Normal 6 10 2 4 2" xfId="37300" xr:uid="{96B8DE7C-BCBA-4BF0-92F7-E9025C221F26}"/>
    <cellStyle name="Normal 6 10 2 5" xfId="37301" xr:uid="{44345911-1169-421C-A383-A37C68D7A256}"/>
    <cellStyle name="Normal 6 10 2 6" xfId="37302" xr:uid="{D4C2EE4F-3979-497A-A4AD-649DBCFFDB2A}"/>
    <cellStyle name="Normal 6 10 2 7" xfId="37303" xr:uid="{5542865D-837E-46FC-827C-0F025D15D727}"/>
    <cellStyle name="Normal 6 10 2 8" xfId="37304" xr:uid="{B045C37E-07A2-42F9-B39D-FD6003D35C54}"/>
    <cellStyle name="Normal 6 10 2 9" xfId="37291" xr:uid="{334EB5DF-B07E-478D-9966-E1B1B5691B35}"/>
    <cellStyle name="Normal 6 10 3" xfId="1230" xr:uid="{00000000-0005-0000-0000-0000D4040000}"/>
    <cellStyle name="Normal 6 10 3 2" xfId="37306" xr:uid="{11A907A1-FFA2-414C-BF9E-0D48FA166927}"/>
    <cellStyle name="Normal 6 10 3 3" xfId="37305" xr:uid="{ACE6E62A-1BB6-4AAE-BBD3-DF6C6F6C0622}"/>
    <cellStyle name="Normal 6 10 4" xfId="37307" xr:uid="{EFAB9C99-A7F4-4D01-BFE7-C71BCA539193}"/>
    <cellStyle name="Normal 6 10 5" xfId="37290" xr:uid="{1ABD754E-AE40-4D75-9540-3CE368659A04}"/>
    <cellStyle name="Normal 6 11" xfId="1231" xr:uid="{00000000-0005-0000-0000-0000D5040000}"/>
    <cellStyle name="Normal 6 11 2" xfId="1232" xr:uid="{00000000-0005-0000-0000-0000D6040000}"/>
    <cellStyle name="Normal 6 11 2 2" xfId="37310" xr:uid="{0A72673E-76FE-435A-B3A0-59CD3D408D22}"/>
    <cellStyle name="Normal 6 11 2 2 2" xfId="37311" xr:uid="{B55073CC-743A-425C-ACEC-16736C3398EA}"/>
    <cellStyle name="Normal 6 11 2 2 2 2" xfId="37312" xr:uid="{344D0811-FF1E-4CDB-8095-C72307DFF0EE}"/>
    <cellStyle name="Normal 6 11 2 2 3" xfId="37313" xr:uid="{A70D2ED8-4F91-48A6-A3F2-218A80971059}"/>
    <cellStyle name="Normal 6 11 2 2 4" xfId="37314" xr:uid="{23CEE225-5DD6-42EB-A760-BEC32F6ACABB}"/>
    <cellStyle name="Normal 6 11 2 3" xfId="37315" xr:uid="{9000E612-1B3F-4BDA-8AAB-D1152EC04AEE}"/>
    <cellStyle name="Normal 6 11 2 3 2" xfId="37316" xr:uid="{9BBD852E-1CF5-4FD1-9FE3-774C43C9944F}"/>
    <cellStyle name="Normal 6 11 2 4" xfId="37317" xr:uid="{8D6C3B42-E61D-4925-9C1D-588575BEEEF0}"/>
    <cellStyle name="Normal 6 11 2 5" xfId="37318" xr:uid="{2E59550F-CDE3-4670-85E4-0D5AEBDD22C2}"/>
    <cellStyle name="Normal 6 11 2 6" xfId="37319" xr:uid="{EB56B715-9AF7-4A52-A259-3B99B8DB643E}"/>
    <cellStyle name="Normal 6 11 2 7" xfId="37309" xr:uid="{87DF9B3D-34AC-467F-B9A1-204E1F62EA6E}"/>
    <cellStyle name="Normal 6 11 3" xfId="37320" xr:uid="{950181C1-66AE-4145-AB3F-12020C9B34A8}"/>
    <cellStyle name="Normal 6 11 3 2" xfId="37321" xr:uid="{3F71FE74-A13E-4FE8-867E-1497DA77A5C1}"/>
    <cellStyle name="Normal 6 11 4" xfId="37322" xr:uid="{232FB42C-AB1C-41C5-BC6A-00D0CB3CCD26}"/>
    <cellStyle name="Normal 6 11 5" xfId="37308" xr:uid="{74BAAB6E-38A9-4697-83EF-664B146AEFBC}"/>
    <cellStyle name="Normal 6 12" xfId="1233" xr:uid="{00000000-0005-0000-0000-0000D7040000}"/>
    <cellStyle name="Normal 6 12 2" xfId="37324" xr:uid="{233B0D5E-9013-4261-8F7C-CB9D09C3C885}"/>
    <cellStyle name="Normal 6 12 2 2" xfId="37325" xr:uid="{5AA8FAE9-E941-4C42-9581-EC8D6F5500FB}"/>
    <cellStyle name="Normal 6 12 2 2 2" xfId="37326" xr:uid="{A62BDAB1-AD8D-4821-ACB0-BFB5273F26C7}"/>
    <cellStyle name="Normal 6 12 2 2 2 2" xfId="37327" xr:uid="{9F9551F5-F209-4D92-BD7B-AC0E039AB477}"/>
    <cellStyle name="Normal 6 12 2 2 3" xfId="37328" xr:uid="{61D0163B-9BE9-4E46-B43A-6E494121D538}"/>
    <cellStyle name="Normal 6 12 2 2 4" xfId="37329" xr:uid="{8F13877B-0A3A-4187-986D-C6532AD2FF57}"/>
    <cellStyle name="Normal 6 12 2 3" xfId="37330" xr:uid="{6364B92E-4218-4CBC-8BBF-CE8D134C967F}"/>
    <cellStyle name="Normal 6 12 2 3 2" xfId="37331" xr:uid="{ECBBAA4C-D730-401F-873E-68C11A73D383}"/>
    <cellStyle name="Normal 6 12 2 4" xfId="37332" xr:uid="{E07C329F-5E5C-4CE1-96B6-98E7EF849BBA}"/>
    <cellStyle name="Normal 6 12 2 5" xfId="37333" xr:uid="{249942F0-E397-4162-9737-85FB4482DE06}"/>
    <cellStyle name="Normal 6 12 2 6" xfId="37334" xr:uid="{97813161-F2DF-4D73-BB58-6FC4270456FE}"/>
    <cellStyle name="Normal 6 12 3" xfId="37335" xr:uid="{FB1ED34A-FAE1-4691-8193-3685291D3C5D}"/>
    <cellStyle name="Normal 6 12 3 2" xfId="37336" xr:uid="{B5600223-39C0-4300-B9F3-FF564C62DB4F}"/>
    <cellStyle name="Normal 6 12 4" xfId="37337" xr:uid="{77D91712-9EAE-469D-9F2D-4E681D3E8CDA}"/>
    <cellStyle name="Normal 6 12 5" xfId="37323" xr:uid="{5DE607BE-66DF-46FA-9230-702680421E74}"/>
    <cellStyle name="Normal 6 13" xfId="37338" xr:uid="{E4D2E9FC-48CE-438A-AA6D-F988156A1F3E}"/>
    <cellStyle name="Normal 6 13 2" xfId="37339" xr:uid="{8C116D31-3633-40FC-899A-0D692EC8ADE7}"/>
    <cellStyle name="Normal 6 13 2 2" xfId="37340" xr:uid="{1330D419-CB5C-4DAC-B44B-49573DDF1B07}"/>
    <cellStyle name="Normal 6 13 2 2 2" xfId="37341" xr:uid="{4DB6053F-F341-4F24-A61D-784547722AEB}"/>
    <cellStyle name="Normal 6 13 2 2 2 2" xfId="37342" xr:uid="{C16BC137-E342-4DEF-AF87-2A963A9F237D}"/>
    <cellStyle name="Normal 6 13 2 2 3" xfId="37343" xr:uid="{41E2A6ED-6E97-464A-8850-C6CFBA92C580}"/>
    <cellStyle name="Normal 6 13 2 2 4" xfId="37344" xr:uid="{38B754AA-181A-4BC7-8AEA-4EE91F193527}"/>
    <cellStyle name="Normal 6 13 2 3" xfId="37345" xr:uid="{589B2E8A-7709-4B8A-8DEB-6D7612303C98}"/>
    <cellStyle name="Normal 6 13 2 3 2" xfId="37346" xr:uid="{2A2312CF-90B8-4F34-B17A-DF5592F75437}"/>
    <cellStyle name="Normal 6 13 2 4" xfId="37347" xr:uid="{CA85A1DE-2949-4D61-B07E-06E01DBE36B0}"/>
    <cellStyle name="Normal 6 13 2 5" xfId="37348" xr:uid="{FB8CE54E-EEEA-4F68-A210-32F97DD6B8DD}"/>
    <cellStyle name="Normal 6 13 2 6" xfId="37349" xr:uid="{6FD76548-28EE-41CD-918A-416142DDDA2B}"/>
    <cellStyle name="Normal 6 14" xfId="37350" xr:uid="{204E1CB7-A21D-4B8B-98AF-1C2147C339DF}"/>
    <cellStyle name="Normal 6 14 2" xfId="37351" xr:uid="{E64BF28E-62E8-4712-9CF2-FC11A05682B1}"/>
    <cellStyle name="Normal 6 14 2 2" xfId="37352" xr:uid="{263FDBF7-5D23-4B8E-B605-09386321E665}"/>
    <cellStyle name="Normal 6 14 2 2 2" xfId="37353" xr:uid="{45895832-3EDA-47DF-B622-D49F2355F2F6}"/>
    <cellStyle name="Normal 6 14 2 2 2 2" xfId="37354" xr:uid="{B8C68EA9-6C95-4018-8BB8-154C86170394}"/>
    <cellStyle name="Normal 6 14 2 2 3" xfId="37355" xr:uid="{E2548DFB-1DCC-46C5-BA80-7BE5FCC9525E}"/>
    <cellStyle name="Normal 6 14 2 2 4" xfId="37356" xr:uid="{63627D8C-0AE0-45E4-ACB2-B6C8970A513E}"/>
    <cellStyle name="Normal 6 14 2 3" xfId="37357" xr:uid="{681C33C0-0C18-4D2B-AFD4-7A29C19E677C}"/>
    <cellStyle name="Normal 6 14 2 3 2" xfId="37358" xr:uid="{9A1AD9A1-5F97-4D63-BEED-BC9C59A313FB}"/>
    <cellStyle name="Normal 6 14 2 4" xfId="37359" xr:uid="{03C51147-3C03-4539-A75B-63578EABE4CE}"/>
    <cellStyle name="Normal 6 14 2 5" xfId="37360" xr:uid="{5BCA6A8E-0A43-4220-AFB8-BD2D3A737545}"/>
    <cellStyle name="Normal 6 14 2 6" xfId="37361" xr:uid="{99894DBC-0C11-4B95-A5EB-3E135623453A}"/>
    <cellStyle name="Normal 6 15" xfId="37362" xr:uid="{BC9EBE39-46A7-48B0-B0A1-D8AB2B13E9F1}"/>
    <cellStyle name="Normal 6 15 2" xfId="37363" xr:uid="{0F803EF6-40FC-4FDF-AA51-7C8CF2846778}"/>
    <cellStyle name="Normal 6 15 2 2" xfId="37364" xr:uid="{E0F71749-63FE-4BEC-9768-D9F57BB85CD7}"/>
    <cellStyle name="Normal 6 15 2 2 2" xfId="37365" xr:uid="{F1EA5AC1-4DA4-4483-A1AD-6DC4578F9C4D}"/>
    <cellStyle name="Normal 6 15 2 3" xfId="37366" xr:uid="{F0C81BA8-9FA8-491F-8324-8AD3F91884AF}"/>
    <cellStyle name="Normal 6 15 2 4" xfId="37367" xr:uid="{1DC867DC-9BC8-4630-AD9E-EE7B5040DE2E}"/>
    <cellStyle name="Normal 6 15 3" xfId="37368" xr:uid="{68DE28E5-702A-44EA-9333-62785627ECC0}"/>
    <cellStyle name="Normal 6 15 3 2" xfId="37369" xr:uid="{6081A483-AD96-42B7-84DD-FE66C895DBEA}"/>
    <cellStyle name="Normal 6 15 4" xfId="37370" xr:uid="{3FCCAD37-0371-4137-8406-45BA3F83F813}"/>
    <cellStyle name="Normal 6 15 5" xfId="37371" xr:uid="{0EC1FBFB-F0D6-42B0-8A07-D006710221AD}"/>
    <cellStyle name="Normal 6 15 6" xfId="37372" xr:uid="{6F2E720A-D6A6-43DC-A93A-9D19A00A7774}"/>
    <cellStyle name="Normal 6 16" xfId="37373" xr:uid="{CC428252-0EC6-406A-BB7C-8D2A41F85B0F}"/>
    <cellStyle name="Normal 6 17" xfId="4076" xr:uid="{9450F1B8-7E2F-4DEE-BEA9-166C8210D212}"/>
    <cellStyle name="Normal 6 18" xfId="2227" xr:uid="{731D97DF-8519-435C-8133-1CD866A58BA1}"/>
    <cellStyle name="Normal 6 2" xfId="1234" xr:uid="{00000000-0005-0000-0000-0000D8040000}"/>
    <cellStyle name="Normal 6 2 10" xfId="2228" xr:uid="{6880FD78-DB84-4E11-AB9A-63C01963A596}"/>
    <cellStyle name="Normal 6 2 2" xfId="1235" xr:uid="{00000000-0005-0000-0000-0000D9040000}"/>
    <cellStyle name="Normal 6 2 2 2" xfId="1236" xr:uid="{00000000-0005-0000-0000-0000DA040000}"/>
    <cellStyle name="Normal 6 2 2 2 2" xfId="1237" xr:uid="{00000000-0005-0000-0000-0000DB040000}"/>
    <cellStyle name="Normal 6 2 2 2 2 2" xfId="1238" xr:uid="{00000000-0005-0000-0000-0000DC040000}"/>
    <cellStyle name="Normal 6 2 2 2 2 2 2" xfId="1239" xr:uid="{00000000-0005-0000-0000-0000DD040000}"/>
    <cellStyle name="Normal 6 2 2 2 2 2 2 2" xfId="37378" xr:uid="{32FD83C2-BF4E-4103-B016-416C7D6B535A}"/>
    <cellStyle name="Normal 6 2 2 2 2 2 2 3" xfId="37377" xr:uid="{D3EAA534-70D7-4953-B1C1-9560D70ADB14}"/>
    <cellStyle name="Normal 6 2 2 2 2 2 3" xfId="37379" xr:uid="{42C2810B-6236-4714-9BEE-3EDAD376F055}"/>
    <cellStyle name="Normal 6 2 2 2 2 2 3 2" xfId="37380" xr:uid="{62D8F96B-945D-4D0D-8045-254A8285DD22}"/>
    <cellStyle name="Normal 6 2 2 2 2 2 4" xfId="37381" xr:uid="{CF11FBD9-9BF3-4AA9-9C47-BDCBEDFFA0A6}"/>
    <cellStyle name="Normal 6 2 2 2 2 2 5" xfId="37382" xr:uid="{F2A277BE-B2DF-4840-8A7A-06E30CD205D1}"/>
    <cellStyle name="Normal 6 2 2 2 2 2 6" xfId="37383" xr:uid="{F0D3CEBB-4FA2-4BB1-B030-3C16884AAC4B}"/>
    <cellStyle name="Normal 6 2 2 2 2 2 7" xfId="37376" xr:uid="{54229221-CC62-41C3-9D73-B2D30267FB80}"/>
    <cellStyle name="Normal 6 2 2 2 2 3" xfId="1240" xr:uid="{00000000-0005-0000-0000-0000DE040000}"/>
    <cellStyle name="Normal 6 2 2 2 2 3 2" xfId="37385" xr:uid="{51154DFB-4FDE-4EF7-AB2D-26BD56E76F97}"/>
    <cellStyle name="Normal 6 2 2 2 2 3 3" xfId="37384" xr:uid="{95CF9410-755B-4657-B811-42680A727F58}"/>
    <cellStyle name="Normal 6 2 2 2 2 4" xfId="37386" xr:uid="{416F9317-AD7F-497C-8412-C139F295FA5D}"/>
    <cellStyle name="Normal 6 2 2 2 2 4 2" xfId="37387" xr:uid="{A64BCAB7-0F0C-4664-B0F9-CBB63A005188}"/>
    <cellStyle name="Normal 6 2 2 2 2 5" xfId="37388" xr:uid="{8D091EDE-1AF1-4641-8FD6-B2A299512FE3}"/>
    <cellStyle name="Normal 6 2 2 2 2 6" xfId="37389" xr:uid="{22C0EFE6-A93F-4871-84B4-F76A8F492425}"/>
    <cellStyle name="Normal 6 2 2 2 2 7" xfId="37390" xr:uid="{92EF5965-4586-429E-8687-FDEB5AA95E82}"/>
    <cellStyle name="Normal 6 2 2 2 2 8" xfId="37391" xr:uid="{4639DD74-1D54-4F70-B5D9-4E18C33F8247}"/>
    <cellStyle name="Normal 6 2 2 2 2 9" xfId="37375" xr:uid="{798B1E53-138B-4812-A657-4BDF6939F0CD}"/>
    <cellStyle name="Normal 6 2 2 2 3" xfId="1241" xr:uid="{00000000-0005-0000-0000-0000DF040000}"/>
    <cellStyle name="Normal 6 2 2 2 3 2" xfId="1242" xr:uid="{00000000-0005-0000-0000-0000E0040000}"/>
    <cellStyle name="Normal 6 2 2 2 3 2 2" xfId="37393" xr:uid="{CE46695C-B0A8-4C92-9B84-BF086A720C67}"/>
    <cellStyle name="Normal 6 2 2 2 3 3" xfId="37394" xr:uid="{81F38B71-2E30-441F-875F-1E9E59301EF6}"/>
    <cellStyle name="Normal 6 2 2 2 3 4" xfId="37392" xr:uid="{BF731FEE-2632-4DC8-8659-F295CE0BF636}"/>
    <cellStyle name="Normal 6 2 2 2 4" xfId="1243" xr:uid="{00000000-0005-0000-0000-0000E1040000}"/>
    <cellStyle name="Normal 6 2 2 2 4 2" xfId="37396" xr:uid="{85BBA0D1-F764-416B-9F50-22E92AFAAC43}"/>
    <cellStyle name="Normal 6 2 2 2 4 3" xfId="37395" xr:uid="{FC272A30-50A5-4843-A0D2-3765CDA4CDD0}"/>
    <cellStyle name="Normal 6 2 2 2 5" xfId="37397" xr:uid="{906371C7-C9FD-4CC5-B38D-837F4D01964E}"/>
    <cellStyle name="Normal 6 2 2 2 6" xfId="37374" xr:uid="{54E147A6-A25E-4892-9C79-60C7197CA03A}"/>
    <cellStyle name="Normal 6 2 2 3" xfId="1244" xr:uid="{00000000-0005-0000-0000-0000E2040000}"/>
    <cellStyle name="Normal 6 2 2 3 2" xfId="1245" xr:uid="{00000000-0005-0000-0000-0000E3040000}"/>
    <cellStyle name="Normal 6 2 2 3 2 2" xfId="1246" xr:uid="{00000000-0005-0000-0000-0000E4040000}"/>
    <cellStyle name="Normal 6 2 2 3 2 2 2" xfId="37401" xr:uid="{263C8062-2101-4440-95DC-048B7E600AB2}"/>
    <cellStyle name="Normal 6 2 2 3 2 2 3" xfId="37400" xr:uid="{59330E45-B800-4E53-9387-5812F46B78D2}"/>
    <cellStyle name="Normal 6 2 2 3 2 3" xfId="37402" xr:uid="{7CD04217-4A92-41AD-A063-0CAF5B92266E}"/>
    <cellStyle name="Normal 6 2 2 3 2 3 2" xfId="37403" xr:uid="{E730492F-BDD0-4B8F-9222-C0D8862691F6}"/>
    <cellStyle name="Normal 6 2 2 3 2 4" xfId="37404" xr:uid="{EB4FC9B3-416D-45C6-ADC3-4AE8085D6B7B}"/>
    <cellStyle name="Normal 6 2 2 3 2 5" xfId="37405" xr:uid="{4AE159CA-E932-4F4E-B041-943B9F92F3C6}"/>
    <cellStyle name="Normal 6 2 2 3 2 6" xfId="37406" xr:uid="{5A009BF8-1668-482F-B080-0A7748BA2CC9}"/>
    <cellStyle name="Normal 6 2 2 3 2 7" xfId="37399" xr:uid="{955DCEA1-24CE-4721-B33E-4898E223C629}"/>
    <cellStyle name="Normal 6 2 2 3 3" xfId="1247" xr:uid="{00000000-0005-0000-0000-0000E5040000}"/>
    <cellStyle name="Normal 6 2 2 3 3 2" xfId="37408" xr:uid="{3EF1C78B-2FFF-4953-B1C7-3C3DED4644C7}"/>
    <cellStyle name="Normal 6 2 2 3 3 3" xfId="37407" xr:uid="{4ED5DABC-7F3F-478C-B204-0C2A224312E8}"/>
    <cellStyle name="Normal 6 2 2 3 4" xfId="37409" xr:uid="{AC116385-323E-4A2A-B257-84AD97AE0D3A}"/>
    <cellStyle name="Normal 6 2 2 3 4 2" xfId="37410" xr:uid="{EB0B6259-41E4-4644-9A54-6166E6314DE8}"/>
    <cellStyle name="Normal 6 2 2 3 5" xfId="37411" xr:uid="{34619A08-19E6-4C76-9315-A138DFD0702A}"/>
    <cellStyle name="Normal 6 2 2 3 6" xfId="37412" xr:uid="{190A8BD5-6B87-43BA-AA8F-5E989E0CD30F}"/>
    <cellStyle name="Normal 6 2 2 3 7" xfId="37413" xr:uid="{D86F2655-9FF7-42BD-B08C-1CE2B60BD569}"/>
    <cellStyle name="Normal 6 2 2 3 8" xfId="37414" xr:uid="{2B9C39FC-7448-4BCB-A71D-AB879D00D2B8}"/>
    <cellStyle name="Normal 6 2 2 3 9" xfId="37398" xr:uid="{CCA40786-7870-42BC-AD45-11C2F7CAEEA4}"/>
    <cellStyle name="Normal 6 2 2 4" xfId="1248" xr:uid="{00000000-0005-0000-0000-0000E6040000}"/>
    <cellStyle name="Normal 6 2 2 4 2" xfId="1249" xr:uid="{00000000-0005-0000-0000-0000E7040000}"/>
    <cellStyle name="Normal 6 2 2 4 2 2" xfId="37416" xr:uid="{1B172364-D6EB-4FB0-8ED2-EB92D2BB12FA}"/>
    <cellStyle name="Normal 6 2 2 4 3" xfId="37417" xr:uid="{7C82BD65-88C2-4101-8F8C-3AB2AFFAE29A}"/>
    <cellStyle name="Normal 6 2 2 4 4" xfId="37415" xr:uid="{7725F7B0-4623-4013-9743-5D91D019C4B1}"/>
    <cellStyle name="Normal 6 2 2 5" xfId="1250" xr:uid="{00000000-0005-0000-0000-0000E8040000}"/>
    <cellStyle name="Normal 6 2 2 5 2" xfId="37419" xr:uid="{A84BFFE5-55FA-40AC-A1E8-4B6BE6E322FD}"/>
    <cellStyle name="Normal 6 2 2 5 3" xfId="37418" xr:uid="{4158AC8B-7DEA-4F2E-8D2D-AC60D94A4CD4}"/>
    <cellStyle name="Normal 6 2 2 6" xfId="37420" xr:uid="{A6733A88-F845-4265-A70E-C8F83E390163}"/>
    <cellStyle name="Normal 6 2 2 7" xfId="4173" xr:uid="{2DCE9663-E9CD-415A-BEA9-137B6DBDFB67}"/>
    <cellStyle name="Normal 6 2 2 8" xfId="3211" xr:uid="{7FE8CF12-8552-4033-B347-437E96C1C66F}"/>
    <cellStyle name="Normal 6 2 3" xfId="1251" xr:uid="{00000000-0005-0000-0000-0000E9040000}"/>
    <cellStyle name="Normal 6 2 3 2" xfId="1252" xr:uid="{00000000-0005-0000-0000-0000EA040000}"/>
    <cellStyle name="Normal 6 2 3 2 2" xfId="1253" xr:uid="{00000000-0005-0000-0000-0000EB040000}"/>
    <cellStyle name="Normal 6 2 3 2 2 2" xfId="1254" xr:uid="{00000000-0005-0000-0000-0000EC040000}"/>
    <cellStyle name="Normal 6 2 3 2 2 2 2" xfId="37425" xr:uid="{B96F56CD-EDF3-4639-841E-51E50D5B4A1F}"/>
    <cellStyle name="Normal 6 2 3 2 2 2 3" xfId="37424" xr:uid="{63FFA81C-A594-422C-882C-6D03B6B1CC81}"/>
    <cellStyle name="Normal 6 2 3 2 2 3" xfId="37426" xr:uid="{3EEA232F-915E-4442-ADAC-0B8F01611C8D}"/>
    <cellStyle name="Normal 6 2 3 2 2 3 2" xfId="37427" xr:uid="{C3880CCF-6CD9-49C4-BF65-54231B41BD76}"/>
    <cellStyle name="Normal 6 2 3 2 2 4" xfId="37428" xr:uid="{A92D7AD6-3FC3-47B5-8C93-3F8AB8F6309C}"/>
    <cellStyle name="Normal 6 2 3 2 2 5" xfId="37429" xr:uid="{7AF118F4-E7E5-4302-9056-E2956F32AA44}"/>
    <cellStyle name="Normal 6 2 3 2 2 6" xfId="37430" xr:uid="{0807CED6-D191-476F-99FB-813D68E220CC}"/>
    <cellStyle name="Normal 6 2 3 2 2 7" xfId="37423" xr:uid="{9C0DAFE4-9FE5-4D3D-900F-AF0EB7DA2E20}"/>
    <cellStyle name="Normal 6 2 3 2 3" xfId="1255" xr:uid="{00000000-0005-0000-0000-0000ED040000}"/>
    <cellStyle name="Normal 6 2 3 2 3 2" xfId="37432" xr:uid="{10D300A0-F79B-4743-ADD6-05808BA79251}"/>
    <cellStyle name="Normal 6 2 3 2 3 3" xfId="37431" xr:uid="{83AFA3A3-B3FC-405E-A43F-167F6CC1550B}"/>
    <cellStyle name="Normal 6 2 3 2 4" xfId="37433" xr:uid="{95B41BE6-3FAE-4386-9E83-7345299B97E6}"/>
    <cellStyle name="Normal 6 2 3 2 4 2" xfId="37434" xr:uid="{755903C9-884B-4209-978E-48C23AC1D3FE}"/>
    <cellStyle name="Normal 6 2 3 2 5" xfId="37435" xr:uid="{05B751BF-DECD-4ABC-BA8D-61088C9489EE}"/>
    <cellStyle name="Normal 6 2 3 2 6" xfId="37436" xr:uid="{265F8147-FDEE-492F-BCF9-321D59913F98}"/>
    <cellStyle name="Normal 6 2 3 2 7" xfId="37437" xr:uid="{31B648DE-81EF-4B09-AE0D-0386DF2C5A30}"/>
    <cellStyle name="Normal 6 2 3 2 8" xfId="37438" xr:uid="{93EAC1A9-9CCB-4E2D-B7BB-0CCF5187EB39}"/>
    <cellStyle name="Normal 6 2 3 2 9" xfId="37422" xr:uid="{3F022340-2954-4D0F-A514-134F3A13F9D0}"/>
    <cellStyle name="Normal 6 2 3 3" xfId="1256" xr:uid="{00000000-0005-0000-0000-0000EE040000}"/>
    <cellStyle name="Normal 6 2 3 3 2" xfId="1257" xr:uid="{00000000-0005-0000-0000-0000EF040000}"/>
    <cellStyle name="Normal 6 2 3 3 2 2" xfId="37440" xr:uid="{59D9BF87-FDDC-4F07-A8E3-D895ED3BC7BB}"/>
    <cellStyle name="Normal 6 2 3 3 3" xfId="37441" xr:uid="{C24DBEF2-3EA8-4D5D-BF6D-3AB85277D100}"/>
    <cellStyle name="Normal 6 2 3 3 4" xfId="37439" xr:uid="{68EA73F1-41B7-4112-94A2-AED423AA2DCF}"/>
    <cellStyle name="Normal 6 2 3 4" xfId="1258" xr:uid="{00000000-0005-0000-0000-0000F0040000}"/>
    <cellStyle name="Normal 6 2 3 4 2" xfId="37443" xr:uid="{11B60A9A-EEEE-4339-826B-49BC79EF24D6}"/>
    <cellStyle name="Normal 6 2 3 4 3" xfId="37442" xr:uid="{A7F93D80-B7B0-4AE2-9720-7A1C78903574}"/>
    <cellStyle name="Normal 6 2 3 5" xfId="37444" xr:uid="{99041797-FA9D-4220-BF69-0165F257B5D2}"/>
    <cellStyle name="Normal 6 2 3 6" xfId="37421" xr:uid="{725A41B1-9D92-4BB0-8367-9A8C2DF5DC83}"/>
    <cellStyle name="Normal 6 2 4" xfId="1259" xr:uid="{00000000-0005-0000-0000-0000F1040000}"/>
    <cellStyle name="Normal 6 2 4 2" xfId="1260" xr:uid="{00000000-0005-0000-0000-0000F2040000}"/>
    <cellStyle name="Normal 6 2 4 2 2" xfId="1261" xr:uid="{00000000-0005-0000-0000-0000F3040000}"/>
    <cellStyle name="Normal 6 2 4 2 2 2" xfId="37448" xr:uid="{A7ED9174-E839-4443-81AC-80EAB5ED9EE6}"/>
    <cellStyle name="Normal 6 2 4 2 2 3" xfId="37447" xr:uid="{3D65EED5-BC64-4EB4-8EF3-153C73CE87A9}"/>
    <cellStyle name="Normal 6 2 4 2 3" xfId="37449" xr:uid="{9937CE97-829E-4D35-A1CC-D4C800FC99FD}"/>
    <cellStyle name="Normal 6 2 4 2 3 2" xfId="37450" xr:uid="{9A501122-7AFA-48B9-BF22-C9AD1E0C0F65}"/>
    <cellStyle name="Normal 6 2 4 2 4" xfId="37451" xr:uid="{1FC780EA-765E-4422-BF0E-410BAD45B708}"/>
    <cellStyle name="Normal 6 2 4 2 5" xfId="37452" xr:uid="{86195C57-4879-4CC6-B1C9-85B19F33C072}"/>
    <cellStyle name="Normal 6 2 4 2 6" xfId="37453" xr:uid="{DEB84541-4440-4A02-A37E-D6FC013502E0}"/>
    <cellStyle name="Normal 6 2 4 2 7" xfId="37446" xr:uid="{62CC50DE-3513-4784-BD05-27A0C89705B6}"/>
    <cellStyle name="Normal 6 2 4 3" xfId="1262" xr:uid="{00000000-0005-0000-0000-0000F4040000}"/>
    <cellStyle name="Normal 6 2 4 3 2" xfId="37455" xr:uid="{47BDD8E5-0927-4CCE-BE9B-FBEA5445D5D2}"/>
    <cellStyle name="Normal 6 2 4 3 3" xfId="37456" xr:uid="{30B00129-AE60-4756-8644-3BB96702EF48}"/>
    <cellStyle name="Normal 6 2 4 3 4" xfId="37454" xr:uid="{6F766C15-C48B-4761-B91B-5552880E2FA2}"/>
    <cellStyle name="Normal 6 2 4 4" xfId="37457" xr:uid="{415D78A6-9E22-4B82-A9E6-8D2D07707D8A}"/>
    <cellStyle name="Normal 6 2 4 4 2" xfId="37458" xr:uid="{365097C3-C32B-422A-838A-7034047B7028}"/>
    <cellStyle name="Normal 6 2 4 4 3" xfId="37459" xr:uid="{97D9FA88-1440-4ACE-A914-E5CD7B3F670A}"/>
    <cellStyle name="Normal 6 2 4 5" xfId="37460" xr:uid="{284FD827-2691-4D66-9B0D-D848CE8EAAF5}"/>
    <cellStyle name="Normal 6 2 4 6" xfId="37461" xr:uid="{19F71AB6-CAF1-49C7-9167-CF8DAAFA10A7}"/>
    <cellStyle name="Normal 6 2 4 7" xfId="37462" xr:uid="{8CFACA04-292A-4E9F-A12E-88C297F00049}"/>
    <cellStyle name="Normal 6 2 4 8" xfId="37445" xr:uid="{A67762BE-169B-4B05-8DED-E3A8801EABD4}"/>
    <cellStyle name="Normal 6 2 5" xfId="1263" xr:uid="{00000000-0005-0000-0000-0000F5040000}"/>
    <cellStyle name="Normal 6 2 5 2" xfId="1264" xr:uid="{00000000-0005-0000-0000-0000F6040000}"/>
    <cellStyle name="Normal 6 2 5 2 2" xfId="1265" xr:uid="{00000000-0005-0000-0000-0000F7040000}"/>
    <cellStyle name="Normal 6 2 5 2 2 2" xfId="37465" xr:uid="{D4C5E6A7-0F2A-4D55-BA8B-603C1A751604}"/>
    <cellStyle name="Normal 6 2 5 2 3" xfId="37466" xr:uid="{1024DF4D-75C5-4DA1-8565-05B7BB309A86}"/>
    <cellStyle name="Normal 6 2 5 2 4" xfId="37464" xr:uid="{3798BB66-0709-4918-97CE-2ADCFFA6A57A}"/>
    <cellStyle name="Normal 6 2 5 3" xfId="1266" xr:uid="{00000000-0005-0000-0000-0000F8040000}"/>
    <cellStyle name="Normal 6 2 5 3 2" xfId="37467" xr:uid="{01ACB5C0-E793-4374-AC4C-1D4A57E29EA4}"/>
    <cellStyle name="Normal 6 2 5 4" xfId="37468" xr:uid="{FA9AF000-B640-44F9-A326-9958E12C0B82}"/>
    <cellStyle name="Normal 6 2 5 5" xfId="37469" xr:uid="{A4F22FD5-991E-43B7-92F5-C0EE260971AD}"/>
    <cellStyle name="Normal 6 2 5 6" xfId="37463" xr:uid="{5362C1D6-582F-46E1-86AF-5021D668F377}"/>
    <cellStyle name="Normal 6 2 6" xfId="1267" xr:uid="{00000000-0005-0000-0000-0000F9040000}"/>
    <cellStyle name="Normal 6 2 6 2" xfId="1268" xr:uid="{00000000-0005-0000-0000-0000FA040000}"/>
    <cellStyle name="Normal 6 2 6 2 2" xfId="37471" xr:uid="{8D638FFD-DA4A-45CD-BE8D-24A1182654F6}"/>
    <cellStyle name="Normal 6 2 6 3" xfId="37472" xr:uid="{AEAB2187-5617-4930-A1E0-735A98A0548B}"/>
    <cellStyle name="Normal 6 2 6 4" xfId="37473" xr:uid="{97A371C4-F6B0-4406-A3CB-2307AE5B34AD}"/>
    <cellStyle name="Normal 6 2 6 5" xfId="37470" xr:uid="{6F97ECAB-A1C4-4BA3-979F-CFFCF2771BB7}"/>
    <cellStyle name="Normal 6 2 7" xfId="1269" xr:uid="{00000000-0005-0000-0000-0000FB040000}"/>
    <cellStyle name="Normal 6 2 7 2" xfId="37475" xr:uid="{B9829C97-2A37-4E63-BD34-644D80229C3B}"/>
    <cellStyle name="Normal 6 2 7 3" xfId="37474" xr:uid="{48D6E5A1-90F5-493E-B5C7-3425170D24A9}"/>
    <cellStyle name="Normal 6 2 8" xfId="37476" xr:uid="{BF3A0BC1-1DE2-428A-81B9-3B45E7D5B40D}"/>
    <cellStyle name="Normal 6 2 9" xfId="4077" xr:uid="{2F7C02E9-C50C-4BC6-B415-712080AE7D04}"/>
    <cellStyle name="Normal 6 3" xfId="1270" xr:uid="{00000000-0005-0000-0000-0000FC040000}"/>
    <cellStyle name="Normal 6 3 2" xfId="1271" xr:uid="{00000000-0005-0000-0000-0000FD040000}"/>
    <cellStyle name="Normal 6 3 2 2" xfId="1272" xr:uid="{00000000-0005-0000-0000-0000FE040000}"/>
    <cellStyle name="Normal 6 3 2 2 2" xfId="1273" xr:uid="{00000000-0005-0000-0000-0000FF040000}"/>
    <cellStyle name="Normal 6 3 2 2 2 2" xfId="1274" xr:uid="{00000000-0005-0000-0000-000000050000}"/>
    <cellStyle name="Normal 6 3 2 2 2 2 2" xfId="1275" xr:uid="{00000000-0005-0000-0000-000001050000}"/>
    <cellStyle name="Normal 6 3 2 2 2 2 2 2" xfId="37482" xr:uid="{0BD56910-8688-417B-A0A5-44EF07A40586}"/>
    <cellStyle name="Normal 6 3 2 2 2 2 2 3" xfId="37481" xr:uid="{1041E274-C0E9-4B4C-A80F-2A33B59EB29A}"/>
    <cellStyle name="Normal 6 3 2 2 2 2 3" xfId="37483" xr:uid="{8283E00E-2E1F-4AD5-AA0D-BD6B2A639688}"/>
    <cellStyle name="Normal 6 3 2 2 2 2 4" xfId="37484" xr:uid="{319F9768-A620-4097-96A9-ACBD0E23A539}"/>
    <cellStyle name="Normal 6 3 2 2 2 2 5" xfId="37480" xr:uid="{7EF8B614-05BC-4EAC-91AE-8ED6F153358B}"/>
    <cellStyle name="Normal 6 3 2 2 2 3" xfId="1276" xr:uid="{00000000-0005-0000-0000-000002050000}"/>
    <cellStyle name="Normal 6 3 2 2 2 3 2" xfId="37486" xr:uid="{864A15B3-7DE6-42A4-AD00-B636D83A5095}"/>
    <cellStyle name="Normal 6 3 2 2 2 3 3" xfId="37485" xr:uid="{2E21E8D2-3400-4767-A3A2-9CDA4E157468}"/>
    <cellStyle name="Normal 6 3 2 2 2 4" xfId="37487" xr:uid="{EE9E0C44-D3B5-4592-9F58-DBA0A311C5A9}"/>
    <cellStyle name="Normal 6 3 2 2 2 5" xfId="37488" xr:uid="{AB6796D2-C769-492B-B249-FE23D09F6456}"/>
    <cellStyle name="Normal 6 3 2 2 2 6" xfId="37489" xr:uid="{3A1E23F8-1A9F-4E5D-8072-75D9A978A225}"/>
    <cellStyle name="Normal 6 3 2 2 2 7" xfId="37479" xr:uid="{3E7E1353-C86B-4C93-B4FC-53ADBC969ED0}"/>
    <cellStyle name="Normal 6 3 2 2 3" xfId="1277" xr:uid="{00000000-0005-0000-0000-000003050000}"/>
    <cellStyle name="Normal 6 3 2 2 3 2" xfId="1278" xr:uid="{00000000-0005-0000-0000-000004050000}"/>
    <cellStyle name="Normal 6 3 2 2 3 2 2" xfId="37492" xr:uid="{5D8B746B-40A6-46FB-8EE7-8E4B41F39EEB}"/>
    <cellStyle name="Normal 6 3 2 2 3 2 3" xfId="37491" xr:uid="{B54BBA59-4C8C-41F6-B76F-BD12D9DF2B84}"/>
    <cellStyle name="Normal 6 3 2 2 3 3" xfId="37493" xr:uid="{37F480CC-0AF7-4565-A1E6-5C02DF70FFF3}"/>
    <cellStyle name="Normal 6 3 2 2 3 4" xfId="37494" xr:uid="{CC05E273-9F25-4831-9CB5-06E53467EB02}"/>
    <cellStyle name="Normal 6 3 2 2 3 5" xfId="37490" xr:uid="{0A3F53CE-75BE-43D4-96AE-2B9E216454A3}"/>
    <cellStyle name="Normal 6 3 2 2 4" xfId="1279" xr:uid="{00000000-0005-0000-0000-000005050000}"/>
    <cellStyle name="Normal 6 3 2 2 4 2" xfId="37496" xr:uid="{F73B87D2-4E09-401D-9970-8FA8FBE8A22F}"/>
    <cellStyle name="Normal 6 3 2 2 4 3" xfId="37495" xr:uid="{D695578E-CE52-4F4F-8854-48204F3AC7B7}"/>
    <cellStyle name="Normal 6 3 2 2 5" xfId="37497" xr:uid="{1B6ABD63-35CF-4151-9323-AA8B7AD2ADE7}"/>
    <cellStyle name="Normal 6 3 2 2 6" xfId="37498" xr:uid="{361BC5A8-82FF-404C-8E13-15BB7DA1F390}"/>
    <cellStyle name="Normal 6 3 2 2 7" xfId="37499" xr:uid="{352583A3-019B-4A1F-B7B7-6E32CD88E6F1}"/>
    <cellStyle name="Normal 6 3 2 2 8" xfId="37500" xr:uid="{E5AA6A6F-7EAE-4DE2-B89B-87C78D5BEA6D}"/>
    <cellStyle name="Normal 6 3 2 2 9" xfId="37478" xr:uid="{3735C6D2-5C43-4E5F-9D5C-E0A2BDF80EFC}"/>
    <cellStyle name="Normal 6 3 2 3" xfId="1280" xr:uid="{00000000-0005-0000-0000-000006050000}"/>
    <cellStyle name="Normal 6 3 2 3 2" xfId="1281" xr:uid="{00000000-0005-0000-0000-000007050000}"/>
    <cellStyle name="Normal 6 3 2 3 2 2" xfId="1282" xr:uid="{00000000-0005-0000-0000-000008050000}"/>
    <cellStyle name="Normal 6 3 2 3 2 2 2" xfId="37503" xr:uid="{4B07A09E-73A4-4C10-909F-317DD4DFE073}"/>
    <cellStyle name="Normal 6 3 2 3 2 3" xfId="37504" xr:uid="{044B46E1-B799-4829-A337-40CDF1AD11AA}"/>
    <cellStyle name="Normal 6 3 2 3 2 4" xfId="37502" xr:uid="{8A9628FD-6918-4897-B78F-A4058DE9F41A}"/>
    <cellStyle name="Normal 6 3 2 3 3" xfId="1283" xr:uid="{00000000-0005-0000-0000-000009050000}"/>
    <cellStyle name="Normal 6 3 2 3 3 2" xfId="37505" xr:uid="{E263E21C-D8F1-4A12-8E40-D0177BAEE172}"/>
    <cellStyle name="Normal 6 3 2 3 4" xfId="37506" xr:uid="{4E6C7385-2970-4451-8C45-30D47EC5CB2C}"/>
    <cellStyle name="Normal 6 3 2 3 5" xfId="37501" xr:uid="{65C5DDB8-2850-459A-9421-FCA1DD12F999}"/>
    <cellStyle name="Normal 6 3 2 4" xfId="1284" xr:uid="{00000000-0005-0000-0000-00000A050000}"/>
    <cellStyle name="Normal 6 3 2 4 2" xfId="1285" xr:uid="{00000000-0005-0000-0000-00000B050000}"/>
    <cellStyle name="Normal 6 3 2 4 2 2" xfId="37508" xr:uid="{43480A49-1764-47EC-BDBF-55D1F5CE3266}"/>
    <cellStyle name="Normal 6 3 2 4 3" xfId="37509" xr:uid="{839335DF-1506-4B8E-A21E-3DA1D33FECFC}"/>
    <cellStyle name="Normal 6 3 2 4 4" xfId="37507" xr:uid="{E1C4303F-6372-4E64-B550-2DE038A92590}"/>
    <cellStyle name="Normal 6 3 2 5" xfId="1286" xr:uid="{00000000-0005-0000-0000-00000C050000}"/>
    <cellStyle name="Normal 6 3 2 5 2" xfId="37511" xr:uid="{23E28CAD-BF69-4E19-84F7-573C5E7E1CE3}"/>
    <cellStyle name="Normal 6 3 2 5 3" xfId="37510" xr:uid="{1FA415BE-66C7-455A-B350-689822DDE9E8}"/>
    <cellStyle name="Normal 6 3 2 6" xfId="37512" xr:uid="{5E412CE9-9EFD-42EC-9302-939675A292F9}"/>
    <cellStyle name="Normal 6 3 2 7" xfId="37477" xr:uid="{D64C9934-1C55-44C2-AD47-A3013FAD4981}"/>
    <cellStyle name="Normal 6 3 2 8" xfId="3212" xr:uid="{40FAA7E1-5539-4C9D-AA36-68D78D976CCB}"/>
    <cellStyle name="Normal 6 3 3" xfId="1287" xr:uid="{00000000-0005-0000-0000-00000D050000}"/>
    <cellStyle name="Normal 6 3 3 2" xfId="1288" xr:uid="{00000000-0005-0000-0000-00000E050000}"/>
    <cellStyle name="Normal 6 3 3 2 2" xfId="1289" xr:uid="{00000000-0005-0000-0000-00000F050000}"/>
    <cellStyle name="Normal 6 3 3 2 2 2" xfId="1290" xr:uid="{00000000-0005-0000-0000-000010050000}"/>
    <cellStyle name="Normal 6 3 3 2 2 2 2" xfId="37517" xr:uid="{975998F5-1432-42B3-844B-5153630BBFEF}"/>
    <cellStyle name="Normal 6 3 3 2 2 2 3" xfId="37516" xr:uid="{F03A4E40-D4CF-4A3D-A77A-C05C4E952B0A}"/>
    <cellStyle name="Normal 6 3 3 2 2 3" xfId="37518" xr:uid="{C3AB7CFF-2335-4575-82C5-55D45239FE26}"/>
    <cellStyle name="Normal 6 3 3 2 2 4" xfId="37519" xr:uid="{166EBF23-F8FA-4870-9BB5-873329CF664C}"/>
    <cellStyle name="Normal 6 3 3 2 2 5" xfId="37515" xr:uid="{C7D462EA-A675-463A-A000-87840E2B74C8}"/>
    <cellStyle name="Normal 6 3 3 2 3" xfId="1291" xr:uid="{00000000-0005-0000-0000-000011050000}"/>
    <cellStyle name="Normal 6 3 3 2 3 2" xfId="37521" xr:uid="{3E29530C-482D-4C53-813E-BD17CABE8EDF}"/>
    <cellStyle name="Normal 6 3 3 2 3 3" xfId="37520" xr:uid="{0C5D44AD-CCAC-4090-927A-663915FBEE13}"/>
    <cellStyle name="Normal 6 3 3 2 4" xfId="37522" xr:uid="{6EC682CD-7AD5-49BD-BC2C-4830E6137C70}"/>
    <cellStyle name="Normal 6 3 3 2 5" xfId="37523" xr:uid="{DA654865-D497-4371-9395-8C4C22F36F89}"/>
    <cellStyle name="Normal 6 3 3 2 6" xfId="37524" xr:uid="{060AA929-4FED-4685-8E4C-55192260DF86}"/>
    <cellStyle name="Normal 6 3 3 2 7" xfId="37514" xr:uid="{C68B30A2-2D64-4A5A-812C-DFFC19624CD4}"/>
    <cellStyle name="Normal 6 3 3 3" xfId="1292" xr:uid="{00000000-0005-0000-0000-000012050000}"/>
    <cellStyle name="Normal 6 3 3 3 2" xfId="1293" xr:uid="{00000000-0005-0000-0000-000013050000}"/>
    <cellStyle name="Normal 6 3 3 3 2 2" xfId="37527" xr:uid="{49D29B8F-C2D3-4279-B3A6-47AD7F84B4B9}"/>
    <cellStyle name="Normal 6 3 3 3 2 3" xfId="37526" xr:uid="{9F76A878-74A4-46FD-90D2-5068671EE70D}"/>
    <cellStyle name="Normal 6 3 3 3 3" xfId="37528" xr:uid="{F68B97E4-ECD2-40B6-9793-DF2FF9432034}"/>
    <cellStyle name="Normal 6 3 3 3 4" xfId="37529" xr:uid="{576F94DF-2AF4-4914-BB19-7A340EDB40AA}"/>
    <cellStyle name="Normal 6 3 3 3 5" xfId="37525" xr:uid="{55CF0DA9-8D61-454C-AF19-068B414A931E}"/>
    <cellStyle name="Normal 6 3 3 4" xfId="1294" xr:uid="{00000000-0005-0000-0000-000014050000}"/>
    <cellStyle name="Normal 6 3 3 4 2" xfId="37531" xr:uid="{DB1A3DB7-7B66-4545-90EF-242C44D8AAC7}"/>
    <cellStyle name="Normal 6 3 3 4 3" xfId="37530" xr:uid="{9E63639C-9446-4666-A652-24B822671245}"/>
    <cellStyle name="Normal 6 3 3 5" xfId="37532" xr:uid="{354C22E4-9C65-4B64-8DA0-6BA8EC7E2FB8}"/>
    <cellStyle name="Normal 6 3 3 6" xfId="37533" xr:uid="{604AA7EE-6E50-4443-95AA-39A1EB3E5E17}"/>
    <cellStyle name="Normal 6 3 3 7" xfId="37534" xr:uid="{864012BC-87B5-4E9B-BBA2-7C825F01DD78}"/>
    <cellStyle name="Normal 6 3 3 8" xfId="37535" xr:uid="{398F4450-8071-417C-93A2-255EC3E751EE}"/>
    <cellStyle name="Normal 6 3 3 9" xfId="37513" xr:uid="{7FC8320F-5170-43CA-9A35-EF39AD9F056C}"/>
    <cellStyle name="Normal 6 3 4" xfId="1295" xr:uid="{00000000-0005-0000-0000-000015050000}"/>
    <cellStyle name="Normal 6 3 4 2" xfId="1296" xr:uid="{00000000-0005-0000-0000-000016050000}"/>
    <cellStyle name="Normal 6 3 4 2 2" xfId="1297" xr:uid="{00000000-0005-0000-0000-000017050000}"/>
    <cellStyle name="Normal 6 3 4 2 2 2" xfId="37538" xr:uid="{CB9C4ECB-3685-4416-9159-0C748E28E395}"/>
    <cellStyle name="Normal 6 3 4 2 3" xfId="37539" xr:uid="{D2C9347F-67AB-4040-836B-28068BF2F4C0}"/>
    <cellStyle name="Normal 6 3 4 2 4" xfId="37537" xr:uid="{9433CECA-BDEF-49C3-B102-C254682E7482}"/>
    <cellStyle name="Normal 6 3 4 3" xfId="1298" xr:uid="{00000000-0005-0000-0000-000018050000}"/>
    <cellStyle name="Normal 6 3 4 3 2" xfId="37540" xr:uid="{84E1EEF8-F97D-417A-9F14-43827A41638A}"/>
    <cellStyle name="Normal 6 3 4 4" xfId="37541" xr:uid="{23B567F6-FAC9-4DAB-B478-BD940F6705EC}"/>
    <cellStyle name="Normal 6 3 4 5" xfId="37536" xr:uid="{D8451DB2-2BB3-4F98-A129-4EE7E3C62634}"/>
    <cellStyle name="Normal 6 3 5" xfId="1299" xr:uid="{00000000-0005-0000-0000-000019050000}"/>
    <cellStyle name="Normal 6 3 5 2" xfId="1300" xr:uid="{00000000-0005-0000-0000-00001A050000}"/>
    <cellStyle name="Normal 6 3 5 2 2" xfId="37543" xr:uid="{90E30233-1A1D-4946-B35B-852B1249BFA3}"/>
    <cellStyle name="Normal 6 3 5 3" xfId="37544" xr:uid="{45029C26-27E4-4BF9-8AB6-82D5E9413466}"/>
    <cellStyle name="Normal 6 3 5 4" xfId="37542" xr:uid="{F0462DE1-0238-4A3A-A814-90992864FB2F}"/>
    <cellStyle name="Normal 6 3 6" xfId="1301" xr:uid="{00000000-0005-0000-0000-00001B050000}"/>
    <cellStyle name="Normal 6 3 6 2" xfId="37546" xr:uid="{4C582125-6D6E-451E-BE38-5090276D2DBA}"/>
    <cellStyle name="Normal 6 3 6 3" xfId="37545" xr:uid="{54365C6D-FA9E-4858-9B89-D2E05F889DE9}"/>
    <cellStyle name="Normal 6 3 7" xfId="37547" xr:uid="{AAF13CE2-4445-4F82-8EAE-12E943F96AA0}"/>
    <cellStyle name="Normal 6 3 8" xfId="4174" xr:uid="{AD4D809B-31AE-4A89-B7C6-E94025D8DB56}"/>
    <cellStyle name="Normal 6 3 9" xfId="2229" xr:uid="{86D5EC48-A683-4BBA-93CB-33D4E21B00AC}"/>
    <cellStyle name="Normal 6 4" xfId="1302" xr:uid="{00000000-0005-0000-0000-00001C050000}"/>
    <cellStyle name="Normal 6 4 2" xfId="1303" xr:uid="{00000000-0005-0000-0000-00001D050000}"/>
    <cellStyle name="Normal 6 4 2 10" xfId="3213" xr:uid="{044445E2-2F31-4BC9-80C3-E9550CE76716}"/>
    <cellStyle name="Normal 6 4 2 2" xfId="1304" xr:uid="{00000000-0005-0000-0000-00001E050000}"/>
    <cellStyle name="Normal 6 4 2 2 2" xfId="1305" xr:uid="{00000000-0005-0000-0000-00001F050000}"/>
    <cellStyle name="Normal 6 4 2 2 2 2" xfId="1306" xr:uid="{00000000-0005-0000-0000-000020050000}"/>
    <cellStyle name="Normal 6 4 2 2 2 2 2" xfId="37553" xr:uid="{AF4DCFC9-69AC-40EC-844D-674D8697A7C5}"/>
    <cellStyle name="Normal 6 4 2 2 2 2 3" xfId="37552" xr:uid="{C6A80A37-DCB2-4EB6-A58F-0B6AC98F0FDE}"/>
    <cellStyle name="Normal 6 4 2 2 2 3" xfId="37554" xr:uid="{CC7C0363-F1D0-4746-B0B2-BC49D3DC7422}"/>
    <cellStyle name="Normal 6 4 2 2 2 4" xfId="37555" xr:uid="{92D127D9-A1DC-4A3E-976D-691ED483BFBE}"/>
    <cellStyle name="Normal 6 4 2 2 2 5" xfId="37551" xr:uid="{C0664AB9-E6F2-4141-8BE6-E69CF407022E}"/>
    <cellStyle name="Normal 6 4 2 2 3" xfId="1307" xr:uid="{00000000-0005-0000-0000-000021050000}"/>
    <cellStyle name="Normal 6 4 2 2 3 2" xfId="37557" xr:uid="{F97C0809-33CF-485B-B8C5-A2F15009C325}"/>
    <cellStyle name="Normal 6 4 2 2 3 3" xfId="37556" xr:uid="{7EFAF476-0F74-4D7F-8CF3-CE85BA0230B4}"/>
    <cellStyle name="Normal 6 4 2 2 4" xfId="37558" xr:uid="{3CEA4B3A-B306-4F36-9125-5561C4465EED}"/>
    <cellStyle name="Normal 6 4 2 2 5" xfId="37559" xr:uid="{A88A7DD9-7813-4F65-923E-C9D2E4AE4304}"/>
    <cellStyle name="Normal 6 4 2 2 6" xfId="37560" xr:uid="{1A20AEDE-0CE2-4E2C-96D0-604419ACFA51}"/>
    <cellStyle name="Normal 6 4 2 2 7" xfId="37550" xr:uid="{4FABE347-31CC-4ED0-AC2A-0088C67FDB56}"/>
    <cellStyle name="Normal 6 4 2 3" xfId="1308" xr:uid="{00000000-0005-0000-0000-000022050000}"/>
    <cellStyle name="Normal 6 4 2 3 2" xfId="1309" xr:uid="{00000000-0005-0000-0000-000023050000}"/>
    <cellStyle name="Normal 6 4 2 3 2 2" xfId="37563" xr:uid="{B253F657-E701-4365-9176-60537F73A88D}"/>
    <cellStyle name="Normal 6 4 2 3 2 3" xfId="37562" xr:uid="{0AD3A41F-6140-47AF-8CE4-EEBE20E36C31}"/>
    <cellStyle name="Normal 6 4 2 3 3" xfId="37564" xr:uid="{214C0312-B337-4F1E-8467-20BC570049BE}"/>
    <cellStyle name="Normal 6 4 2 3 4" xfId="37565" xr:uid="{4F89A143-BA36-44B8-970D-F11FEF6C841D}"/>
    <cellStyle name="Normal 6 4 2 3 5" xfId="37561" xr:uid="{9D171973-034C-4959-885C-B1B8CFDF1041}"/>
    <cellStyle name="Normal 6 4 2 4" xfId="1310" xr:uid="{00000000-0005-0000-0000-000024050000}"/>
    <cellStyle name="Normal 6 4 2 4 2" xfId="37567" xr:uid="{9BAC9D69-84D6-4B09-A34D-0F75D146CCAD}"/>
    <cellStyle name="Normal 6 4 2 4 3" xfId="37566" xr:uid="{3BBF8857-4B07-4416-9E55-E8DA996FB524}"/>
    <cellStyle name="Normal 6 4 2 5" xfId="37568" xr:uid="{2DE00A3C-9342-488C-9E1B-0721F8C3EC10}"/>
    <cellStyle name="Normal 6 4 2 6" xfId="37569" xr:uid="{6249928A-496A-4056-98AF-3EE78FCC9A4D}"/>
    <cellStyle name="Normal 6 4 2 7" xfId="37570" xr:uid="{89EC0C4D-FF5C-4496-AB2B-DBEBB78C686E}"/>
    <cellStyle name="Normal 6 4 2 8" xfId="37571" xr:uid="{71F48065-398D-47F1-9BE2-1FECDA3B5FF3}"/>
    <cellStyle name="Normal 6 4 2 9" xfId="37549" xr:uid="{18C3902B-EB68-4794-869E-E3B2F732EF57}"/>
    <cellStyle name="Normal 6 4 3" xfId="1311" xr:uid="{00000000-0005-0000-0000-000025050000}"/>
    <cellStyle name="Normal 6 4 3 2" xfId="1312" xr:uid="{00000000-0005-0000-0000-000026050000}"/>
    <cellStyle name="Normal 6 4 3 2 2" xfId="1313" xr:uid="{00000000-0005-0000-0000-000027050000}"/>
    <cellStyle name="Normal 6 4 3 2 2 2" xfId="37574" xr:uid="{114ED602-6AF8-4810-8FE5-F966DE0DD5D9}"/>
    <cellStyle name="Normal 6 4 3 2 3" xfId="37575" xr:uid="{CA58DE3F-51BA-456D-AFFB-F65E3AE71CD9}"/>
    <cellStyle name="Normal 6 4 3 2 4" xfId="37573" xr:uid="{5C22D10F-4E4E-48AF-A24F-BEEC461C3CF4}"/>
    <cellStyle name="Normal 6 4 3 3" xfId="1314" xr:uid="{00000000-0005-0000-0000-000028050000}"/>
    <cellStyle name="Normal 6 4 3 3 2" xfId="37576" xr:uid="{E0185825-E477-49E6-A8CA-AE1DD5032868}"/>
    <cellStyle name="Normal 6 4 3 4" xfId="37577" xr:uid="{35858729-B5D7-44DE-ABC1-0CFEFEA383CE}"/>
    <cellStyle name="Normal 6 4 3 5" xfId="37572" xr:uid="{945D7F3B-169A-4129-BF31-DAAB8048AAD1}"/>
    <cellStyle name="Normal 6 4 4" xfId="1315" xr:uid="{00000000-0005-0000-0000-000029050000}"/>
    <cellStyle name="Normal 6 4 4 2" xfId="1316" xr:uid="{00000000-0005-0000-0000-00002A050000}"/>
    <cellStyle name="Normal 6 4 4 2 2" xfId="37579" xr:uid="{3074F5F6-8439-4E32-BD16-AAFFE35B7E46}"/>
    <cellStyle name="Normal 6 4 4 3" xfId="37580" xr:uid="{4F04717E-9D33-4786-A8A0-9540A0DDA476}"/>
    <cellStyle name="Normal 6 4 4 4" xfId="37578" xr:uid="{6E04DD1D-1E4A-4D16-88BD-86A5D089D6BD}"/>
    <cellStyle name="Normal 6 4 5" xfId="1317" xr:uid="{00000000-0005-0000-0000-00002B050000}"/>
    <cellStyle name="Normal 6 4 5 2" xfId="37582" xr:uid="{08F92F91-A16D-43F9-8BD2-EE95879BF1C0}"/>
    <cellStyle name="Normal 6 4 5 3" xfId="37581" xr:uid="{E43E7217-B672-4850-A07C-D009F6C1899A}"/>
    <cellStyle name="Normal 6 4 6" xfId="37583" xr:uid="{6FAA1725-4B40-4A6A-944C-4C45D4EDE438}"/>
    <cellStyle name="Normal 6 4 7" xfId="37548" xr:uid="{DDB22C0A-20D0-4043-997C-36E183566065}"/>
    <cellStyle name="Normal 6 4 8" xfId="2230" xr:uid="{A5711FB7-EE6B-4286-9633-022CCC1C959F}"/>
    <cellStyle name="Normal 6 5" xfId="1318" xr:uid="{00000000-0005-0000-0000-00002C050000}"/>
    <cellStyle name="Normal 6 5 2" xfId="1319" xr:uid="{00000000-0005-0000-0000-00002D050000}"/>
    <cellStyle name="Normal 6 5 2 2" xfId="1320" xr:uid="{00000000-0005-0000-0000-00002E050000}"/>
    <cellStyle name="Normal 6 5 2 2 2" xfId="1321" xr:uid="{00000000-0005-0000-0000-00002F050000}"/>
    <cellStyle name="Normal 6 5 2 2 2 2" xfId="37588" xr:uid="{4954994B-2842-42AA-941A-4975E32ECBCE}"/>
    <cellStyle name="Normal 6 5 2 2 2 3" xfId="37587" xr:uid="{9C5C9FCD-69C1-4ED4-A687-50184DAAD442}"/>
    <cellStyle name="Normal 6 5 2 2 3" xfId="37589" xr:uid="{E7EC9E48-2129-43FF-8B63-D5F51385686E}"/>
    <cellStyle name="Normal 6 5 2 2 3 2" xfId="37590" xr:uid="{3B1BCF11-F252-46C0-9947-98A28B291BC5}"/>
    <cellStyle name="Normal 6 5 2 2 4" xfId="37591" xr:uid="{C8B4209A-66AA-47F9-89E9-1C9D832E7374}"/>
    <cellStyle name="Normal 6 5 2 2 5" xfId="37592" xr:uid="{DCDDDD02-2D29-4CF4-A3C4-A4DC10A59AF6}"/>
    <cellStyle name="Normal 6 5 2 2 6" xfId="37593" xr:uid="{7E07E062-A9A6-4D5A-8863-AE25A9AF8505}"/>
    <cellStyle name="Normal 6 5 2 2 7" xfId="37586" xr:uid="{7CFEDDA6-08F3-4F05-B41B-9FDEF9DECC1C}"/>
    <cellStyle name="Normal 6 5 2 3" xfId="1322" xr:uid="{00000000-0005-0000-0000-000030050000}"/>
    <cellStyle name="Normal 6 5 2 3 2" xfId="37595" xr:uid="{1CC0DF30-F60D-4E04-AEB5-58B90498D916}"/>
    <cellStyle name="Normal 6 5 2 3 3" xfId="37594" xr:uid="{492ACC03-E7CA-4E9C-8B84-03F6F7580CFD}"/>
    <cellStyle name="Normal 6 5 2 4" xfId="37596" xr:uid="{E6CD3673-1003-4274-A61D-AF7302BEC3F7}"/>
    <cellStyle name="Normal 6 5 2 4 2" xfId="37597" xr:uid="{817A8186-35B3-4FED-A0E6-600A200DE348}"/>
    <cellStyle name="Normal 6 5 2 5" xfId="37598" xr:uid="{CCFDCF2D-B5B0-4D62-8E84-D17BE5B1EBC8}"/>
    <cellStyle name="Normal 6 5 2 6" xfId="37599" xr:uid="{73B2B9DD-B054-40B3-A735-63BEACC71281}"/>
    <cellStyle name="Normal 6 5 2 7" xfId="37600" xr:uid="{3601FB18-791E-4A7D-9B8F-F8CDA742029B}"/>
    <cellStyle name="Normal 6 5 2 8" xfId="37601" xr:uid="{D5BBA006-F7F0-4957-8816-32251AC9039C}"/>
    <cellStyle name="Normal 6 5 2 9" xfId="37585" xr:uid="{B100E3EF-3F91-4208-934B-A711FC0AB5A9}"/>
    <cellStyle name="Normal 6 5 3" xfId="1323" xr:uid="{00000000-0005-0000-0000-000031050000}"/>
    <cellStyle name="Normal 6 5 3 2" xfId="1324" xr:uid="{00000000-0005-0000-0000-000032050000}"/>
    <cellStyle name="Normal 6 5 3 2 2" xfId="37603" xr:uid="{9A4E4E8F-EC8F-4D7A-A113-212F15E4DC66}"/>
    <cellStyle name="Normal 6 5 3 3" xfId="37604" xr:uid="{D3EA8CDB-42DA-48D5-8C15-C709EBC9827B}"/>
    <cellStyle name="Normal 6 5 3 4" xfId="37602" xr:uid="{C021BEFB-80FC-41CD-9574-621FD135F4C8}"/>
    <cellStyle name="Normal 6 5 4" xfId="1325" xr:uid="{00000000-0005-0000-0000-000033050000}"/>
    <cellStyle name="Normal 6 5 4 2" xfId="37606" xr:uid="{281B8AA8-3F5F-4635-A9C6-961635EBD3F8}"/>
    <cellStyle name="Normal 6 5 4 3" xfId="37605" xr:uid="{555667AF-A90A-4B04-A678-5394ABA60720}"/>
    <cellStyle name="Normal 6 5 5" xfId="37607" xr:uid="{186FBD57-F72C-4568-B96A-7B17092E58F4}"/>
    <cellStyle name="Normal 6 5 6" xfId="37584" xr:uid="{61AB18A5-10BC-4345-AD7E-B66FBBED1E8B}"/>
    <cellStyle name="Normal 6 5 7" xfId="3210" xr:uid="{012FB7E8-9088-4BFC-B522-2029CD21BE04}"/>
    <cellStyle name="Normal 6 6" xfId="1326" xr:uid="{00000000-0005-0000-0000-000034050000}"/>
    <cellStyle name="Normal 6 6 2" xfId="1327" xr:uid="{00000000-0005-0000-0000-000035050000}"/>
    <cellStyle name="Normal 6 6 2 2" xfId="1328" xr:uid="{00000000-0005-0000-0000-000036050000}"/>
    <cellStyle name="Normal 6 6 2 2 2" xfId="37611" xr:uid="{263A942F-3E6C-4716-A730-5D557602B3A3}"/>
    <cellStyle name="Normal 6 6 2 2 2 2" xfId="37612" xr:uid="{A144AA38-1046-49B5-9A6F-841722F803D1}"/>
    <cellStyle name="Normal 6 6 2 2 3" xfId="37613" xr:uid="{64037881-2F70-413E-A20C-541C4949C70E}"/>
    <cellStyle name="Normal 6 6 2 2 4" xfId="37614" xr:uid="{44C87783-6F47-4D23-B50E-58AAAD2A5226}"/>
    <cellStyle name="Normal 6 6 2 2 5" xfId="37610" xr:uid="{3C1322A1-296E-4F25-83D1-FA4791E5A178}"/>
    <cellStyle name="Normal 6 6 2 3" xfId="37615" xr:uid="{3A94C7E1-3A59-43AB-A23F-B47DD913F89A}"/>
    <cellStyle name="Normal 6 6 2 3 2" xfId="37616" xr:uid="{2561F92D-7CFE-493A-9965-272FA297A2D6}"/>
    <cellStyle name="Normal 6 6 2 4" xfId="37617" xr:uid="{E63B1CE6-5B51-44B0-A4DA-453106666F6F}"/>
    <cellStyle name="Normal 6 6 2 4 2" xfId="37618" xr:uid="{535A7ED6-EF12-4101-8434-454ECA1DECF6}"/>
    <cellStyle name="Normal 6 6 2 5" xfId="37619" xr:uid="{A36B30C3-C1BB-4C95-97FF-3DAC004E6CCA}"/>
    <cellStyle name="Normal 6 6 2 6" xfId="37620" xr:uid="{94EB827C-A4E3-4EB2-ADD3-A5C681CFFC19}"/>
    <cellStyle name="Normal 6 6 2 7" xfId="37621" xr:uid="{77DA5198-3F96-4225-9DCD-F3F5A61C6007}"/>
    <cellStyle name="Normal 6 6 2 8" xfId="37622" xr:uid="{7D09A924-2008-4D70-907E-C812093272BC}"/>
    <cellStyle name="Normal 6 6 2 9" xfId="37609" xr:uid="{67594163-56B9-4661-B3E1-C1D83229A7F9}"/>
    <cellStyle name="Normal 6 6 3" xfId="1329" xr:uid="{00000000-0005-0000-0000-000037050000}"/>
    <cellStyle name="Normal 6 6 3 2" xfId="37624" xr:uid="{08C5E8BA-EBC8-4BF6-AFF6-70E82CD9FA17}"/>
    <cellStyle name="Normal 6 6 3 3" xfId="37623" xr:uid="{954A8AA8-54AC-4A26-A614-6C5924AB9F7C}"/>
    <cellStyle name="Normal 6 6 4" xfId="37625" xr:uid="{AE0F597B-CF9C-4260-981C-6821769E5F9C}"/>
    <cellStyle name="Normal 6 6 5" xfId="37608" xr:uid="{8032CE1F-F7B1-4730-A0ED-581A457AF6A8}"/>
    <cellStyle name="Normal 6 6 6" xfId="3838" xr:uid="{5D26336D-9FA6-41D0-84B6-DE61EB9126E2}"/>
    <cellStyle name="Normal 6 7" xfId="1330" xr:uid="{00000000-0005-0000-0000-000038050000}"/>
    <cellStyle name="Normal 6 7 2" xfId="1331" xr:uid="{00000000-0005-0000-0000-000039050000}"/>
    <cellStyle name="Normal 6 7 2 2" xfId="1332" xr:uid="{00000000-0005-0000-0000-00003A050000}"/>
    <cellStyle name="Normal 6 7 2 2 2" xfId="37629" xr:uid="{91418D47-4A82-4340-B8AB-E44EC2EB1158}"/>
    <cellStyle name="Normal 6 7 2 2 2 2" xfId="37630" xr:uid="{BA21433D-0C1F-4F24-89A1-9D32DF2B1B15}"/>
    <cellStyle name="Normal 6 7 2 2 3" xfId="37631" xr:uid="{4314A0A9-F372-4E2D-BBDB-A2F56A265E08}"/>
    <cellStyle name="Normal 6 7 2 2 4" xfId="37632" xr:uid="{6DDAD1F7-E6FD-442F-823C-54AFBD850007}"/>
    <cellStyle name="Normal 6 7 2 2 5" xfId="37628" xr:uid="{A062520E-85C0-4C04-821A-C1FEE80BD65D}"/>
    <cellStyle name="Normal 6 7 2 3" xfId="37633" xr:uid="{2429FF1B-55EF-4860-ABD3-1DBE461A2A1F}"/>
    <cellStyle name="Normal 6 7 2 3 2" xfId="37634" xr:uid="{A26F5B7D-55D6-42C6-A5C5-A4CE62B02C21}"/>
    <cellStyle name="Normal 6 7 2 4" xfId="37635" xr:uid="{24A0C63B-BB7C-4C97-9BFA-5D47BB9654C7}"/>
    <cellStyle name="Normal 6 7 2 4 2" xfId="37636" xr:uid="{7DEFDD23-875B-482C-A92A-AFFB2EE6FF49}"/>
    <cellStyle name="Normal 6 7 2 5" xfId="37637" xr:uid="{C5390837-F5CF-45E1-9AA1-9B336BC77FCE}"/>
    <cellStyle name="Normal 6 7 2 6" xfId="37638" xr:uid="{26DA50AE-CD16-4471-973D-385445A17BAC}"/>
    <cellStyle name="Normal 6 7 2 7" xfId="37639" xr:uid="{3453A5F0-0B87-4ADB-A6D3-C89530EF2712}"/>
    <cellStyle name="Normal 6 7 2 8" xfId="37640" xr:uid="{DF00E1DC-3BBF-4FCB-BC66-C8387D8D3DB0}"/>
    <cellStyle name="Normal 6 7 2 9" xfId="37627" xr:uid="{707D6E30-E28C-49E0-8D02-EED58BFDD261}"/>
    <cellStyle name="Normal 6 7 3" xfId="1333" xr:uid="{00000000-0005-0000-0000-00003B050000}"/>
    <cellStyle name="Normal 6 7 3 2" xfId="37642" xr:uid="{9ACC4E35-C631-466E-8D48-AC19E3E12A4F}"/>
    <cellStyle name="Normal 6 7 3 3" xfId="37641" xr:uid="{622BAD3C-5F43-4373-A0CE-D37795DDCE48}"/>
    <cellStyle name="Normal 6 7 4" xfId="37643" xr:uid="{347615EF-A8ED-4D87-ACD7-7CD017C771F3}"/>
    <cellStyle name="Normal 6 7 5" xfId="37626" xr:uid="{DB963DB3-15D1-4BE6-A837-60A4A480703E}"/>
    <cellStyle name="Normal 6 8" xfId="1334" xr:uid="{00000000-0005-0000-0000-00003C050000}"/>
    <cellStyle name="Normal 6 8 2" xfId="1335" xr:uid="{00000000-0005-0000-0000-00003D050000}"/>
    <cellStyle name="Normal 6 8 2 2" xfId="1336" xr:uid="{00000000-0005-0000-0000-00003E050000}"/>
    <cellStyle name="Normal 6 8 2 2 2" xfId="37647" xr:uid="{A7DCDB3D-1002-49A7-A631-FDE30A03CC8F}"/>
    <cellStyle name="Normal 6 8 2 2 2 2" xfId="37648" xr:uid="{FBE3359F-3852-42F3-B4D0-EBF47CABF334}"/>
    <cellStyle name="Normal 6 8 2 2 3" xfId="37649" xr:uid="{1D7ACDF6-67CF-42DC-B43E-F6BDC9E4C5C2}"/>
    <cellStyle name="Normal 6 8 2 2 4" xfId="37650" xr:uid="{BC1262F2-4704-40A5-8D7F-04F6859A2055}"/>
    <cellStyle name="Normal 6 8 2 2 5" xfId="37646" xr:uid="{C4884C52-85FF-474C-B9C1-F03882E6FE0E}"/>
    <cellStyle name="Normal 6 8 2 3" xfId="37651" xr:uid="{4D2DDDF5-31B8-490D-A293-6BFAA438617B}"/>
    <cellStyle name="Normal 6 8 2 3 2" xfId="37652" xr:uid="{5755F304-EA4D-43DD-B6B3-291B50DE57F7}"/>
    <cellStyle name="Normal 6 8 2 4" xfId="37653" xr:uid="{9C32D01E-FFE8-4388-B2D0-FB3F8B6CAA6D}"/>
    <cellStyle name="Normal 6 8 2 4 2" xfId="37654" xr:uid="{589DF025-231D-4F3C-A0FF-6E8AF667A09F}"/>
    <cellStyle name="Normal 6 8 2 5" xfId="37655" xr:uid="{F16CA042-FE6A-4CB7-B3FF-AEFC87803DBE}"/>
    <cellStyle name="Normal 6 8 2 6" xfId="37656" xr:uid="{90B458DE-4414-4E3C-85B2-449A5D6E5A7C}"/>
    <cellStyle name="Normal 6 8 2 7" xfId="37657" xr:uid="{6B64CA69-CA4E-4FDF-A4D8-B0CF16B44DE5}"/>
    <cellStyle name="Normal 6 8 2 8" xfId="37658" xr:uid="{2442E863-BB97-433D-A1C2-880C4507CFC3}"/>
    <cellStyle name="Normal 6 8 2 9" xfId="37645" xr:uid="{4AEB2920-BA31-4BC5-B431-FE311188414E}"/>
    <cellStyle name="Normal 6 8 3" xfId="1337" xr:uid="{00000000-0005-0000-0000-00003F050000}"/>
    <cellStyle name="Normal 6 8 3 2" xfId="37660" xr:uid="{AA705035-8B27-464C-B90D-3C16CAB11D12}"/>
    <cellStyle name="Normal 6 8 3 3" xfId="37659" xr:uid="{1823219F-A582-4963-B6FD-C8431EB689F9}"/>
    <cellStyle name="Normal 6 8 4" xfId="37661" xr:uid="{E69841D8-C1F1-443B-8F67-FC76A7E1C6E8}"/>
    <cellStyle name="Normal 6 8 5" xfId="37644" xr:uid="{E6F781D0-CBE1-40A7-84D0-7AB1655F645D}"/>
    <cellStyle name="Normal 6 9" xfId="1338" xr:uid="{00000000-0005-0000-0000-000040050000}"/>
    <cellStyle name="Normal 6 9 2" xfId="1339" xr:uid="{00000000-0005-0000-0000-000041050000}"/>
    <cellStyle name="Normal 6 9 2 2" xfId="1340" xr:uid="{00000000-0005-0000-0000-000042050000}"/>
    <cellStyle name="Normal 6 9 2 2 2" xfId="37665" xr:uid="{8209E790-7B45-4DA9-9DFB-14C7271BFEFB}"/>
    <cellStyle name="Normal 6 9 2 2 2 2" xfId="37666" xr:uid="{7F10B829-8FF0-4E7C-8D88-B6CDCA33FC20}"/>
    <cellStyle name="Normal 6 9 2 2 3" xfId="37667" xr:uid="{66297F08-13DC-4E22-AEAC-F97497C0E725}"/>
    <cellStyle name="Normal 6 9 2 2 4" xfId="37668" xr:uid="{3EE19C03-690B-4780-ADAD-B146F2BAE11B}"/>
    <cellStyle name="Normal 6 9 2 2 5" xfId="37664" xr:uid="{5616A06C-22BE-4086-96E6-8AEF51AFEA15}"/>
    <cellStyle name="Normal 6 9 2 3" xfId="37669" xr:uid="{5A9F58A7-21A0-4540-A1A9-7369704F2B6F}"/>
    <cellStyle name="Normal 6 9 2 3 2" xfId="37670" xr:uid="{F68D8357-33F9-4750-AF26-B6F9D5B04C5C}"/>
    <cellStyle name="Normal 6 9 2 4" xfId="37671" xr:uid="{6BF415AA-0545-4294-9D15-BAD41D49062A}"/>
    <cellStyle name="Normal 6 9 2 4 2" xfId="37672" xr:uid="{F808D76F-7C8C-4E9E-91B6-A5CE23068080}"/>
    <cellStyle name="Normal 6 9 2 5" xfId="37673" xr:uid="{F1216E30-7D6D-43CB-ABE4-E5744F4CD854}"/>
    <cellStyle name="Normal 6 9 2 6" xfId="37674" xr:uid="{BA4E233B-C155-4A04-A9C5-1FBDCE3FB732}"/>
    <cellStyle name="Normal 6 9 2 7" xfId="37675" xr:uid="{B68E8045-417A-48ED-A409-A90F6F42651C}"/>
    <cellStyle name="Normal 6 9 2 8" xfId="37676" xr:uid="{C7209A1A-D080-4EF8-A050-F2794ECC3EA1}"/>
    <cellStyle name="Normal 6 9 2 9" xfId="37663" xr:uid="{222EDAF3-A5E8-403B-8D6B-6F99C5C40A4D}"/>
    <cellStyle name="Normal 6 9 3" xfId="1341" xr:uid="{00000000-0005-0000-0000-000043050000}"/>
    <cellStyle name="Normal 6 9 3 2" xfId="37678" xr:uid="{289B24E7-03F9-4EC9-978E-FD11B99FD6B5}"/>
    <cellStyle name="Normal 6 9 3 3" xfId="37677" xr:uid="{C404F5B5-6C1E-4378-985D-F81764C7B0A2}"/>
    <cellStyle name="Normal 6 9 4" xfId="37679" xr:uid="{B20BBD84-E98F-4FF2-9429-3A0EACBEFDE8}"/>
    <cellStyle name="Normal 6 9 5" xfId="37662" xr:uid="{B1942D42-6C9B-438F-9E48-E6F285C7F8B9}"/>
    <cellStyle name="Normal 6_ANNÉE 2015" xfId="2231" xr:uid="{31AC6BB5-1953-4622-BE8B-3E885E8E67C6}"/>
    <cellStyle name="Normal 60" xfId="37680" xr:uid="{998DB467-CDE4-4F23-97FF-D76FAADE7833}"/>
    <cellStyle name="Normal 60 2" xfId="37681" xr:uid="{DB5A67A2-485B-4998-B59D-0667F813652F}"/>
    <cellStyle name="Normal 60 2 2" xfId="37682" xr:uid="{E881AD6F-A258-41AF-8DBC-00DA37B7E67A}"/>
    <cellStyle name="Normal 60 2 2 2" xfId="37683" xr:uid="{4CB57E50-1A7C-4F49-8C38-1AA0DDD489D3}"/>
    <cellStyle name="Normal 60 2 2 2 2" xfId="37684" xr:uid="{4DFFF59C-5664-4BF1-93AE-48CF93B929AE}"/>
    <cellStyle name="Normal 60 2 2 2 2 2" xfId="37685" xr:uid="{FF1DE891-1381-442B-BF64-C79004FB8833}"/>
    <cellStyle name="Normal 60 2 2 2 3" xfId="37686" xr:uid="{CF68F58B-CE9C-4B61-A4F7-6A3803307F08}"/>
    <cellStyle name="Normal 60 2 2 2 4" xfId="37687" xr:uid="{49B864C9-E5FC-4CC0-BB61-96A290B4B9D4}"/>
    <cellStyle name="Normal 60 2 2 3" xfId="37688" xr:uid="{39599D40-B4E2-46A8-BB16-226A8B8CB04D}"/>
    <cellStyle name="Normal 60 2 2 3 2" xfId="37689" xr:uid="{093C3AD2-57EF-4B43-982E-C2C03152F4A1}"/>
    <cellStyle name="Normal 60 2 2 4" xfId="37690" xr:uid="{023C7C8D-51F4-41FF-B6EA-50D4E41B4E82}"/>
    <cellStyle name="Normal 60 2 2 5" xfId="37691" xr:uid="{87B0BBF0-9FBA-437C-9C82-A49C3B0A5C3E}"/>
    <cellStyle name="Normal 60 2 2 6" xfId="37692" xr:uid="{8428D95B-8A29-4389-89C0-486F0FE30F95}"/>
    <cellStyle name="Normal 60 3" xfId="37693" xr:uid="{89DB83C6-D740-4A4E-9CCE-846A767191A9}"/>
    <cellStyle name="Normal 60 3 2" xfId="37694" xr:uid="{AF0DD481-4818-415D-A2E4-B24370E5AA9F}"/>
    <cellStyle name="Normal 60 3 2 2" xfId="37695" xr:uid="{9DBFE4C3-5AD8-43C4-BB38-6C42B5B2EBEF}"/>
    <cellStyle name="Normal 60 3 2 2 2" xfId="37696" xr:uid="{C1F9358D-E282-4827-8945-8D4B264F10ED}"/>
    <cellStyle name="Normal 60 3 2 2 2 2" xfId="37697" xr:uid="{45BECFAD-FA47-40DD-91A8-385424C6CE26}"/>
    <cellStyle name="Normal 60 3 2 2 3" xfId="37698" xr:uid="{4C3875FF-D764-4F2A-B9BF-9A889ABF6391}"/>
    <cellStyle name="Normal 60 3 2 2 4" xfId="37699" xr:uid="{9716ECBC-9245-4F8B-BE37-F969C07F2DD0}"/>
    <cellStyle name="Normal 60 3 2 3" xfId="37700" xr:uid="{7C042047-D7BE-4442-8A78-ED82F79B9721}"/>
    <cellStyle name="Normal 60 3 2 3 2" xfId="37701" xr:uid="{AE9AFCF3-670C-4259-9FFD-D8D876197A1D}"/>
    <cellStyle name="Normal 60 3 2 4" xfId="37702" xr:uid="{0705340C-54A3-44D5-A0A3-009CAF102108}"/>
    <cellStyle name="Normal 60 3 2 5" xfId="37703" xr:uid="{56147A72-09CB-4D71-B651-162FFAC4945D}"/>
    <cellStyle name="Normal 60 4" xfId="37704" xr:uid="{57EF348F-65DA-43B0-8F66-2F4D10BFF791}"/>
    <cellStyle name="Normal 60 4 2" xfId="37705" xr:uid="{A268A8AA-118D-46D4-9D3A-6E8143CBC0D7}"/>
    <cellStyle name="Normal 60 4 2 2" xfId="37706" xr:uid="{92171BBC-AAC7-470C-B1FF-EF8D51A50E6A}"/>
    <cellStyle name="Normal 60 4 2 2 2" xfId="37707" xr:uid="{66CF93CA-4481-45EE-B754-F2E1D624484C}"/>
    <cellStyle name="Normal 60 4 2 3" xfId="37708" xr:uid="{C8E17CD6-DA4A-4B2E-9B4B-888CB898901F}"/>
    <cellStyle name="Normal 60 4 2 4" xfId="37709" xr:uid="{49E0A096-2AF6-42DF-9AE2-31E8C5D138F8}"/>
    <cellStyle name="Normal 60 4 3" xfId="37710" xr:uid="{C958D7CE-3752-4D66-AD7B-0AD41DC6EA14}"/>
    <cellStyle name="Normal 60 4 3 2" xfId="37711" xr:uid="{EA5CDA53-C9B7-428B-975D-F1543215E910}"/>
    <cellStyle name="Normal 60 4 4" xfId="37712" xr:uid="{93F1F8AB-D879-4420-AFF8-4B3BBD2F15CC}"/>
    <cellStyle name="Normal 60 4 5" xfId="37713" xr:uid="{A78672F6-32C7-4169-A6A0-C9F19F9040CE}"/>
    <cellStyle name="Normal 61" xfId="37714" xr:uid="{CBAD435A-2E86-47C4-9675-8616341BAFBA}"/>
    <cellStyle name="Normal 61 2" xfId="37715" xr:uid="{DB5D9932-F13F-49D3-89C8-3ECBDCF6DACD}"/>
    <cellStyle name="Normal 61 2 2" xfId="37716" xr:uid="{63C3E8DA-1714-4952-BCFB-329D15661D86}"/>
    <cellStyle name="Normal 61 2 2 2" xfId="37717" xr:uid="{496653D1-8C96-4764-9154-1E6CF120FBE2}"/>
    <cellStyle name="Normal 61 2 2 2 2" xfId="37718" xr:uid="{21F3B27B-7E23-431D-B918-8E843E239F1E}"/>
    <cellStyle name="Normal 61 2 2 2 2 2" xfId="37719" xr:uid="{B0B6371C-DEE7-4155-BDDD-43B8F50AA9AF}"/>
    <cellStyle name="Normal 61 2 2 2 3" xfId="37720" xr:uid="{17B70B0E-F548-4D51-9D5B-D0FB99FDBC05}"/>
    <cellStyle name="Normal 61 2 2 2 4" xfId="37721" xr:uid="{95459BFC-2664-4E9D-A06C-6969E36AF9BA}"/>
    <cellStyle name="Normal 61 2 2 2 5" xfId="37722" xr:uid="{40F7D236-2FA8-4905-915A-756A08122758}"/>
    <cellStyle name="Normal 61 2 2 3" xfId="37723" xr:uid="{14AAB074-8E82-4AFF-AF21-7F7064E767C9}"/>
    <cellStyle name="Normal 61 2 2 3 2" xfId="37724" xr:uid="{EB2430AF-C081-4950-94C7-579EE9DD6921}"/>
    <cellStyle name="Normal 61 2 2 3 3" xfId="37725" xr:uid="{BC8B0CF9-EB85-4957-9F29-A3B95C017438}"/>
    <cellStyle name="Normal 61 2 2 4" xfId="37726" xr:uid="{59970A7D-AA91-4CEB-AFBE-3061981C69B4}"/>
    <cellStyle name="Normal 61 2 2 4 2" xfId="37727" xr:uid="{FD13C65B-9D4F-49CF-96F5-790BC230923D}"/>
    <cellStyle name="Normal 61 2 2 5" xfId="37728" xr:uid="{E0E9B6BE-D189-4AF2-8053-A7A59AFD1E60}"/>
    <cellStyle name="Normal 61 2 2 6" xfId="37729" xr:uid="{D3BADF25-8446-49D7-A902-5C6881FFBCEC}"/>
    <cellStyle name="Normal 61 2 3" xfId="37730" xr:uid="{C8F9D575-FDDE-46E7-99D4-7DFA863F8415}"/>
    <cellStyle name="Normal 61 3" xfId="37731" xr:uid="{F00B4548-D4EB-4FE9-BC96-6D92C9FB969D}"/>
    <cellStyle name="Normal 61 3 2" xfId="37732" xr:uid="{6E15C737-483F-4D1E-B163-AD55BD57E945}"/>
    <cellStyle name="Normal 61 3 2 2" xfId="37733" xr:uid="{9536FC78-E71B-4926-AA63-8946614D5143}"/>
    <cellStyle name="Normal 61 3 2 2 2" xfId="37734" xr:uid="{2F63B3BB-E913-461E-85B0-7D09937C2D59}"/>
    <cellStyle name="Normal 61 3 2 2 2 2" xfId="37735" xr:uid="{7863F4D3-C453-4025-BC66-5E0825CA4FE3}"/>
    <cellStyle name="Normal 61 3 2 2 3" xfId="37736" xr:uid="{C0FC48A7-88B2-4892-8FF0-D46B85E3E26B}"/>
    <cellStyle name="Normal 61 3 2 2 4" xfId="37737" xr:uid="{C65A4CA6-93E4-496A-938F-DF8352486958}"/>
    <cellStyle name="Normal 61 3 2 3" xfId="37738" xr:uid="{004981DD-A8DD-415C-817D-7C31AB85E454}"/>
    <cellStyle name="Normal 61 3 2 3 2" xfId="37739" xr:uid="{F700DB88-24CF-4A8B-8081-990E480A9138}"/>
    <cellStyle name="Normal 61 3 2 4" xfId="37740" xr:uid="{F2326639-64AA-4D37-937B-06EAB0071432}"/>
    <cellStyle name="Normal 61 3 2 5" xfId="37741" xr:uid="{152A9295-73F0-4B05-9DDE-EBF78059A7E2}"/>
    <cellStyle name="Normal 61 4" xfId="37742" xr:uid="{DC129044-3DAD-41D3-9C99-3BD2CBC3763E}"/>
    <cellStyle name="Normal 61 4 2" xfId="37743" xr:uid="{09C20C4E-F0E1-4939-93F1-09FA2361F4A6}"/>
    <cellStyle name="Normal 61 4 2 2" xfId="37744" xr:uid="{C2CF7AC2-3A93-4D82-9A15-B45156ED28DC}"/>
    <cellStyle name="Normal 61 4 2 2 2" xfId="37745" xr:uid="{56C09351-EB52-4F8A-A838-93A2E260BCF1}"/>
    <cellStyle name="Normal 61 4 2 3" xfId="37746" xr:uid="{9425DA37-D63F-4795-B1DC-C657F1DAE7F7}"/>
    <cellStyle name="Normal 61 4 2 4" xfId="37747" xr:uid="{5ADEC945-A292-4955-8371-9C8D7809052C}"/>
    <cellStyle name="Normal 61 4 3" xfId="37748" xr:uid="{0399EC13-8EA9-4E3D-A2FB-DF527565E0CA}"/>
    <cellStyle name="Normal 61 4 3 2" xfId="37749" xr:uid="{4537DB58-21FF-4276-A8C0-158ECDC03AD2}"/>
    <cellStyle name="Normal 61 4 3 3" xfId="37750" xr:uid="{0884CA68-CD46-4DFA-81A1-C4AA4702F4F7}"/>
    <cellStyle name="Normal 61 4 4" xfId="37751" xr:uid="{1B4624E5-FAB9-4E53-8200-33A5EB3283A5}"/>
    <cellStyle name="Normal 61 4 4 2" xfId="37752" xr:uid="{4122674E-9C24-4794-AB4A-D60668BD1C7D}"/>
    <cellStyle name="Normal 61 4 5" xfId="37753" xr:uid="{25772E33-FB93-47DC-9A8D-D271B5162F0F}"/>
    <cellStyle name="Normal 62" xfId="37754" xr:uid="{ACB34850-F771-48B0-ABC6-70D9E321A8BD}"/>
    <cellStyle name="Normal 62 2" xfId="37755" xr:uid="{B48B954C-75D6-4273-AEBA-6E199E46E475}"/>
    <cellStyle name="Normal 62 2 2" xfId="37756" xr:uid="{2F0BAAE3-98A4-4E8A-8995-F921FF2C8161}"/>
    <cellStyle name="Normal 62 2 2 2" xfId="37757" xr:uid="{095C2A8B-B513-4397-85DB-F56306AFC5DE}"/>
    <cellStyle name="Normal 62 2 2 2 2" xfId="37758" xr:uid="{38B78DB1-F10D-4495-BB31-41765A1CF31B}"/>
    <cellStyle name="Normal 62 2 2 2 2 2" xfId="37759" xr:uid="{6B393823-2E4E-432C-9741-4A6BCF55356A}"/>
    <cellStyle name="Normal 62 2 2 2 3" xfId="37760" xr:uid="{945B581E-035F-4135-ACD5-172C0BE17D1D}"/>
    <cellStyle name="Normal 62 2 2 2 4" xfId="37761" xr:uid="{A417F99D-5478-4B6B-8304-DE32DB79204B}"/>
    <cellStyle name="Normal 62 2 2 3" xfId="37762" xr:uid="{91128344-AD49-4663-BFF5-C15C7CC70D8B}"/>
    <cellStyle name="Normal 62 2 2 3 2" xfId="37763" xr:uid="{8C7DB133-5068-46BE-A66C-3F5A408925FF}"/>
    <cellStyle name="Normal 62 2 2 4" xfId="37764" xr:uid="{B56F571F-AA0A-4225-B2A8-8A470BA13584}"/>
    <cellStyle name="Normal 62 2 2 5" xfId="37765" xr:uid="{FA99147B-F257-4258-93ED-E5CB7E0E4A41}"/>
    <cellStyle name="Normal 62 3" xfId="37766" xr:uid="{A44853B8-2B56-4DA9-ADB6-83FB7FE9D8A9}"/>
    <cellStyle name="Normal 62 3 2" xfId="37767" xr:uid="{D49F294A-1C51-4E78-B5F6-19C0189F42E0}"/>
    <cellStyle name="Normal 62 3 2 2" xfId="37768" xr:uid="{DCDA8F7C-302A-4C16-9E52-E7D56FFF2A8B}"/>
    <cellStyle name="Normal 62 3 2 2 2" xfId="37769" xr:uid="{CEDF97A4-BA02-4C85-B343-47A048BD9F98}"/>
    <cellStyle name="Normal 62 3 2 2 2 2" xfId="37770" xr:uid="{ED2184DD-1374-4963-9D22-354929DF20B3}"/>
    <cellStyle name="Normal 62 3 2 2 3" xfId="37771" xr:uid="{1AC32D48-5C30-4258-9A14-24C63958E7D4}"/>
    <cellStyle name="Normal 62 3 2 2 4" xfId="37772" xr:uid="{AEAA827E-3D1E-406F-BB66-13A27761388D}"/>
    <cellStyle name="Normal 62 3 2 3" xfId="37773" xr:uid="{E095379C-BE23-47CE-A94D-F928277C7F6F}"/>
    <cellStyle name="Normal 62 3 2 3 2" xfId="37774" xr:uid="{0D0B1619-7E58-42B7-928A-833372054C7E}"/>
    <cellStyle name="Normal 62 3 2 4" xfId="37775" xr:uid="{F92FEF15-4C80-4018-A97B-AFB2B016F67F}"/>
    <cellStyle name="Normal 62 3 2 5" xfId="37776" xr:uid="{649AD746-40D6-481C-8CA8-F5B0613DE3B1}"/>
    <cellStyle name="Normal 62 4" xfId="37777" xr:uid="{EA7876A1-BE17-4D48-A5F6-EBBC9CB55E70}"/>
    <cellStyle name="Normal 62 4 2" xfId="37778" xr:uid="{59C0E1CD-D634-49A7-886B-CE71EFC1A3CC}"/>
    <cellStyle name="Normal 62 4 2 2" xfId="37779" xr:uid="{BCAB3C7E-069E-4974-9A0E-56E4C5F0FBC5}"/>
    <cellStyle name="Normal 62 4 2 2 2" xfId="37780" xr:uid="{F14F6631-EB68-4045-8D28-666CA9447930}"/>
    <cellStyle name="Normal 62 4 2 3" xfId="37781" xr:uid="{2CE778D4-0F35-41F4-BBC8-237CA44CEFA0}"/>
    <cellStyle name="Normal 62 4 2 4" xfId="37782" xr:uid="{E621A5CA-D9F6-4E3B-9FAC-70F7F4C9D824}"/>
    <cellStyle name="Normal 62 4 3" xfId="37783" xr:uid="{A490DE1C-990E-4472-88EF-ECE666694D17}"/>
    <cellStyle name="Normal 62 4 3 2" xfId="37784" xr:uid="{EC774518-AC2B-4A5C-AFDC-59B326BEB74C}"/>
    <cellStyle name="Normal 62 4 4" xfId="37785" xr:uid="{A4FE465E-15E2-4F24-BCA5-70DDF7030BDC}"/>
    <cellStyle name="Normal 62 4 5" xfId="37786" xr:uid="{C7764CE5-9A26-4E57-8819-504C1D2AF5DB}"/>
    <cellStyle name="Normal 63" xfId="37787" xr:uid="{FAB1EE28-9803-45FA-A549-CEFB37F7230B}"/>
    <cellStyle name="Normal 63 2" xfId="37788" xr:uid="{5127F115-19F0-4254-90F9-41ABA9AF3939}"/>
    <cellStyle name="Normal 63 2 2" xfId="37789" xr:uid="{C6B72808-A87C-4AED-9ECB-6CD426CF921F}"/>
    <cellStyle name="Normal 63 2 2 2" xfId="37790" xr:uid="{98F0C987-1FCB-4BD5-8A34-1C113B808CCB}"/>
    <cellStyle name="Normal 63 2 2 2 2" xfId="37791" xr:uid="{BA78F311-FCBD-4F79-B348-479E4DA5F054}"/>
    <cellStyle name="Normal 63 2 2 2 2 2" xfId="37792" xr:uid="{96F62E7F-71F2-4C9D-AB2D-69AA1F18B117}"/>
    <cellStyle name="Normal 63 2 2 2 3" xfId="37793" xr:uid="{69349F4E-78D0-4704-AE2F-A0E00A66962D}"/>
    <cellStyle name="Normal 63 2 2 2 4" xfId="37794" xr:uid="{C52046CF-E868-49AE-B158-0224722993AF}"/>
    <cellStyle name="Normal 63 2 2 3" xfId="37795" xr:uid="{054A1A11-D9A5-4A89-97D4-416A69C05C53}"/>
    <cellStyle name="Normal 63 2 2 3 2" xfId="37796" xr:uid="{F3D93EEC-3BD5-4367-8B6B-8FEBD483E6C8}"/>
    <cellStyle name="Normal 63 2 2 4" xfId="37797" xr:uid="{53DCA74E-EF94-42A9-80D0-F6CCF6E42AB2}"/>
    <cellStyle name="Normal 63 2 2 5" xfId="37798" xr:uid="{CD9ABFC3-3169-4C67-ACDF-14C8D5F41941}"/>
    <cellStyle name="Normal 63 3" xfId="37799" xr:uid="{59E7C01B-2B66-4243-BBEE-24319E1DEFBC}"/>
    <cellStyle name="Normal 63 3 2" xfId="37800" xr:uid="{CEA85328-8ADF-4818-B1F4-B0721BC0C239}"/>
    <cellStyle name="Normal 63 3 2 2" xfId="37801" xr:uid="{8D2E3EA5-4E17-45C5-BB86-A307B3BF625D}"/>
    <cellStyle name="Normal 63 3 2 2 2" xfId="37802" xr:uid="{7143F9E9-2775-4D9E-81BE-D826EA826DFE}"/>
    <cellStyle name="Normal 63 3 2 2 2 2" xfId="37803" xr:uid="{110BEA8A-243E-4EBD-B721-AFA7BDBE4BFC}"/>
    <cellStyle name="Normal 63 3 2 2 3" xfId="37804" xr:uid="{0E63D3FC-B6C2-4C36-9DBA-5A8E57468B83}"/>
    <cellStyle name="Normal 63 3 2 2 4" xfId="37805" xr:uid="{46BC30E9-81F1-4025-BC1A-2B92ED806A0B}"/>
    <cellStyle name="Normal 63 3 2 3" xfId="37806" xr:uid="{34254465-B5A1-4A62-8595-D041722B2485}"/>
    <cellStyle name="Normal 63 3 2 3 2" xfId="37807" xr:uid="{A65FB38B-157E-459B-A4C5-D8D1E34B6535}"/>
    <cellStyle name="Normal 63 3 2 4" xfId="37808" xr:uid="{93E9C347-2C82-4903-8277-5E75B708E5B9}"/>
    <cellStyle name="Normal 63 3 2 5" xfId="37809" xr:uid="{970B0F8E-2F8A-436C-8D24-C5A0114AA4CD}"/>
    <cellStyle name="Normal 63 4" xfId="37810" xr:uid="{7E1EFA0F-6F53-43FD-A89D-C12AC68E5C8A}"/>
    <cellStyle name="Normal 63 4 2" xfId="37811" xr:uid="{46C0EA72-F122-4983-B966-544318958D81}"/>
    <cellStyle name="Normal 63 4 2 2" xfId="37812" xr:uid="{BF041B7C-F577-431F-9A69-45C4E5676408}"/>
    <cellStyle name="Normal 63 4 2 2 2" xfId="37813" xr:uid="{2CBDD175-FE22-4554-9FF9-9B5828893573}"/>
    <cellStyle name="Normal 63 4 2 3" xfId="37814" xr:uid="{2FB01907-0927-4A8C-BE66-02A649D9AF75}"/>
    <cellStyle name="Normal 63 4 2 4" xfId="37815" xr:uid="{4838C80E-FC9A-4034-A377-35C2C2C1A4ED}"/>
    <cellStyle name="Normal 63 4 3" xfId="37816" xr:uid="{2AEC4475-5007-470A-8A4C-73BDF7A7F449}"/>
    <cellStyle name="Normal 63 4 3 2" xfId="37817" xr:uid="{1D862D1A-7E81-47B9-8B76-04B664AC72DF}"/>
    <cellStyle name="Normal 63 4 4" xfId="37818" xr:uid="{23C10588-66B1-49D7-BCB0-A7CD155F5B4A}"/>
    <cellStyle name="Normal 63 4 5" xfId="37819" xr:uid="{EE5F9E6E-55F4-475D-B454-B83912B42BEC}"/>
    <cellStyle name="Normal 64" xfId="37820" xr:uid="{87A4674C-A791-447C-97EB-566D2EB2DCDB}"/>
    <cellStyle name="Normal 64 2" xfId="37821" xr:uid="{26CA38CE-78A2-4198-A16B-E0DFC96327A4}"/>
    <cellStyle name="Normal 64 2 2" xfId="37822" xr:uid="{A366760C-13FC-4B40-893B-8FFE52ED2206}"/>
    <cellStyle name="Normal 64 2 2 2" xfId="37823" xr:uid="{4699F941-F752-473D-800C-D1A95341A1AA}"/>
    <cellStyle name="Normal 64 2 2 2 2" xfId="37824" xr:uid="{B9E321B8-C265-4089-970A-9A92DB4EE9C8}"/>
    <cellStyle name="Normal 64 2 2 2 2 2" xfId="37825" xr:uid="{323AD8F7-8CF0-455C-BDF2-C6755C73BBF7}"/>
    <cellStyle name="Normal 64 2 2 2 3" xfId="37826" xr:uid="{3E268BFF-2947-4616-92AE-70186BC5A587}"/>
    <cellStyle name="Normal 64 2 2 2 4" xfId="37827" xr:uid="{F365BD1F-9545-475E-BB3F-6826A71CA380}"/>
    <cellStyle name="Normal 64 2 2 3" xfId="37828" xr:uid="{ECC32C28-7F69-4825-A396-9B7AA2DD2987}"/>
    <cellStyle name="Normal 64 2 2 3 2" xfId="37829" xr:uid="{55826A20-E404-4B6D-9DFF-90A4D5C5065B}"/>
    <cellStyle name="Normal 64 2 2 3 3" xfId="37830" xr:uid="{FBFA938B-D96B-4BC8-833F-C3C37BE7247C}"/>
    <cellStyle name="Normal 64 2 2 4" xfId="37831" xr:uid="{72CD2326-0FAE-4E79-A029-2FC766BD65D1}"/>
    <cellStyle name="Normal 64 2 2 4 2" xfId="37832" xr:uid="{58FA8482-F75A-487E-8555-03CA5E422D3A}"/>
    <cellStyle name="Normal 64 2 2 5" xfId="37833" xr:uid="{ED5C332D-0D13-486B-8AF5-5DA2F7D70828}"/>
    <cellStyle name="Normal 64 3" xfId="37834" xr:uid="{26E1C3AB-190D-4E9E-AB4A-9953EFB842EA}"/>
    <cellStyle name="Normal 64 3 2" xfId="37835" xr:uid="{4A29F223-222E-4BB2-905B-2B9AFC136824}"/>
    <cellStyle name="Normal 64 3 2 2" xfId="37836" xr:uid="{82E6EED8-5255-496C-8ADA-116E75A68CF9}"/>
    <cellStyle name="Normal 64 3 2 2 2" xfId="37837" xr:uid="{DF5B646A-1E0E-46CD-A075-CC700066DDDF}"/>
    <cellStyle name="Normal 64 3 2 2 2 2" xfId="37838" xr:uid="{8358305F-3C63-48B8-A0BF-7AC59B55CCE5}"/>
    <cellStyle name="Normal 64 3 2 2 3" xfId="37839" xr:uid="{F751C498-FBAF-4EC3-9FC7-8A722AEAB1F7}"/>
    <cellStyle name="Normal 64 3 2 2 4" xfId="37840" xr:uid="{A4995345-7CFC-4B69-9A8E-32D40687B694}"/>
    <cellStyle name="Normal 64 3 2 3" xfId="37841" xr:uid="{1E4CD623-A705-4042-BD77-FA3E22B7B6C6}"/>
    <cellStyle name="Normal 64 3 2 3 2" xfId="37842" xr:uid="{EDD06024-39A2-4CDF-960E-9F1C50A72A4B}"/>
    <cellStyle name="Normal 64 3 2 4" xfId="37843" xr:uid="{3DF25CAF-8820-44B7-9C6C-4A5E57B80B8D}"/>
    <cellStyle name="Normal 64 3 2 5" xfId="37844" xr:uid="{9B9A077D-7A97-43E4-88AD-F8E588972354}"/>
    <cellStyle name="Normal 64 4" xfId="37845" xr:uid="{CD209CF6-7693-490C-B190-828443BA75C2}"/>
    <cellStyle name="Normal 64 4 2" xfId="37846" xr:uid="{9A428EA3-11B1-47E9-B2CD-1F1BDFD88926}"/>
    <cellStyle name="Normal 64 4 2 2" xfId="37847" xr:uid="{A722A294-239E-4EF6-AA53-F9674A75228C}"/>
    <cellStyle name="Normal 64 4 2 2 2" xfId="37848" xr:uid="{EB04D347-CBFF-4526-8D63-904A1FD061B4}"/>
    <cellStyle name="Normal 64 4 2 3" xfId="37849" xr:uid="{D51D252C-90E8-44DA-8BF2-432C76A39AB0}"/>
    <cellStyle name="Normal 64 4 2 4" xfId="37850" xr:uid="{CA8BABA3-3577-4C49-8529-59503D7E5E17}"/>
    <cellStyle name="Normal 64 4 3" xfId="37851" xr:uid="{82E6FC68-4D01-4EE2-B6CA-8569C6753BE1}"/>
    <cellStyle name="Normal 64 4 3 2" xfId="37852" xr:uid="{4E3C7E8C-9991-4281-9AD9-87C0D94EDA37}"/>
    <cellStyle name="Normal 64 4 3 3" xfId="37853" xr:uid="{D29D67AC-2A55-45D0-A06B-5DFF2B49D730}"/>
    <cellStyle name="Normal 64 4 4" xfId="37854" xr:uid="{52162F4B-3F5A-40AF-9EA7-1135F148D52D}"/>
    <cellStyle name="Normal 64 4 4 2" xfId="37855" xr:uid="{D6328050-147F-4DE0-8EC5-109757BF37F8}"/>
    <cellStyle name="Normal 64 4 5" xfId="37856" xr:uid="{CB9AB28C-750E-4BBF-B8D4-D0F7939601ED}"/>
    <cellStyle name="Normal 65" xfId="37857" xr:uid="{E909A073-7E78-4DC7-8BEC-703A4A630522}"/>
    <cellStyle name="Normal 65 2" xfId="37858" xr:uid="{5F91A183-B1FD-4D2A-BDBA-6D0E715AF54F}"/>
    <cellStyle name="Normal 65 2 2" xfId="37859" xr:uid="{2717E101-4073-4B29-8BC6-82933C6D7175}"/>
    <cellStyle name="Normal 65 2 2 2" xfId="37860" xr:uid="{229D2AB1-845A-47B2-AD5B-B5517172A88A}"/>
    <cellStyle name="Normal 65 2 2 2 2" xfId="37861" xr:uid="{D216426F-2352-461B-A405-BD8D9370BB56}"/>
    <cellStyle name="Normal 65 2 2 2 2 2" xfId="37862" xr:uid="{8694456B-F154-4215-B1DE-00BA14937A26}"/>
    <cellStyle name="Normal 65 2 2 2 3" xfId="37863" xr:uid="{F743F096-FEB8-4964-8879-EF40CF728D46}"/>
    <cellStyle name="Normal 65 2 2 2 4" xfId="37864" xr:uid="{7569F4E8-9E08-452F-A919-12C9A3753514}"/>
    <cellStyle name="Normal 65 2 2 3" xfId="37865" xr:uid="{F2DD0BCB-B84B-4065-ABA2-4C96E3ED4397}"/>
    <cellStyle name="Normal 65 2 2 3 2" xfId="37866" xr:uid="{9DADB1D3-0EE6-4C6F-A29E-4C6528A30E51}"/>
    <cellStyle name="Normal 65 2 2 4" xfId="37867" xr:uid="{DFEF513C-6C5C-490D-BB06-22EF0FE6B842}"/>
    <cellStyle name="Normal 65 2 2 5" xfId="37868" xr:uid="{9DF4F502-F777-48DC-9378-66AD9F38B1C4}"/>
    <cellStyle name="Normal 65 3" xfId="37869" xr:uid="{79E9B3F5-9F39-4F00-8269-F5C5382E0AC2}"/>
    <cellStyle name="Normal 65 3 2" xfId="37870" xr:uid="{625C4992-00CB-42A1-90B8-1DCB3B2FCFEA}"/>
    <cellStyle name="Normal 65 3 2 2" xfId="37871" xr:uid="{2F6C2732-A832-48F6-A227-70D88FE623DC}"/>
    <cellStyle name="Normal 65 3 2 2 2" xfId="37872" xr:uid="{C48D14EA-2E00-4FD2-9B16-9AA6868FFE84}"/>
    <cellStyle name="Normal 65 3 2 2 2 2" xfId="37873" xr:uid="{152C76E7-72E8-4DDF-B075-67D091FF0BCA}"/>
    <cellStyle name="Normal 65 3 2 2 3" xfId="37874" xr:uid="{635B6A14-C68D-4FA0-AAB8-BFEAD461C1C9}"/>
    <cellStyle name="Normal 65 3 2 2 4" xfId="37875" xr:uid="{9B22A527-E748-4D7E-A98E-9E1017E42C37}"/>
    <cellStyle name="Normal 65 3 2 3" xfId="37876" xr:uid="{FC36074D-3707-456A-8E93-E006AD2D5EB0}"/>
    <cellStyle name="Normal 65 3 2 3 2" xfId="37877" xr:uid="{359C2302-1D6C-45FC-AAEB-036DE28A15E3}"/>
    <cellStyle name="Normal 65 3 2 4" xfId="37878" xr:uid="{D260AAE6-895D-4BF1-8BA1-27DE99C33A26}"/>
    <cellStyle name="Normal 65 3 2 5" xfId="37879" xr:uid="{8A6DB7C0-991B-4924-A517-8060E6693F6D}"/>
    <cellStyle name="Normal 65 4" xfId="37880" xr:uid="{17A41403-DB23-4EF8-BD0C-43619E098777}"/>
    <cellStyle name="Normal 65 4 2" xfId="37881" xr:uid="{9235DAF2-70F1-4269-836C-F6939A6ED2DC}"/>
    <cellStyle name="Normal 65 4 2 2" xfId="37882" xr:uid="{A63DB4A6-9EE5-4B02-974F-99CFD003E127}"/>
    <cellStyle name="Normal 65 4 2 2 2" xfId="37883" xr:uid="{5FAD000C-8BD0-4A75-A9CC-29047C1F1B84}"/>
    <cellStyle name="Normal 65 4 2 3" xfId="37884" xr:uid="{7495A3C7-2F2B-4C16-9B5F-0C0F1F03A11F}"/>
    <cellStyle name="Normal 65 4 2 4" xfId="37885" xr:uid="{373897B4-368C-4819-A5E4-166C276BC71B}"/>
    <cellStyle name="Normal 65 4 3" xfId="37886" xr:uid="{99ED4BB1-D72D-447E-9F4D-B1596E1F5E39}"/>
    <cellStyle name="Normal 65 4 3 2" xfId="37887" xr:uid="{D4DB4BDD-D223-449C-AC40-9063A3A983BD}"/>
    <cellStyle name="Normal 65 4 4" xfId="37888" xr:uid="{FE90BC86-255A-41F8-85C3-6A6466A9AF09}"/>
    <cellStyle name="Normal 65 4 5" xfId="37889" xr:uid="{EB50D9A1-A5A9-4783-9DCB-2686B5E17533}"/>
    <cellStyle name="Normal 66" xfId="37890" xr:uid="{70715869-1D76-49E7-AE77-75F528350EA2}"/>
    <cellStyle name="Normal 66 2" xfId="37891" xr:uid="{2D437C4D-C3F1-4D69-BDA5-FC3EC0AC70AC}"/>
    <cellStyle name="Normal 66 2 2" xfId="37892" xr:uid="{6912F89C-EF8F-42A6-AC9F-1D03942875A0}"/>
    <cellStyle name="Normal 66 2 2 2" xfId="37893" xr:uid="{750BC354-6BA7-4EE9-A56C-AED0C1758C0B}"/>
    <cellStyle name="Normal 66 2 2 2 2" xfId="37894" xr:uid="{9F91E498-82EA-4861-AD48-3133412C5444}"/>
    <cellStyle name="Normal 66 2 2 2 2 2" xfId="37895" xr:uid="{8C8A279A-4DFA-46A7-BD90-6F687749C7A3}"/>
    <cellStyle name="Normal 66 2 2 2 3" xfId="37896" xr:uid="{A5A20FAE-C0C9-4499-A235-6EA93F7DB9CB}"/>
    <cellStyle name="Normal 66 2 2 2 4" xfId="37897" xr:uid="{2DECD692-1EA7-4490-810E-B1FED5171E0C}"/>
    <cellStyle name="Normal 66 2 2 3" xfId="37898" xr:uid="{9D320BC7-BD46-43F3-A17B-F5598D9B715E}"/>
    <cellStyle name="Normal 66 2 2 3 2" xfId="37899" xr:uid="{C91B8F4A-9C98-4043-8973-AA936C7FF1E9}"/>
    <cellStyle name="Normal 66 2 2 4" xfId="37900" xr:uid="{4A571D82-3CBB-4DB8-BAD4-3B148E835DEE}"/>
    <cellStyle name="Normal 66 2 2 5" xfId="37901" xr:uid="{03B0BA5B-A58E-4DD8-8FE5-CFD0C354BE04}"/>
    <cellStyle name="Normal 66 3" xfId="37902" xr:uid="{1785F373-3A87-4945-A982-22C2A8619DE7}"/>
    <cellStyle name="Normal 66 3 2" xfId="37903" xr:uid="{74830D1A-9066-44BD-9CEE-E89896E547FB}"/>
    <cellStyle name="Normal 66 3 2 2" xfId="37904" xr:uid="{0D84AEF1-9BD7-453B-A696-DE3005CC49AA}"/>
    <cellStyle name="Normal 66 3 2 2 2" xfId="37905" xr:uid="{ACEA5861-EEB6-4ED3-B6D3-E410418C03B5}"/>
    <cellStyle name="Normal 66 3 2 2 2 2" xfId="37906" xr:uid="{F8F159F5-B0C1-4337-BE8C-AF8E888F0DF7}"/>
    <cellStyle name="Normal 66 3 2 2 3" xfId="37907" xr:uid="{FAC24F80-D908-4CEF-8BD4-AD1708D27E89}"/>
    <cellStyle name="Normal 66 3 2 2 4" xfId="37908" xr:uid="{7E675640-4863-463E-A831-20DC5B8D52C3}"/>
    <cellStyle name="Normal 66 3 2 3" xfId="37909" xr:uid="{249C4420-BD6E-4A87-9458-F5C17F4F3135}"/>
    <cellStyle name="Normal 66 3 2 3 2" xfId="37910" xr:uid="{8F770E60-4BB2-44BC-9A1E-4B6B9E777CCA}"/>
    <cellStyle name="Normal 66 3 2 4" xfId="37911" xr:uid="{649EC1FC-EA3D-4E86-9123-8E04AD744083}"/>
    <cellStyle name="Normal 66 3 2 5" xfId="37912" xr:uid="{2F3B269D-20B8-451B-8DD0-A4706D3B791E}"/>
    <cellStyle name="Normal 66 4" xfId="37913" xr:uid="{7AB6758F-6F83-4F33-84EF-7F58FE785F22}"/>
    <cellStyle name="Normal 66 4 2" xfId="37914" xr:uid="{2A7A22C9-9EBB-42FC-B9B0-0A231D3D8139}"/>
    <cellStyle name="Normal 66 4 2 2" xfId="37915" xr:uid="{C8A310CE-424D-4AE4-8B59-6F7D3E49C64E}"/>
    <cellStyle name="Normal 66 4 2 2 2" xfId="37916" xr:uid="{D3706F95-B21E-4519-AA08-96DAAF6AF6DE}"/>
    <cellStyle name="Normal 66 4 2 3" xfId="37917" xr:uid="{D70356D1-E450-4BE2-921C-E95B087D07E9}"/>
    <cellStyle name="Normal 66 4 2 4" xfId="37918" xr:uid="{63BB4629-7931-4850-AB05-AA74DECECD50}"/>
    <cellStyle name="Normal 66 4 3" xfId="37919" xr:uid="{C8B6BAF6-CA69-4914-ADC8-BF27C9BC21B5}"/>
    <cellStyle name="Normal 66 4 3 2" xfId="37920" xr:uid="{334CCD6D-C15D-42D9-B25F-04327613DA3F}"/>
    <cellStyle name="Normal 66 4 4" xfId="37921" xr:uid="{01393237-D7A5-4010-8F86-F41492A9DA5A}"/>
    <cellStyle name="Normal 66 4 5" xfId="37922" xr:uid="{073A38D6-2023-4326-BBB1-A103118D4E93}"/>
    <cellStyle name="Normal 67" xfId="37923" xr:uid="{E7D81E8D-30C4-43E7-9253-092026A8C0FF}"/>
    <cellStyle name="Normal 67 2" xfId="37924" xr:uid="{2AF01F3F-7A6B-4A66-9776-9ADCEBC8B8FF}"/>
    <cellStyle name="Normal 67 2 2" xfId="37925" xr:uid="{6EF40F81-7DDC-4F49-BC43-4CC554355FAF}"/>
    <cellStyle name="Normal 67 2 2 2" xfId="37926" xr:uid="{8243D9C2-A7EC-46DC-96DC-1AA1359521AA}"/>
    <cellStyle name="Normal 67 2 2 2 2" xfId="37927" xr:uid="{075CFD17-3BB6-4136-8CF5-73C297C5EEC6}"/>
    <cellStyle name="Normal 67 2 2 2 2 2" xfId="37928" xr:uid="{D07FFA72-514D-4332-8E9C-A623595BAB33}"/>
    <cellStyle name="Normal 67 2 2 2 3" xfId="37929" xr:uid="{02AF87AD-F932-4A65-BB43-5194C9B0E793}"/>
    <cellStyle name="Normal 67 2 2 2 4" xfId="37930" xr:uid="{BED68E7B-A8A3-4752-939C-548E7DF31F6B}"/>
    <cellStyle name="Normal 67 2 2 3" xfId="37931" xr:uid="{D77A1F77-1BB8-4AB0-BD5E-740241365F8D}"/>
    <cellStyle name="Normal 67 2 2 3 2" xfId="37932" xr:uid="{0E89464D-C279-4C8D-99FC-C33A09B925B5}"/>
    <cellStyle name="Normal 67 2 2 4" xfId="37933" xr:uid="{2231AAA0-42B9-480B-9600-057E52585DFC}"/>
    <cellStyle name="Normal 67 2 2 5" xfId="37934" xr:uid="{2F5989E2-09BE-4585-955C-F0E3257AEC54}"/>
    <cellStyle name="Normal 67 3" xfId="37935" xr:uid="{39A0D1CB-4FBE-4E7D-856B-0BD1F9FC060B}"/>
    <cellStyle name="Normal 67 3 2" xfId="37936" xr:uid="{4D43E791-510A-476F-9DAA-EA8B5A8BDDEC}"/>
    <cellStyle name="Normal 67 3 2 2" xfId="37937" xr:uid="{6C3DEB5D-5DF3-46F4-82A7-299075611024}"/>
    <cellStyle name="Normal 67 3 2 2 2" xfId="37938" xr:uid="{E34437C8-4B4E-498A-A055-FBE4E0A7C755}"/>
    <cellStyle name="Normal 67 3 2 2 2 2" xfId="37939" xr:uid="{D28E06BC-51D6-48E1-BF51-6E68C9A9B477}"/>
    <cellStyle name="Normal 67 3 2 2 3" xfId="37940" xr:uid="{4883DDC1-199C-470D-AB9D-0CDA7001C605}"/>
    <cellStyle name="Normal 67 3 2 2 4" xfId="37941" xr:uid="{E9DB6B56-3E14-4FCB-A1B9-5A77302A063E}"/>
    <cellStyle name="Normal 67 3 2 3" xfId="37942" xr:uid="{82E9986B-CB3D-4DE6-98A4-133FE7ED0B2C}"/>
    <cellStyle name="Normal 67 3 2 3 2" xfId="37943" xr:uid="{7A4C7736-FCFA-4392-8912-A96F0B150ACA}"/>
    <cellStyle name="Normal 67 3 2 4" xfId="37944" xr:uid="{CE8FC936-3A66-4281-BBC9-A1D9BA19DEE4}"/>
    <cellStyle name="Normal 67 3 2 5" xfId="37945" xr:uid="{4E291725-30E3-4F3A-A5ED-C76A20E66B3C}"/>
    <cellStyle name="Normal 67 4" xfId="37946" xr:uid="{36001A85-29B7-4DD3-ACEF-9E2B7A63C60E}"/>
    <cellStyle name="Normal 67 4 2" xfId="37947" xr:uid="{F6D69922-B96B-4E65-84D8-0E50B776E6B1}"/>
    <cellStyle name="Normal 67 4 2 2" xfId="37948" xr:uid="{7F681CE7-27FB-435B-AA70-DCF9F7538086}"/>
    <cellStyle name="Normal 67 4 2 2 2" xfId="37949" xr:uid="{2293F423-CA09-4E51-80AD-4A20065390B6}"/>
    <cellStyle name="Normal 67 4 2 3" xfId="37950" xr:uid="{4DAA8237-1A90-4EBC-B6EE-8FA83E6C5E47}"/>
    <cellStyle name="Normal 67 4 2 4" xfId="37951" xr:uid="{FB67A6BA-61E5-4280-9FEA-C592DE701016}"/>
    <cellStyle name="Normal 67 4 3" xfId="37952" xr:uid="{23B862FC-79A3-4C0E-9325-F0E1A0493FA1}"/>
    <cellStyle name="Normal 67 4 3 2" xfId="37953" xr:uid="{1AC8E061-E08F-4678-9827-F72B7EB14736}"/>
    <cellStyle name="Normal 67 4 4" xfId="37954" xr:uid="{0282F6C4-F70F-4865-A6B2-D0ADCE5E0A67}"/>
    <cellStyle name="Normal 67 4 5" xfId="37955" xr:uid="{189A0713-43B3-4B1B-9C35-7A10A07485E4}"/>
    <cellStyle name="Normal 68" xfId="37956" xr:uid="{6CF65DFF-63B4-4BE5-9278-0A5DC2B67C23}"/>
    <cellStyle name="Normal 68 2" xfId="37957" xr:uid="{CC8F6863-2A5F-479D-A67D-9438D4CA5007}"/>
    <cellStyle name="Normal 68 2 2" xfId="37958" xr:uid="{9774D883-D3E8-417F-BE8B-2F8B7C8C28E4}"/>
    <cellStyle name="Normal 68 2 2 2" xfId="37959" xr:uid="{ACF0CEBC-66FB-4D39-9B13-A5A85B410714}"/>
    <cellStyle name="Normal 68 2 2 2 2" xfId="37960" xr:uid="{7387298E-505C-4416-85A8-1088182915C3}"/>
    <cellStyle name="Normal 68 2 2 2 2 2" xfId="37961" xr:uid="{D16B205F-7E0C-4E46-AC43-24032886B60E}"/>
    <cellStyle name="Normal 68 2 2 2 3" xfId="37962" xr:uid="{110847EC-8CE4-4148-A0DF-5D8161FC16C2}"/>
    <cellStyle name="Normal 68 2 2 2 4" xfId="37963" xr:uid="{EFFF652A-6FB0-4916-9D09-AE09B26D1759}"/>
    <cellStyle name="Normal 68 2 2 3" xfId="37964" xr:uid="{C5804761-CBE7-428F-A9C1-E7EE7CC4A5E7}"/>
    <cellStyle name="Normal 68 2 2 3 2" xfId="37965" xr:uid="{55A66883-9F73-400F-A308-E4070D718C0E}"/>
    <cellStyle name="Normal 68 2 2 3 3" xfId="37966" xr:uid="{8A6D2017-82A7-442B-812B-F0B495A98DA2}"/>
    <cellStyle name="Normal 68 2 2 4" xfId="37967" xr:uid="{299FBCAA-8236-411B-B712-1D8AEC041367}"/>
    <cellStyle name="Normal 68 2 2 4 2" xfId="37968" xr:uid="{8747FE63-6111-4385-9FD0-685848DFC8A5}"/>
    <cellStyle name="Normal 68 2 2 5" xfId="37969" xr:uid="{FFE4B1D8-5CD7-45E1-BD40-2F2C51771D45}"/>
    <cellStyle name="Normal 68 3" xfId="37970" xr:uid="{F9262361-8032-4665-B684-BE25DAB13D5D}"/>
    <cellStyle name="Normal 68 3 2" xfId="37971" xr:uid="{5C16E2A1-9B20-4B9D-B1E9-A538D1B4AE13}"/>
    <cellStyle name="Normal 68 3 2 2" xfId="37972" xr:uid="{1E88BDED-5CBC-43D8-91F4-1330335B588C}"/>
    <cellStyle name="Normal 68 3 2 2 2" xfId="37973" xr:uid="{E0D33B62-6037-491D-B809-A8015C4F7C44}"/>
    <cellStyle name="Normal 68 3 2 2 2 2" xfId="37974" xr:uid="{F13FAC1D-44AF-4BC3-9F60-8DF963472B07}"/>
    <cellStyle name="Normal 68 3 2 2 3" xfId="37975" xr:uid="{90F96DA7-6B80-49B5-B5C7-33913E72116C}"/>
    <cellStyle name="Normal 68 3 2 2 4" xfId="37976" xr:uid="{F30869B7-1889-4AAB-9DC9-175EA23430C9}"/>
    <cellStyle name="Normal 68 3 2 3" xfId="37977" xr:uid="{722E00BA-3EE1-430E-8CD9-5FAD9B298F4B}"/>
    <cellStyle name="Normal 68 3 2 3 2" xfId="37978" xr:uid="{87AA4036-DD1E-4704-B246-7B8608C61A99}"/>
    <cellStyle name="Normal 68 3 2 4" xfId="37979" xr:uid="{8DF80258-CE4B-4E81-B692-D6B0C84B07C3}"/>
    <cellStyle name="Normal 68 3 2 5" xfId="37980" xr:uid="{698EDADB-1A1E-43BE-A687-C03AB2B86D64}"/>
    <cellStyle name="Normal 68 4" xfId="37981" xr:uid="{EED8FB0F-BC3E-4786-AFD4-2E8BF5BD0358}"/>
    <cellStyle name="Normal 68 4 2" xfId="37982" xr:uid="{D26D96AB-CDAB-4B63-8261-4AFB59C17E9C}"/>
    <cellStyle name="Normal 68 4 2 2" xfId="37983" xr:uid="{85C0BFD6-9D3C-4B06-AE2F-DBFCF3D663EE}"/>
    <cellStyle name="Normal 68 4 2 2 2" xfId="37984" xr:uid="{BE4EC1AA-F102-43C5-9718-C3C65424BF24}"/>
    <cellStyle name="Normal 68 4 2 3" xfId="37985" xr:uid="{4AB96548-A27A-4707-9B9E-744ED13E9F5A}"/>
    <cellStyle name="Normal 68 4 2 4" xfId="37986" xr:uid="{CE157F03-4A00-4244-ACB5-406BA90C1831}"/>
    <cellStyle name="Normal 68 4 3" xfId="37987" xr:uid="{86557F92-9B1B-40C2-945C-5728588AA695}"/>
    <cellStyle name="Normal 68 4 3 2" xfId="37988" xr:uid="{545CFE0B-586F-4997-8120-647BB666C0C1}"/>
    <cellStyle name="Normal 68 4 3 3" xfId="37989" xr:uid="{B37B6F17-8271-4734-BB1F-A9EE52700D9E}"/>
    <cellStyle name="Normal 68 4 4" xfId="37990" xr:uid="{F3D72206-65AB-4A9A-8BF6-B0EEAD6A3F42}"/>
    <cellStyle name="Normal 68 4 4 2" xfId="37991" xr:uid="{D640989B-0B63-4EBE-AD80-99FD548B761B}"/>
    <cellStyle name="Normal 68 4 5" xfId="37992" xr:uid="{16F75D66-7AEC-4A6C-A310-B216DD80E268}"/>
    <cellStyle name="Normal 69" xfId="37993" xr:uid="{F21C9DB1-EC1F-4470-98BB-433BDC085073}"/>
    <cellStyle name="Normal 69 2" xfId="37994" xr:uid="{95627EEC-BC99-4988-8E69-8345267F9187}"/>
    <cellStyle name="Normal 69 2 2" xfId="37995" xr:uid="{2DB740CB-6172-46F8-83D4-1891966BF30A}"/>
    <cellStyle name="Normal 69 2 2 2" xfId="37996" xr:uid="{30172FB1-28C6-44F0-80EB-583B8FB28AA9}"/>
    <cellStyle name="Normal 69 2 2 2 2" xfId="37997" xr:uid="{D7BC4206-A5DA-4F79-AB84-F97E89F5BC16}"/>
    <cellStyle name="Normal 69 2 2 2 2 2" xfId="37998" xr:uid="{9FC05590-7B09-4C14-A618-0233D34A27E8}"/>
    <cellStyle name="Normal 69 2 2 2 3" xfId="37999" xr:uid="{0DAEE96F-7167-412F-BD11-00B9A11BBFF5}"/>
    <cellStyle name="Normal 69 2 2 2 4" xfId="38000" xr:uid="{0F1CD754-D6EB-4B72-A524-31C1274CEC8B}"/>
    <cellStyle name="Normal 69 2 2 3" xfId="38001" xr:uid="{B5AFE14B-D2FA-4365-A369-49A0EB13BE37}"/>
    <cellStyle name="Normal 69 2 2 3 2" xfId="38002" xr:uid="{A2F34809-9A20-4859-BC07-ACEBEC27D943}"/>
    <cellStyle name="Normal 69 2 2 4" xfId="38003" xr:uid="{9F621AD5-229C-4390-88EE-04BC58B9069D}"/>
    <cellStyle name="Normal 69 2 2 5" xfId="38004" xr:uid="{6F7472CE-65A9-4480-8DE1-27DFD5A5C08F}"/>
    <cellStyle name="Normal 69 3" xfId="38005" xr:uid="{8B9E695D-0DDD-4C35-B193-949C9A18DF8F}"/>
    <cellStyle name="Normal 69 3 2" xfId="38006" xr:uid="{2A0399AC-7A9F-4E8E-ACA0-162F42AF4ADD}"/>
    <cellStyle name="Normal 69 3 2 2" xfId="38007" xr:uid="{A8C4C045-56BE-4A42-A54C-1CA299DC312F}"/>
    <cellStyle name="Normal 69 3 2 2 2" xfId="38008" xr:uid="{B53B4756-AE05-411C-A62C-F10E317DED60}"/>
    <cellStyle name="Normal 69 3 2 2 2 2" xfId="38009" xr:uid="{531FCDFF-AB68-4AED-8613-3A03DD073273}"/>
    <cellStyle name="Normal 69 3 2 2 3" xfId="38010" xr:uid="{8FE13B68-B65B-40EF-8E78-5B4ECA44B2BB}"/>
    <cellStyle name="Normal 69 3 2 2 4" xfId="38011" xr:uid="{02381079-B950-4147-8821-88FDFB4A8DE3}"/>
    <cellStyle name="Normal 69 3 2 3" xfId="38012" xr:uid="{81858BEE-F479-44D2-9349-D0AF93D9F584}"/>
    <cellStyle name="Normal 69 3 2 3 2" xfId="38013" xr:uid="{1272C84C-F3C0-41DE-9B0D-FEE098D1E6A3}"/>
    <cellStyle name="Normal 69 3 2 4" xfId="38014" xr:uid="{D109B14E-402F-4FDC-93BB-1789B976EADC}"/>
    <cellStyle name="Normal 69 3 2 5" xfId="38015" xr:uid="{DF6AC4AF-D297-47EB-8D56-7B0882D062DF}"/>
    <cellStyle name="Normal 69 4" xfId="38016" xr:uid="{52C009B1-9516-4E5A-9BA8-BA3D170EC5CC}"/>
    <cellStyle name="Normal 69 4 2" xfId="38017" xr:uid="{D7E96E39-F669-4127-B2CA-2BE66B9E5CAA}"/>
    <cellStyle name="Normal 69 4 2 2" xfId="38018" xr:uid="{F988C804-6A9F-4ABF-9980-B23DC5CD3280}"/>
    <cellStyle name="Normal 69 4 2 2 2" xfId="38019" xr:uid="{18BCFAFE-8F1F-4D65-9FA6-F7BF20472481}"/>
    <cellStyle name="Normal 69 4 2 3" xfId="38020" xr:uid="{D1D97F94-41D4-4569-BA97-545EF9CACDF0}"/>
    <cellStyle name="Normal 69 4 2 4" xfId="38021" xr:uid="{4B26FA0A-44B7-4602-942A-92790BB78E6D}"/>
    <cellStyle name="Normal 69 4 3" xfId="38022" xr:uid="{4D425141-E94A-4000-BEC4-9C0ACD31CED4}"/>
    <cellStyle name="Normal 69 4 3 2" xfId="38023" xr:uid="{191363F4-54D4-493B-BEB4-93F84275DCE2}"/>
    <cellStyle name="Normal 69 4 4" xfId="38024" xr:uid="{E8346684-E9AC-4DEC-9501-72DD087209A1}"/>
    <cellStyle name="Normal 69 4 5" xfId="38025" xr:uid="{4282A263-AD1D-4216-9B39-720B9448E221}"/>
    <cellStyle name="Normal 7" xfId="1342" xr:uid="{00000000-0005-0000-0000-000044050000}"/>
    <cellStyle name="Normal 7 10" xfId="38026" xr:uid="{2E98DED5-791C-417A-A125-2E9FD28B150D}"/>
    <cellStyle name="Normal 7 10 2" xfId="38027" xr:uid="{6FB57651-10C0-424D-A943-9061D258204E}"/>
    <cellStyle name="Normal 7 10 2 2" xfId="38028" xr:uid="{551A3336-4A46-4FE4-8CC7-16EE26952325}"/>
    <cellStyle name="Normal 7 10 2 2 2" xfId="38029" xr:uid="{CD37BA47-2FDF-412F-81E7-8C26453BE51C}"/>
    <cellStyle name="Normal 7 10 2 2 2 2" xfId="38030" xr:uid="{EB0C4B23-8DC0-4337-9144-A74F8D1FA527}"/>
    <cellStyle name="Normal 7 10 2 2 3" xfId="38031" xr:uid="{E0C10189-B064-4B16-810D-C59F0533CF35}"/>
    <cellStyle name="Normal 7 10 2 2 4" xfId="38032" xr:uid="{02848431-044A-45FA-9C84-D0FAF0C7371E}"/>
    <cellStyle name="Normal 7 10 2 3" xfId="38033" xr:uid="{7E1B7FE3-45B1-4CDF-BD00-2A2D93EE9CC1}"/>
    <cellStyle name="Normal 7 10 2 3 2" xfId="38034" xr:uid="{861A310C-B6D1-47BD-A45B-57A268C02711}"/>
    <cellStyle name="Normal 7 10 2 4" xfId="38035" xr:uid="{6C697637-9DC4-4C6C-9C81-DB6786ECB0DC}"/>
    <cellStyle name="Normal 7 10 2 5" xfId="38036" xr:uid="{C725DD1D-5F53-4B63-91E1-F512E9F9E5C9}"/>
    <cellStyle name="Normal 7 10 2 6" xfId="38037" xr:uid="{1AFFCADD-5E79-49EF-80FE-29516EB4D6D2}"/>
    <cellStyle name="Normal 7 11" xfId="38038" xr:uid="{410BFE43-9372-4831-9F61-91D90E47C634}"/>
    <cellStyle name="Normal 7 11 2" xfId="38039" xr:uid="{E7F96E23-972E-48D7-BC62-F0D8F7E8756E}"/>
    <cellStyle name="Normal 7 11 2 2" xfId="38040" xr:uid="{68280B19-148F-42B2-80D9-B1ED8B904916}"/>
    <cellStyle name="Normal 7 11 2 2 2" xfId="38041" xr:uid="{D07DAED0-B1F2-469F-BFDD-34AC92970D61}"/>
    <cellStyle name="Normal 7 11 2 2 2 2" xfId="38042" xr:uid="{D90843D7-5AED-4D08-A675-01F6BC12276F}"/>
    <cellStyle name="Normal 7 11 2 2 3" xfId="38043" xr:uid="{6316ECE8-9144-472A-AAE1-E8D1442D8D17}"/>
    <cellStyle name="Normal 7 11 2 2 4" xfId="38044" xr:uid="{D856407C-7CDB-4002-B1D9-9141A853BD46}"/>
    <cellStyle name="Normal 7 11 2 3" xfId="38045" xr:uid="{EB058F79-3DDA-4141-9880-BB7C6E067192}"/>
    <cellStyle name="Normal 7 11 2 3 2" xfId="38046" xr:uid="{0D2ED363-E93D-4095-9D4B-858F92E7F4B9}"/>
    <cellStyle name="Normal 7 11 2 4" xfId="38047" xr:uid="{00D6E691-BA0A-41E4-93D8-72AA60E61393}"/>
    <cellStyle name="Normal 7 11 2 5" xfId="38048" xr:uid="{D57308FB-99C2-4DE9-AEB2-CCC7FE5FA11E}"/>
    <cellStyle name="Normal 7 11 2 6" xfId="38049" xr:uid="{D7633C3F-1BF9-4730-BC46-C914580BBBE1}"/>
    <cellStyle name="Normal 7 12" xfId="38050" xr:uid="{EEEC3873-518A-4108-97CF-1D831A1012B7}"/>
    <cellStyle name="Normal 7 12 2" xfId="38051" xr:uid="{3788AC92-4CC9-41AA-83CA-38CD6FD036E4}"/>
    <cellStyle name="Normal 7 12 2 2" xfId="38052" xr:uid="{06F071FC-2E7B-4F21-BAF7-FFC01E469783}"/>
    <cellStyle name="Normal 7 12 2 2 2" xfId="38053" xr:uid="{4FB3E140-D474-4402-B29E-1BAEB9E3FBC7}"/>
    <cellStyle name="Normal 7 12 2 2 2 2" xfId="38054" xr:uid="{338C62AE-53C1-4C37-A829-E8960471DF7D}"/>
    <cellStyle name="Normal 7 12 2 2 3" xfId="38055" xr:uid="{A7A01B7A-169E-476A-A5F2-06DAE2FD9929}"/>
    <cellStyle name="Normal 7 12 2 2 4" xfId="38056" xr:uid="{DF2B1C6D-2911-4A85-BFB7-2A3542539D5C}"/>
    <cellStyle name="Normal 7 12 2 3" xfId="38057" xr:uid="{AC97B1D2-D92C-4E03-BC93-FF42C3400AC8}"/>
    <cellStyle name="Normal 7 12 2 3 2" xfId="38058" xr:uid="{82CFEF89-4435-48DF-A0A9-4EFB8AD22292}"/>
    <cellStyle name="Normal 7 12 2 4" xfId="38059" xr:uid="{059AEEB5-824A-4792-BA8D-DC6A9FE02185}"/>
    <cellStyle name="Normal 7 12 2 5" xfId="38060" xr:uid="{DF65F283-4BA1-4E83-B0E4-03D9332D644D}"/>
    <cellStyle name="Normal 7 12 2 6" xfId="38061" xr:uid="{36ADF54D-6854-444D-AA42-92A8F5BF54A1}"/>
    <cellStyle name="Normal 7 13" xfId="38062" xr:uid="{DB115B18-E00B-4CF1-A86B-0F819BEC340B}"/>
    <cellStyle name="Normal 7 13 2" xfId="38063" xr:uid="{F98CBFC7-217F-4589-84B0-826E991FCB5F}"/>
    <cellStyle name="Normal 7 13 2 2" xfId="38064" xr:uid="{D01871B3-F1CB-43E7-9649-BB097ECBAEED}"/>
    <cellStyle name="Normal 7 13 2 2 2" xfId="38065" xr:uid="{E8EACFDD-297C-40DC-BDC3-D46E66AAB7F1}"/>
    <cellStyle name="Normal 7 13 2 2 2 2" xfId="38066" xr:uid="{9C619E21-4721-4526-BB78-08A3DE85C1DF}"/>
    <cellStyle name="Normal 7 13 2 2 3" xfId="38067" xr:uid="{561CEA48-8E0A-4F98-95AC-3519938C679A}"/>
    <cellStyle name="Normal 7 13 2 2 4" xfId="38068" xr:uid="{E9E4F4D2-2441-45AF-A09A-4251B1FE9464}"/>
    <cellStyle name="Normal 7 13 2 3" xfId="38069" xr:uid="{9CBE9325-7520-4FD9-857D-F8C90775DB83}"/>
    <cellStyle name="Normal 7 13 2 3 2" xfId="38070" xr:uid="{9AEEEBBB-1313-46FB-9614-F141C37204B8}"/>
    <cellStyle name="Normal 7 13 2 4" xfId="38071" xr:uid="{F1041ACB-F1E0-4FA2-A683-546B509C0886}"/>
    <cellStyle name="Normal 7 13 2 5" xfId="38072" xr:uid="{755FB7C9-C017-41C1-8777-D2490FB88410}"/>
    <cellStyle name="Normal 7 13 2 6" xfId="38073" xr:uid="{77A56637-C103-4508-9A11-8E5A53CB74CC}"/>
    <cellStyle name="Normal 7 14" xfId="38074" xr:uid="{04C7B135-0303-46C9-8973-F85E4159C1C5}"/>
    <cellStyle name="Normal 7 14 2" xfId="38075" xr:uid="{E7ED2389-C0E9-426C-B389-139C02EEA33A}"/>
    <cellStyle name="Normal 7 14 2 2" xfId="38076" xr:uid="{BFFEAEED-BB1F-45E1-92BD-B4289595E4E0}"/>
    <cellStyle name="Normal 7 14 2 2 2" xfId="38077" xr:uid="{DF92A23B-9BF4-4EE7-912E-A8C9829FCAF1}"/>
    <cellStyle name="Normal 7 14 2 2 2 2" xfId="38078" xr:uid="{A8BBD904-73DA-4905-9F25-1A59FF075F39}"/>
    <cellStyle name="Normal 7 14 2 2 3" xfId="38079" xr:uid="{0597DC8E-2130-4126-9BA9-FB08164DC48D}"/>
    <cellStyle name="Normal 7 14 2 2 4" xfId="38080" xr:uid="{A93EC2FD-54DE-4726-80E1-D5EFB8697CF7}"/>
    <cellStyle name="Normal 7 14 2 3" xfId="38081" xr:uid="{DC9A1905-26A0-4CDA-A003-9E765495C399}"/>
    <cellStyle name="Normal 7 14 2 3 2" xfId="38082" xr:uid="{741A3BE1-5777-45B8-B916-4ECB87EB7758}"/>
    <cellStyle name="Normal 7 14 2 4" xfId="38083" xr:uid="{C69BA992-8348-467C-93AB-3E739A47E714}"/>
    <cellStyle name="Normal 7 14 2 5" xfId="38084" xr:uid="{7798FCA6-B3E1-4B4C-B6B1-C028D429DB7D}"/>
    <cellStyle name="Normal 7 14 2 6" xfId="38085" xr:uid="{1C582289-2A60-4EEC-8608-AE6564F59CE5}"/>
    <cellStyle name="Normal 7 15" xfId="38086" xr:uid="{44A527AD-7391-4C6E-9152-E64DD67F15D0}"/>
    <cellStyle name="Normal 7 15 2" xfId="38087" xr:uid="{309C8A11-EAC1-4E1B-B3D1-9BA821D24468}"/>
    <cellStyle name="Normal 7 15 2 2" xfId="38088" xr:uid="{ECB93913-DD10-4A97-BC9B-A1831F7F1EF3}"/>
    <cellStyle name="Normal 7 15 2 2 2" xfId="38089" xr:uid="{EF9D0D8C-7669-4AD0-91C3-73AFF335EE06}"/>
    <cellStyle name="Normal 7 15 2 3" xfId="38090" xr:uid="{0147C392-9D4E-4500-846D-04732C8986DD}"/>
    <cellStyle name="Normal 7 15 2 4" xfId="38091" xr:uid="{0471F1FB-A110-4BAE-9DAE-7E1FE7C49029}"/>
    <cellStyle name="Normal 7 15 3" xfId="38092" xr:uid="{03C0D286-33B2-4593-ACCF-EA46E8C63F8D}"/>
    <cellStyle name="Normal 7 15 3 2" xfId="38093" xr:uid="{859F245E-A4F1-485C-9F6F-74B5C718564C}"/>
    <cellStyle name="Normal 7 15 4" xfId="38094" xr:uid="{311F7814-A1E7-41E2-8969-EE38437F910B}"/>
    <cellStyle name="Normal 7 15 5" xfId="38095" xr:uid="{621EF865-E29D-4B14-AF30-359E94EEF7AA}"/>
    <cellStyle name="Normal 7 15 6" xfId="38096" xr:uid="{7C9D6449-AFC5-467B-BA79-B4D781C94319}"/>
    <cellStyle name="Normal 7 16" xfId="38097" xr:uid="{25654159-F9B4-4C56-9D5B-E0FCB230422D}"/>
    <cellStyle name="Normal 7 17" xfId="4078" xr:uid="{53BA11A9-45BF-4117-890B-2ECA49F88565}"/>
    <cellStyle name="Normal 7 18" xfId="2232" xr:uid="{0D903D84-0C9D-43F6-BA7A-8ABA62E69B7C}"/>
    <cellStyle name="Normal 7 2" xfId="1343" xr:uid="{00000000-0005-0000-0000-000045050000}"/>
    <cellStyle name="Normal 7 2 10" xfId="3214" xr:uid="{AABF3E34-0E42-40AD-AEE9-30D81EC182E7}"/>
    <cellStyle name="Normal 7 2 2" xfId="1344" xr:uid="{00000000-0005-0000-0000-000046050000}"/>
    <cellStyle name="Normal 7 2 2 2" xfId="1345" xr:uid="{00000000-0005-0000-0000-000047050000}"/>
    <cellStyle name="Normal 7 2 2 2 2" xfId="1346" xr:uid="{00000000-0005-0000-0000-000048050000}"/>
    <cellStyle name="Normal 7 2 2 2 2 2" xfId="1347" xr:uid="{00000000-0005-0000-0000-000049050000}"/>
    <cellStyle name="Normal 7 2 2 2 2 2 2" xfId="1348" xr:uid="{00000000-0005-0000-0000-00004A050000}"/>
    <cellStyle name="Normal 7 2 2 2 2 2 2 2" xfId="38102" xr:uid="{53BE4BBD-F0F0-40E7-A772-884E178E51FC}"/>
    <cellStyle name="Normal 7 2 2 2 2 2 2 3" xfId="38101" xr:uid="{398DC985-2FDE-4087-BDBF-76B80D66B84E}"/>
    <cellStyle name="Normal 7 2 2 2 2 2 3" xfId="38103" xr:uid="{5DB5F0F0-C812-4B33-861F-34FB5467E1A1}"/>
    <cellStyle name="Normal 7 2 2 2 2 2 3 2" xfId="38104" xr:uid="{7886823C-53C1-48D6-A1A8-09856F2748A2}"/>
    <cellStyle name="Normal 7 2 2 2 2 2 4" xfId="38105" xr:uid="{8A57F8C7-3D4E-4C8C-81C8-F698EA6E06E6}"/>
    <cellStyle name="Normal 7 2 2 2 2 2 5" xfId="38106" xr:uid="{5E33E895-FD40-4F0D-929E-56C049A94242}"/>
    <cellStyle name="Normal 7 2 2 2 2 2 6" xfId="38107" xr:uid="{7E7E9A1C-445C-4A70-A477-D7FBDCE09363}"/>
    <cellStyle name="Normal 7 2 2 2 2 2 7" xfId="38100" xr:uid="{0FA9828D-2030-4E1C-89F0-2A6811F31BEA}"/>
    <cellStyle name="Normal 7 2 2 2 2 3" xfId="1349" xr:uid="{00000000-0005-0000-0000-00004B050000}"/>
    <cellStyle name="Normal 7 2 2 2 2 3 2" xfId="38109" xr:uid="{0E66F18A-B5CF-4914-94EA-FB343CE3B9ED}"/>
    <cellStyle name="Normal 7 2 2 2 2 3 3" xfId="38108" xr:uid="{81964311-1EB0-46F0-BEA0-CA7F46A26EF6}"/>
    <cellStyle name="Normal 7 2 2 2 2 4" xfId="38110" xr:uid="{D383429A-CFF5-4827-8039-FBF10A865BC6}"/>
    <cellStyle name="Normal 7 2 2 2 2 4 2" xfId="38111" xr:uid="{5C528F53-17D3-4423-B0E9-9E9F08630DEC}"/>
    <cellStyle name="Normal 7 2 2 2 2 5" xfId="38112" xr:uid="{47EFB2E3-0AF5-4455-B808-BBA481190906}"/>
    <cellStyle name="Normal 7 2 2 2 2 6" xfId="38113" xr:uid="{715F195E-6345-4017-AB4E-56F4CB8AAA3A}"/>
    <cellStyle name="Normal 7 2 2 2 2 7" xfId="38114" xr:uid="{9513538B-CC9B-48CB-BB02-DAD10BECE51F}"/>
    <cellStyle name="Normal 7 2 2 2 2 8" xfId="38115" xr:uid="{DB0F2067-1F07-4FBB-ACE0-FA4FB085BC48}"/>
    <cellStyle name="Normal 7 2 2 2 2 9" xfId="38099" xr:uid="{41E73EE7-61FD-47B1-8974-DDD47B913066}"/>
    <cellStyle name="Normal 7 2 2 2 3" xfId="1350" xr:uid="{00000000-0005-0000-0000-00004C050000}"/>
    <cellStyle name="Normal 7 2 2 2 3 2" xfId="1351" xr:uid="{00000000-0005-0000-0000-00004D050000}"/>
    <cellStyle name="Normal 7 2 2 2 3 2 2" xfId="38117" xr:uid="{E2E911D1-B23A-418B-8F13-A528CF2EB3D7}"/>
    <cellStyle name="Normal 7 2 2 2 3 3" xfId="38118" xr:uid="{06271E30-229D-4A03-830C-FB4F61A02C93}"/>
    <cellStyle name="Normal 7 2 2 2 3 4" xfId="38116" xr:uid="{04E46408-0A98-4BE9-B2F4-A92B6762BC83}"/>
    <cellStyle name="Normal 7 2 2 2 4" xfId="1352" xr:uid="{00000000-0005-0000-0000-00004E050000}"/>
    <cellStyle name="Normal 7 2 2 2 4 2" xfId="38120" xr:uid="{E09261DA-57B9-4130-8C21-BB5F1F96A46A}"/>
    <cellStyle name="Normal 7 2 2 2 4 3" xfId="38119" xr:uid="{ABE47E62-CF32-4B2B-98D3-BA1A207681D0}"/>
    <cellStyle name="Normal 7 2 2 2 5" xfId="38121" xr:uid="{342A16A3-81E4-48BA-B018-569EA8E988F1}"/>
    <cellStyle name="Normal 7 2 2 2 6" xfId="38098" xr:uid="{FD8F0531-30D6-4A87-BDBA-C5E83B1AF659}"/>
    <cellStyle name="Normal 7 2 2 3" xfId="1353" xr:uid="{00000000-0005-0000-0000-00004F050000}"/>
    <cellStyle name="Normal 7 2 2 3 2" xfId="1354" xr:uid="{00000000-0005-0000-0000-000050050000}"/>
    <cellStyle name="Normal 7 2 2 3 2 2" xfId="1355" xr:uid="{00000000-0005-0000-0000-000051050000}"/>
    <cellStyle name="Normal 7 2 2 3 2 2 2" xfId="38125" xr:uid="{9A5E7147-3C24-4B5A-8098-D30817BD84FE}"/>
    <cellStyle name="Normal 7 2 2 3 2 2 3" xfId="38124" xr:uid="{9A3D0119-1292-438C-918B-ADF66327AC4C}"/>
    <cellStyle name="Normal 7 2 2 3 2 3" xfId="38126" xr:uid="{00639997-649E-4E4C-A340-30BAD04FF05F}"/>
    <cellStyle name="Normal 7 2 2 3 2 3 2" xfId="38127" xr:uid="{9E647E13-ACB8-471B-BCF5-954A1207D97E}"/>
    <cellStyle name="Normal 7 2 2 3 2 4" xfId="38128" xr:uid="{E69559FE-A57D-4FFA-9ADD-6E36A9690595}"/>
    <cellStyle name="Normal 7 2 2 3 2 5" xfId="38129" xr:uid="{B0FB0882-24B1-4DF0-909C-4811F76E7B3D}"/>
    <cellStyle name="Normal 7 2 2 3 2 6" xfId="38130" xr:uid="{66EFF6C0-82BA-4CC5-89E4-1F843764143D}"/>
    <cellStyle name="Normal 7 2 2 3 2 7" xfId="38123" xr:uid="{478F5661-11CC-43A5-9629-EDE23C915A49}"/>
    <cellStyle name="Normal 7 2 2 3 3" xfId="1356" xr:uid="{00000000-0005-0000-0000-000052050000}"/>
    <cellStyle name="Normal 7 2 2 3 3 2" xfId="38132" xr:uid="{93A34768-F228-4814-9162-61C34318E007}"/>
    <cellStyle name="Normal 7 2 2 3 3 3" xfId="38131" xr:uid="{BB6EFCA7-2CC0-421F-A98E-7E49AB0BD442}"/>
    <cellStyle name="Normal 7 2 2 3 4" xfId="38133" xr:uid="{CB69F8FF-84E8-49AC-B89F-35DBB59A9E70}"/>
    <cellStyle name="Normal 7 2 2 3 4 2" xfId="38134" xr:uid="{B28C6238-3D97-450E-9FE0-092E8AB5F03E}"/>
    <cellStyle name="Normal 7 2 2 3 5" xfId="38135" xr:uid="{7F7D77D5-D0E1-492A-AC66-1FAE498019A7}"/>
    <cellStyle name="Normal 7 2 2 3 6" xfId="38136" xr:uid="{A1BA77C4-482B-4635-8FF1-DA40CBA3BC5B}"/>
    <cellStyle name="Normal 7 2 2 3 7" xfId="38137" xr:uid="{3EEB2924-0A61-4716-9529-4005F5806526}"/>
    <cellStyle name="Normal 7 2 2 3 8" xfId="38138" xr:uid="{B412AAFB-7851-4420-AA40-0DEA57374E3E}"/>
    <cellStyle name="Normal 7 2 2 3 9" xfId="38122" xr:uid="{B6B5325C-B343-40A1-80F9-E1381B79F233}"/>
    <cellStyle name="Normal 7 2 2 4" xfId="1357" xr:uid="{00000000-0005-0000-0000-000053050000}"/>
    <cellStyle name="Normal 7 2 2 4 2" xfId="1358" xr:uid="{00000000-0005-0000-0000-000054050000}"/>
    <cellStyle name="Normal 7 2 2 4 2 2" xfId="38140" xr:uid="{291321AC-2342-4320-B53E-0CF6D5613F3F}"/>
    <cellStyle name="Normal 7 2 2 4 3" xfId="38141" xr:uid="{26E06B5C-44D7-40E2-BCAB-3C242488E82A}"/>
    <cellStyle name="Normal 7 2 2 4 4" xfId="38139" xr:uid="{CB59AFA0-C56E-42E9-B706-1320E7514993}"/>
    <cellStyle name="Normal 7 2 2 5" xfId="1359" xr:uid="{00000000-0005-0000-0000-000055050000}"/>
    <cellStyle name="Normal 7 2 2 5 2" xfId="38143" xr:uid="{42CAC4BB-7498-4F60-B749-045587640282}"/>
    <cellStyle name="Normal 7 2 2 5 3" xfId="38142" xr:uid="{4013A7FA-515E-4FD7-BD75-975D8AB88925}"/>
    <cellStyle name="Normal 7 2 2 6" xfId="38144" xr:uid="{3CBC0E19-295A-4A0B-83F1-7CF31E9E921D}"/>
    <cellStyle name="Normal 7 2 2 7" xfId="4175" xr:uid="{D07B4E05-7FE2-479C-A9D2-4AA69EBE1434}"/>
    <cellStyle name="Normal 7 2 3" xfId="1360" xr:uid="{00000000-0005-0000-0000-000056050000}"/>
    <cellStyle name="Normal 7 2 3 2" xfId="1361" xr:uid="{00000000-0005-0000-0000-000057050000}"/>
    <cellStyle name="Normal 7 2 3 2 2" xfId="1362" xr:uid="{00000000-0005-0000-0000-000058050000}"/>
    <cellStyle name="Normal 7 2 3 2 2 2" xfId="1363" xr:uid="{00000000-0005-0000-0000-000059050000}"/>
    <cellStyle name="Normal 7 2 3 2 2 2 2" xfId="38149" xr:uid="{059FB279-D981-4F6A-B6A8-C04CCEB2FE47}"/>
    <cellStyle name="Normal 7 2 3 2 2 2 3" xfId="38148" xr:uid="{8A104EB1-3D37-43CB-A846-96400651AB64}"/>
    <cellStyle name="Normal 7 2 3 2 2 3" xfId="38150" xr:uid="{002D5262-0784-42E2-89EE-0E0B30F864DE}"/>
    <cellStyle name="Normal 7 2 3 2 2 3 2" xfId="38151" xr:uid="{5136716B-9F2E-4FD5-9740-BF65DD35BFC5}"/>
    <cellStyle name="Normal 7 2 3 2 2 4" xfId="38152" xr:uid="{7317CC27-B97E-4C6A-811B-1E68536B8B97}"/>
    <cellStyle name="Normal 7 2 3 2 2 5" xfId="38153" xr:uid="{3BF31903-1EC5-4898-AFE4-BA13DC1155F9}"/>
    <cellStyle name="Normal 7 2 3 2 2 6" xfId="38154" xr:uid="{2177EFBC-C268-4556-807D-F20897122F2B}"/>
    <cellStyle name="Normal 7 2 3 2 2 7" xfId="38147" xr:uid="{C050C9B8-EF67-498C-A2C3-FC358A0EECA8}"/>
    <cellStyle name="Normal 7 2 3 2 3" xfId="1364" xr:uid="{00000000-0005-0000-0000-00005A050000}"/>
    <cellStyle name="Normal 7 2 3 2 3 2" xfId="38156" xr:uid="{C51F73A5-E54E-4DCE-8BF7-223FC2A3BD13}"/>
    <cellStyle name="Normal 7 2 3 2 3 3" xfId="38155" xr:uid="{EEC248D0-1E02-4AB2-9F20-618851DB5A85}"/>
    <cellStyle name="Normal 7 2 3 2 4" xfId="38157" xr:uid="{9C1AF904-28BD-4B4F-82BC-65A74CCD7EC8}"/>
    <cellStyle name="Normal 7 2 3 2 4 2" xfId="38158" xr:uid="{D4961777-17BD-4E60-8387-25090716F433}"/>
    <cellStyle name="Normal 7 2 3 2 5" xfId="38159" xr:uid="{D1133049-D12A-4001-9906-93EF534E8795}"/>
    <cellStyle name="Normal 7 2 3 2 6" xfId="38160" xr:uid="{38D83FBD-A041-41B7-90F1-41750653B4F1}"/>
    <cellStyle name="Normal 7 2 3 2 7" xfId="38161" xr:uid="{9BC51424-9538-462C-8B5C-90A997CE0E5B}"/>
    <cellStyle name="Normal 7 2 3 2 8" xfId="38162" xr:uid="{3A11695C-A390-4E36-AA2A-DCB0AC1F0745}"/>
    <cellStyle name="Normal 7 2 3 2 9" xfId="38146" xr:uid="{42F4E4B2-9537-460F-B2C9-84088D58A81A}"/>
    <cellStyle name="Normal 7 2 3 3" xfId="1365" xr:uid="{00000000-0005-0000-0000-00005B050000}"/>
    <cellStyle name="Normal 7 2 3 3 2" xfId="1366" xr:uid="{00000000-0005-0000-0000-00005C050000}"/>
    <cellStyle name="Normal 7 2 3 3 2 2" xfId="38164" xr:uid="{A2AEE038-83A1-45BD-8320-70D3FCCA8C19}"/>
    <cellStyle name="Normal 7 2 3 3 3" xfId="38165" xr:uid="{0C9C8DDB-8661-4F99-8435-EF8CD196363E}"/>
    <cellStyle name="Normal 7 2 3 3 4" xfId="38163" xr:uid="{F1EA3343-DDDF-4313-B26C-5E134400B328}"/>
    <cellStyle name="Normal 7 2 3 4" xfId="1367" xr:uid="{00000000-0005-0000-0000-00005D050000}"/>
    <cellStyle name="Normal 7 2 3 4 2" xfId="38167" xr:uid="{9A03F46D-D131-4A91-B514-53F8725CFFC7}"/>
    <cellStyle name="Normal 7 2 3 4 3" xfId="38166" xr:uid="{29A4A195-4DD4-4953-B413-EC88DEDAEDF1}"/>
    <cellStyle name="Normal 7 2 3 5" xfId="38168" xr:uid="{3C19C1D0-89C5-4F72-BE3F-27E952AD0381}"/>
    <cellStyle name="Normal 7 2 3 6" xfId="38145" xr:uid="{E1328351-FA5F-4494-9C30-B449200CD12D}"/>
    <cellStyle name="Normal 7 2 4" xfId="1368" xr:uid="{00000000-0005-0000-0000-00005E050000}"/>
    <cellStyle name="Normal 7 2 4 2" xfId="1369" xr:uid="{00000000-0005-0000-0000-00005F050000}"/>
    <cellStyle name="Normal 7 2 4 2 2" xfId="1370" xr:uid="{00000000-0005-0000-0000-000060050000}"/>
    <cellStyle name="Normal 7 2 4 2 2 2" xfId="38172" xr:uid="{3CD737C8-0B4E-4D79-BC6B-AE928F7E8F0D}"/>
    <cellStyle name="Normal 7 2 4 2 2 3" xfId="38171" xr:uid="{7D927DA6-3E75-4D43-BCB7-65E4192B9587}"/>
    <cellStyle name="Normal 7 2 4 2 3" xfId="38173" xr:uid="{327D788B-9468-4E83-9345-CE101DC9484B}"/>
    <cellStyle name="Normal 7 2 4 2 3 2" xfId="38174" xr:uid="{F8926B79-D99F-4541-B974-5DFE7DF45632}"/>
    <cellStyle name="Normal 7 2 4 2 4" xfId="38175" xr:uid="{70824D89-0650-46F7-BDC4-203D84EB1897}"/>
    <cellStyle name="Normal 7 2 4 2 5" xfId="38176" xr:uid="{11520D51-42CA-4F39-B170-A8BA6D116D99}"/>
    <cellStyle name="Normal 7 2 4 2 6" xfId="38177" xr:uid="{CBB0B223-9319-40C0-829B-8D522ED15DAE}"/>
    <cellStyle name="Normal 7 2 4 2 7" xfId="38170" xr:uid="{C42468D3-C2BC-4766-838E-11F5161C6038}"/>
    <cellStyle name="Normal 7 2 4 3" xfId="1371" xr:uid="{00000000-0005-0000-0000-000061050000}"/>
    <cellStyle name="Normal 7 2 4 3 2" xfId="38179" xr:uid="{A6352BFA-3E68-4EA3-99D4-58642497A6B3}"/>
    <cellStyle name="Normal 7 2 4 3 3" xfId="38180" xr:uid="{8DB8EF69-422D-4758-9DDE-7619D22469DE}"/>
    <cellStyle name="Normal 7 2 4 3 4" xfId="38178" xr:uid="{8C530B5B-9584-4388-A56B-B303D0855AC5}"/>
    <cellStyle name="Normal 7 2 4 4" xfId="38181" xr:uid="{29FDEF2A-7C85-43C8-834C-9802E935E13A}"/>
    <cellStyle name="Normal 7 2 4 4 2" xfId="38182" xr:uid="{4EE0161C-EC96-4ADB-A819-A475D31ECD6B}"/>
    <cellStyle name="Normal 7 2 4 4 3" xfId="38183" xr:uid="{3261AEBC-9698-4531-8668-1DBCA8F12F7B}"/>
    <cellStyle name="Normal 7 2 4 5" xfId="38184" xr:uid="{83FB2303-1758-4525-9B13-8FC5228B6F89}"/>
    <cellStyle name="Normal 7 2 4 6" xfId="38185" xr:uid="{47A768F3-3AF2-43FF-BF96-28804ED6920D}"/>
    <cellStyle name="Normal 7 2 4 7" xfId="38186" xr:uid="{47451466-6132-4890-A9AF-F87F8C2753AA}"/>
    <cellStyle name="Normal 7 2 4 8" xfId="38169" xr:uid="{7D290548-535D-4A2B-A7F7-72B9F9FF6C9A}"/>
    <cellStyle name="Normal 7 2 5" xfId="1372" xr:uid="{00000000-0005-0000-0000-000062050000}"/>
    <cellStyle name="Normal 7 2 5 2" xfId="1373" xr:uid="{00000000-0005-0000-0000-000063050000}"/>
    <cellStyle name="Normal 7 2 5 2 2" xfId="1374" xr:uid="{00000000-0005-0000-0000-000064050000}"/>
    <cellStyle name="Normal 7 2 5 2 2 2" xfId="38189" xr:uid="{F6DED622-9012-4027-AE4D-7B72BCD1238E}"/>
    <cellStyle name="Normal 7 2 5 2 3" xfId="38190" xr:uid="{85C92060-A294-4C40-BED9-ACEF418297F3}"/>
    <cellStyle name="Normal 7 2 5 2 4" xfId="38188" xr:uid="{F15CC61C-CE2C-4481-A5F4-14BB6E1873D1}"/>
    <cellStyle name="Normal 7 2 5 3" xfId="1375" xr:uid="{00000000-0005-0000-0000-000065050000}"/>
    <cellStyle name="Normal 7 2 5 3 2" xfId="38191" xr:uid="{CC3E8C45-BF8C-4817-B5B0-047558F85E05}"/>
    <cellStyle name="Normal 7 2 5 4" xfId="38192" xr:uid="{9DCE7A6A-40AA-4C2E-A658-5FEE428B9E0D}"/>
    <cellStyle name="Normal 7 2 5 5" xfId="38193" xr:uid="{B7776463-FED4-4BB2-800E-24C9C1D66167}"/>
    <cellStyle name="Normal 7 2 5 6" xfId="38187" xr:uid="{B5C4ECF5-F29A-4562-9627-AD7E02A11C42}"/>
    <cellStyle name="Normal 7 2 6" xfId="1376" xr:uid="{00000000-0005-0000-0000-000066050000}"/>
    <cellStyle name="Normal 7 2 6 2" xfId="1377" xr:uid="{00000000-0005-0000-0000-000067050000}"/>
    <cellStyle name="Normal 7 2 6 2 2" xfId="38195" xr:uid="{46C451A6-D4C2-4103-898E-CAC453E547D0}"/>
    <cellStyle name="Normal 7 2 6 3" xfId="38196" xr:uid="{259EA008-4E2A-4B11-BB97-EBCBF313699D}"/>
    <cellStyle name="Normal 7 2 6 4" xfId="38197" xr:uid="{1EFFBC02-ABF5-4D7D-8D9D-FC51A04411F9}"/>
    <cellStyle name="Normal 7 2 6 5" xfId="38194" xr:uid="{43DF8984-063A-4983-A2AE-58547DF9BB07}"/>
    <cellStyle name="Normal 7 2 7" xfId="1378" xr:uid="{00000000-0005-0000-0000-000068050000}"/>
    <cellStyle name="Normal 7 2 7 2" xfId="38199" xr:uid="{45817D27-757E-4A1C-85ED-17F04BE0F5DE}"/>
    <cellStyle name="Normal 7 2 7 3" xfId="38198" xr:uid="{C88963CF-59B9-47ED-ABD3-27EC6A3ED511}"/>
    <cellStyle name="Normal 7 2 8" xfId="38200" xr:uid="{767B76E5-86AE-4D01-9C7F-E08F8C38C933}"/>
    <cellStyle name="Normal 7 2 9" xfId="4079" xr:uid="{0B594E26-3516-49E3-91A4-C10F5446B368}"/>
    <cellStyle name="Normal 7 3" xfId="1379" xr:uid="{00000000-0005-0000-0000-000069050000}"/>
    <cellStyle name="Normal 7 3 2" xfId="1380" xr:uid="{00000000-0005-0000-0000-00006A050000}"/>
    <cellStyle name="Normal 7 3 2 2" xfId="1381" xr:uid="{00000000-0005-0000-0000-00006B050000}"/>
    <cellStyle name="Normal 7 3 2 2 2" xfId="1382" xr:uid="{00000000-0005-0000-0000-00006C050000}"/>
    <cellStyle name="Normal 7 3 2 2 2 2" xfId="1383" xr:uid="{00000000-0005-0000-0000-00006D050000}"/>
    <cellStyle name="Normal 7 3 2 2 2 2 2" xfId="38205" xr:uid="{4E35464F-8BC7-4947-AEB2-D38148854F79}"/>
    <cellStyle name="Normal 7 3 2 2 2 2 3" xfId="38204" xr:uid="{7F1E9AEC-D006-4A73-A25B-806F0ECC5DD8}"/>
    <cellStyle name="Normal 7 3 2 2 2 3" xfId="38206" xr:uid="{224F05FA-4084-4D74-B83E-957DA95BDF74}"/>
    <cellStyle name="Normal 7 3 2 2 2 3 2" xfId="38207" xr:uid="{92FE2E6E-1E7A-43E1-9AFB-F3DF41378490}"/>
    <cellStyle name="Normal 7 3 2 2 2 4" xfId="38208" xr:uid="{CB5A576D-4BC5-42F6-8940-2E6E13A7319D}"/>
    <cellStyle name="Normal 7 3 2 2 2 5" xfId="38209" xr:uid="{94AD3F21-78A2-4310-9C94-DC1F363180CA}"/>
    <cellStyle name="Normal 7 3 2 2 2 6" xfId="38210" xr:uid="{A96EA368-4487-4DFF-A0CB-8B4DC8B51CD2}"/>
    <cellStyle name="Normal 7 3 2 2 2 7" xfId="38203" xr:uid="{204F17FB-1D69-43E9-BC51-75F807AE6FFE}"/>
    <cellStyle name="Normal 7 3 2 2 3" xfId="1384" xr:uid="{00000000-0005-0000-0000-00006E050000}"/>
    <cellStyle name="Normal 7 3 2 2 3 2" xfId="38212" xr:uid="{CC9E207F-4ECF-4F6E-AE6D-B99DEA89C7C1}"/>
    <cellStyle name="Normal 7 3 2 2 3 3" xfId="38211" xr:uid="{21224099-CC1B-4C4D-AB64-3C05C5949A52}"/>
    <cellStyle name="Normal 7 3 2 2 4" xfId="38213" xr:uid="{15FB8C8C-2870-4AEC-AF5C-45A57A4AEFC7}"/>
    <cellStyle name="Normal 7 3 2 2 4 2" xfId="38214" xr:uid="{FE263CD7-7F56-4914-AE71-8978141B7C98}"/>
    <cellStyle name="Normal 7 3 2 2 5" xfId="38215" xr:uid="{15EF2A6B-ECA9-44C7-9796-5FB95FB74A57}"/>
    <cellStyle name="Normal 7 3 2 2 6" xfId="38216" xr:uid="{F40DE699-F31D-4E65-B820-4764DFC3DB5D}"/>
    <cellStyle name="Normal 7 3 2 2 7" xfId="38217" xr:uid="{20F73163-290A-4719-A5DB-4EC61DBC6667}"/>
    <cellStyle name="Normal 7 3 2 2 8" xfId="38218" xr:uid="{6B0FD9C8-F8CF-43AA-8290-2A2B3EAB993A}"/>
    <cellStyle name="Normal 7 3 2 2 9" xfId="38202" xr:uid="{5795456E-7F94-4D67-9A41-922955954647}"/>
    <cellStyle name="Normal 7 3 2 3" xfId="1385" xr:uid="{00000000-0005-0000-0000-00006F050000}"/>
    <cellStyle name="Normal 7 3 2 3 2" xfId="1386" xr:uid="{00000000-0005-0000-0000-000070050000}"/>
    <cellStyle name="Normal 7 3 2 3 2 2" xfId="38220" xr:uid="{384CB518-91DB-48FD-B589-483B95421C5A}"/>
    <cellStyle name="Normal 7 3 2 3 3" xfId="38221" xr:uid="{2AD9027C-14ED-4BE0-88D8-0FF12E3C8CB4}"/>
    <cellStyle name="Normal 7 3 2 3 4" xfId="38219" xr:uid="{1C486E58-18FF-4F10-9E64-974EC44E0DDF}"/>
    <cellStyle name="Normal 7 3 2 4" xfId="1387" xr:uid="{00000000-0005-0000-0000-000071050000}"/>
    <cellStyle name="Normal 7 3 2 4 2" xfId="38223" xr:uid="{8AB5A5F1-5011-4701-9A68-EA7E7DEEE116}"/>
    <cellStyle name="Normal 7 3 2 4 3" xfId="38222" xr:uid="{CEFD68B9-6F75-41C6-8E68-BE62BE1EBEEF}"/>
    <cellStyle name="Normal 7 3 2 5" xfId="38224" xr:uid="{025EDFAA-D87E-40C6-8719-F412395440C5}"/>
    <cellStyle name="Normal 7 3 2 6" xfId="38201" xr:uid="{C6604A45-83BC-4611-A25D-D85FA44A8B2F}"/>
    <cellStyle name="Normal 7 3 3" xfId="1388" xr:uid="{00000000-0005-0000-0000-000072050000}"/>
    <cellStyle name="Normal 7 3 3 2" xfId="1389" xr:uid="{00000000-0005-0000-0000-000073050000}"/>
    <cellStyle name="Normal 7 3 3 2 2" xfId="1390" xr:uid="{00000000-0005-0000-0000-000074050000}"/>
    <cellStyle name="Normal 7 3 3 2 2 2" xfId="38228" xr:uid="{EAB36DF8-F9A5-4C8C-BDC6-8FEE3D3CF57B}"/>
    <cellStyle name="Normal 7 3 3 2 2 3" xfId="38227" xr:uid="{C2620C11-103E-40CD-B3B7-242ED4C19D09}"/>
    <cellStyle name="Normal 7 3 3 2 3" xfId="38229" xr:uid="{FDDFF5F6-E0AC-4FFC-8EF4-499AE594B992}"/>
    <cellStyle name="Normal 7 3 3 2 3 2" xfId="38230" xr:uid="{BECA9EE5-E858-4FA5-98F2-F28EBEE26A31}"/>
    <cellStyle name="Normal 7 3 3 2 4" xfId="38231" xr:uid="{6E24EC06-783C-4F7E-B75C-DF206A71432A}"/>
    <cellStyle name="Normal 7 3 3 2 5" xfId="38232" xr:uid="{8256F000-6D9E-4AAD-872F-EBBE6D766A3F}"/>
    <cellStyle name="Normal 7 3 3 2 6" xfId="38233" xr:uid="{102E61F9-4C9F-482C-AA47-758D1145CC9A}"/>
    <cellStyle name="Normal 7 3 3 2 7" xfId="38226" xr:uid="{DE84637E-AB66-4CDC-BE47-D52452BE64B4}"/>
    <cellStyle name="Normal 7 3 3 3" xfId="1391" xr:uid="{00000000-0005-0000-0000-000075050000}"/>
    <cellStyle name="Normal 7 3 3 3 2" xfId="38235" xr:uid="{3B464751-242F-4068-82DE-41BA38411BE0}"/>
    <cellStyle name="Normal 7 3 3 3 3" xfId="38234" xr:uid="{CFBFB750-5E09-4B6D-905B-BBA33408C2D8}"/>
    <cellStyle name="Normal 7 3 3 4" xfId="38236" xr:uid="{32F651A0-5365-4A76-BA3A-63C617031DF7}"/>
    <cellStyle name="Normal 7 3 3 4 2" xfId="38237" xr:uid="{49DC09AF-DC8E-4EBE-87E8-4064E0253A22}"/>
    <cellStyle name="Normal 7 3 3 5" xfId="38238" xr:uid="{43AA1B1A-BC16-4C2C-BA09-B782E1A1D2B2}"/>
    <cellStyle name="Normal 7 3 3 6" xfId="38239" xr:uid="{F55A93F3-8C27-4C5D-BD6E-B8D16D90E533}"/>
    <cellStyle name="Normal 7 3 3 7" xfId="38240" xr:uid="{3597DB22-D195-481B-BD5D-6C708A2B3668}"/>
    <cellStyle name="Normal 7 3 3 8" xfId="38241" xr:uid="{CB03127D-7FF5-4BAF-87A2-9170690ACD80}"/>
    <cellStyle name="Normal 7 3 3 9" xfId="38225" xr:uid="{61C5368E-FC1A-4E58-B8E3-08DE7F5BACCF}"/>
    <cellStyle name="Normal 7 3 4" xfId="1392" xr:uid="{00000000-0005-0000-0000-000076050000}"/>
    <cellStyle name="Normal 7 3 4 2" xfId="1393" xr:uid="{00000000-0005-0000-0000-000077050000}"/>
    <cellStyle name="Normal 7 3 4 2 2" xfId="38243" xr:uid="{54AC1160-1ECB-40B6-89ED-FA8033214900}"/>
    <cellStyle name="Normal 7 3 4 3" xfId="38244" xr:uid="{954C1819-D60E-4425-BD2E-2861892AA2F8}"/>
    <cellStyle name="Normal 7 3 4 4" xfId="38242" xr:uid="{C2FB76B0-2581-4BAC-9393-24DBD7015B52}"/>
    <cellStyle name="Normal 7 3 5" xfId="1394" xr:uid="{00000000-0005-0000-0000-000078050000}"/>
    <cellStyle name="Normal 7 3 5 2" xfId="38246" xr:uid="{2ED264E9-136D-4729-B4BE-9ABB86173E6B}"/>
    <cellStyle name="Normal 7 3 5 3" xfId="38245" xr:uid="{E38EF9E5-A8C6-4E28-A2ED-5907A08B8243}"/>
    <cellStyle name="Normal 7 3 6" xfId="38247" xr:uid="{38910539-1B2A-4DEB-AEE0-791456513073}"/>
    <cellStyle name="Normal 7 3 7" xfId="4176" xr:uid="{86409230-6A42-473E-B1EE-DB49AF95130A}"/>
    <cellStyle name="Normal 7 3 8" xfId="3839" xr:uid="{30E5802A-F2F9-415A-8B96-3083D305DB28}"/>
    <cellStyle name="Normal 7 4" xfId="1395" xr:uid="{00000000-0005-0000-0000-000079050000}"/>
    <cellStyle name="Normal 7 4 2" xfId="1396" xr:uid="{00000000-0005-0000-0000-00007A050000}"/>
    <cellStyle name="Normal 7 4 2 2" xfId="1397" xr:uid="{00000000-0005-0000-0000-00007B050000}"/>
    <cellStyle name="Normal 7 4 2 2 2" xfId="1398" xr:uid="{00000000-0005-0000-0000-00007C050000}"/>
    <cellStyle name="Normal 7 4 2 2 2 2" xfId="38252" xr:uid="{8FF7B4DE-0739-4479-9BC0-01EF2355867D}"/>
    <cellStyle name="Normal 7 4 2 2 2 3" xfId="38251" xr:uid="{44EA996D-7948-46E6-ACD1-716AF74932C1}"/>
    <cellStyle name="Normal 7 4 2 2 3" xfId="38253" xr:uid="{552E31D8-59DD-44DA-BF1E-D1C44698FE10}"/>
    <cellStyle name="Normal 7 4 2 2 3 2" xfId="38254" xr:uid="{CFBF4F00-9664-4808-9C72-A12F736FA288}"/>
    <cellStyle name="Normal 7 4 2 2 4" xfId="38255" xr:uid="{E33C01F6-F0B7-4B46-A177-129CA4269C68}"/>
    <cellStyle name="Normal 7 4 2 2 5" xfId="38256" xr:uid="{D0BB101F-2D66-4637-841F-FD7714A45F93}"/>
    <cellStyle name="Normal 7 4 2 2 6" xfId="38257" xr:uid="{ADDF9462-CE31-40B7-8721-307039B2FFAE}"/>
    <cellStyle name="Normal 7 4 2 2 7" xfId="38250" xr:uid="{814A46AD-E39B-40B4-8013-40FC8E3809A1}"/>
    <cellStyle name="Normal 7 4 2 3" xfId="1399" xr:uid="{00000000-0005-0000-0000-00007D050000}"/>
    <cellStyle name="Normal 7 4 2 3 2" xfId="38259" xr:uid="{6BBC7384-FC5F-455B-9A5C-CC5F555FCEA0}"/>
    <cellStyle name="Normal 7 4 2 3 3" xfId="38258" xr:uid="{2F9EC9AF-BB87-4A5A-95BD-4A21947C8A55}"/>
    <cellStyle name="Normal 7 4 2 4" xfId="38260" xr:uid="{0DA9E0B0-5058-4428-919C-656A0F82A48B}"/>
    <cellStyle name="Normal 7 4 2 4 2" xfId="38261" xr:uid="{ECEE0DE8-BD65-4ADF-B4A1-906D0ACD1CEB}"/>
    <cellStyle name="Normal 7 4 2 5" xfId="38262" xr:uid="{37ABE36F-3EC1-4686-BC61-03B76559508A}"/>
    <cellStyle name="Normal 7 4 2 6" xfId="38263" xr:uid="{D2BFEAF2-05E1-4CD5-96DD-6E2DE150A440}"/>
    <cellStyle name="Normal 7 4 2 7" xfId="38264" xr:uid="{18F2B693-4317-4BA0-972F-E3DB8626EAD5}"/>
    <cellStyle name="Normal 7 4 2 8" xfId="38265" xr:uid="{65EEA308-E10D-4C2E-AB13-42F653085773}"/>
    <cellStyle name="Normal 7 4 2 9" xfId="38249" xr:uid="{404261EA-BB40-44A4-AB6C-3AD0BB9094DE}"/>
    <cellStyle name="Normal 7 4 3" xfId="1400" xr:uid="{00000000-0005-0000-0000-00007E050000}"/>
    <cellStyle name="Normal 7 4 3 2" xfId="1401" xr:uid="{00000000-0005-0000-0000-00007F050000}"/>
    <cellStyle name="Normal 7 4 3 2 2" xfId="38267" xr:uid="{AB3D349B-EC1A-4482-8894-A4E16BE50EE8}"/>
    <cellStyle name="Normal 7 4 3 3" xfId="38268" xr:uid="{39531532-9B26-4DD4-B368-BE710120321E}"/>
    <cellStyle name="Normal 7 4 3 4" xfId="38266" xr:uid="{91AFB64C-D11F-4E00-B6C6-9DCB8B1A442F}"/>
    <cellStyle name="Normal 7 4 4" xfId="1402" xr:uid="{00000000-0005-0000-0000-000080050000}"/>
    <cellStyle name="Normal 7 4 4 2" xfId="38270" xr:uid="{5BE5D9B5-2B08-4F30-B881-ED12BA1A8CD3}"/>
    <cellStyle name="Normal 7 4 4 3" xfId="38269" xr:uid="{F00308C2-1251-42A9-A862-34F1B9435AFF}"/>
    <cellStyle name="Normal 7 4 5" xfId="38271" xr:uid="{7F84E4AA-B317-4C72-8D59-C367B2D60D51}"/>
    <cellStyle name="Normal 7 4 6" xfId="38248" xr:uid="{5817B534-2179-41F6-B6CB-A9A3A7E58A06}"/>
    <cellStyle name="Normal 7 5" xfId="1403" xr:uid="{00000000-0005-0000-0000-000081050000}"/>
    <cellStyle name="Normal 7 5 2" xfId="1404" xr:uid="{00000000-0005-0000-0000-000082050000}"/>
    <cellStyle name="Normal 7 5 2 2" xfId="1405" xr:uid="{00000000-0005-0000-0000-000083050000}"/>
    <cellStyle name="Normal 7 5 2 2 2" xfId="38275" xr:uid="{E5D8113D-6B6B-4EC6-852C-FB314BC1202C}"/>
    <cellStyle name="Normal 7 5 2 2 2 2" xfId="38276" xr:uid="{5C01A911-C318-43A0-BCB3-DA5127990E50}"/>
    <cellStyle name="Normal 7 5 2 2 3" xfId="38277" xr:uid="{7A6FF09F-A832-4541-9869-04760E5648FA}"/>
    <cellStyle name="Normal 7 5 2 2 4" xfId="38278" xr:uid="{50A58682-4B45-41C4-85D3-90381CC77320}"/>
    <cellStyle name="Normal 7 5 2 2 5" xfId="38274" xr:uid="{B4BE7075-042F-4465-807F-CBDDB593EF19}"/>
    <cellStyle name="Normal 7 5 2 3" xfId="38279" xr:uid="{6E1BF66D-565E-4E4E-A689-363CB293CB7A}"/>
    <cellStyle name="Normal 7 5 2 3 2" xfId="38280" xr:uid="{62BE2C1E-2A3B-4B1A-8F9C-AF67C942D0A8}"/>
    <cellStyle name="Normal 7 5 2 4" xfId="38281" xr:uid="{3BD045FE-511D-4F20-BF4F-65E52FA2FE75}"/>
    <cellStyle name="Normal 7 5 2 4 2" xfId="38282" xr:uid="{83F64A9F-3AC6-4ABF-8FE0-9281ED71F933}"/>
    <cellStyle name="Normal 7 5 2 5" xfId="38283" xr:uid="{BBE766B9-A976-4480-BD9D-D9C04AB91CB2}"/>
    <cellStyle name="Normal 7 5 2 6" xfId="38284" xr:uid="{BCCF3A3B-5DD1-4454-B934-0991257A2921}"/>
    <cellStyle name="Normal 7 5 2 7" xfId="38285" xr:uid="{FBC738E5-AD34-4E17-87BA-A85E2A9A70AD}"/>
    <cellStyle name="Normal 7 5 2 8" xfId="38286" xr:uid="{25FE64F1-FB3A-4E2A-86C8-73C85FE0FEFC}"/>
    <cellStyle name="Normal 7 5 2 9" xfId="38273" xr:uid="{109E8E58-1F6A-45C6-99B6-006B5F5EB47E}"/>
    <cellStyle name="Normal 7 5 3" xfId="1406" xr:uid="{00000000-0005-0000-0000-000084050000}"/>
    <cellStyle name="Normal 7 5 3 2" xfId="38288" xr:uid="{52A747DB-13F6-4978-B1C4-750791E40D0E}"/>
    <cellStyle name="Normal 7 5 3 3" xfId="38287" xr:uid="{0800F819-87C3-44DB-B148-957C62EF6142}"/>
    <cellStyle name="Normal 7 5 4" xfId="38289" xr:uid="{9D790376-267F-4E5F-A5C9-0E328EE0E545}"/>
    <cellStyle name="Normal 7 5 5" xfId="38272" xr:uid="{80A0A7B1-AC72-4D81-95ED-71E9C7D19600}"/>
    <cellStyle name="Normal 7 6" xfId="1407" xr:uid="{00000000-0005-0000-0000-000085050000}"/>
    <cellStyle name="Normal 7 6 2" xfId="1408" xr:uid="{00000000-0005-0000-0000-000086050000}"/>
    <cellStyle name="Normal 7 6 2 2" xfId="38292" xr:uid="{22937544-02E9-435C-BE5E-091F715BC303}"/>
    <cellStyle name="Normal 7 6 2 2 2" xfId="38293" xr:uid="{9FE6C510-50C1-4713-9E2F-0566E28C05AB}"/>
    <cellStyle name="Normal 7 6 2 2 2 2" xfId="38294" xr:uid="{196A9B04-4927-46E9-95D9-46A8B6956131}"/>
    <cellStyle name="Normal 7 6 2 2 3" xfId="38295" xr:uid="{04D1D1D7-7D0D-4C65-BDB6-FFAE9E6D6700}"/>
    <cellStyle name="Normal 7 6 2 2 4" xfId="38296" xr:uid="{3B1E2A90-5B98-4D87-8057-9DFE71F4F2B4}"/>
    <cellStyle name="Normal 7 6 2 3" xfId="38297" xr:uid="{83A8CE41-E491-4D64-9CA3-38E93E1E87FA}"/>
    <cellStyle name="Normal 7 6 2 3 2" xfId="38298" xr:uid="{5495E189-B60C-4CC9-A2A9-2093FE63D49B}"/>
    <cellStyle name="Normal 7 6 2 4" xfId="38299" xr:uid="{048F362A-5140-4EA5-8710-1793CA31374E}"/>
    <cellStyle name="Normal 7 6 2 5" xfId="38300" xr:uid="{658320BB-D6E3-4AB4-9E48-F48BB64F2B89}"/>
    <cellStyle name="Normal 7 6 2 6" xfId="38301" xr:uid="{BB8C73FE-5AA0-48AB-8B36-D4AE171FD3E6}"/>
    <cellStyle name="Normal 7 6 2 7" xfId="38291" xr:uid="{8A15B11C-84D6-488C-BFFD-0A3ACFC84695}"/>
    <cellStyle name="Normal 7 6 3" xfId="38290" xr:uid="{14CCC35F-4839-4CFF-80DE-C3BE78B31D56}"/>
    <cellStyle name="Normal 7 7" xfId="1409" xr:uid="{00000000-0005-0000-0000-000087050000}"/>
    <cellStyle name="Normal 7 7 2" xfId="1410" xr:uid="{00000000-0005-0000-0000-000088050000}"/>
    <cellStyle name="Normal 7 7 2 2" xfId="38304" xr:uid="{954D0040-813C-4D95-863D-E168248AA217}"/>
    <cellStyle name="Normal 7 7 2 2 2" xfId="38305" xr:uid="{7BFED827-97D6-4ED3-AEE9-884BE4DD32CA}"/>
    <cellStyle name="Normal 7 7 2 2 2 2" xfId="38306" xr:uid="{4694F425-CE7E-4BD5-A30A-D88DD1B0B0CE}"/>
    <cellStyle name="Normal 7 7 2 2 3" xfId="38307" xr:uid="{E94A4AE7-952B-4F44-9B22-DD6BB41D3A13}"/>
    <cellStyle name="Normal 7 7 2 2 4" xfId="38308" xr:uid="{875F61EA-049E-4EFF-88DE-03ACD2FFA69F}"/>
    <cellStyle name="Normal 7 7 2 3" xfId="38309" xr:uid="{E65E7813-1F01-4DE5-A9C7-80F7810FCFE9}"/>
    <cellStyle name="Normal 7 7 2 3 2" xfId="38310" xr:uid="{592A399B-72FD-4381-94CB-FC64239A9F15}"/>
    <cellStyle name="Normal 7 7 2 4" xfId="38311" xr:uid="{7F4CDE0C-5274-4C12-9B28-956E63A6552F}"/>
    <cellStyle name="Normal 7 7 2 5" xfId="38312" xr:uid="{7C8AE5A7-3B93-48D7-A319-D111656941CD}"/>
    <cellStyle name="Normal 7 7 2 6" xfId="38313" xr:uid="{18C3545B-47BC-4B6B-A0E7-DC3BE2F23278}"/>
    <cellStyle name="Normal 7 7 2 7" xfId="38303" xr:uid="{CA00EDAE-0CC0-4D1E-8B2B-7A924B00AE43}"/>
    <cellStyle name="Normal 7 7 3" xfId="38314" xr:uid="{9AD7A94E-BAD6-4E34-AD23-5FF466901968}"/>
    <cellStyle name="Normal 7 7 3 2" xfId="38315" xr:uid="{4CC9BDD4-398A-437D-AC3B-32BCB6611BB5}"/>
    <cellStyle name="Normal 7 7 4" xfId="38316" xr:uid="{8D2B374D-2C2E-45E7-BE30-C75A033DD809}"/>
    <cellStyle name="Normal 7 7 5" xfId="38302" xr:uid="{E21132B9-0ECB-42E6-BB44-8358F7E175C1}"/>
    <cellStyle name="Normal 7 8" xfId="1411" xr:uid="{00000000-0005-0000-0000-000089050000}"/>
    <cellStyle name="Normal 7 8 2" xfId="1412" xr:uid="{00000000-0005-0000-0000-00008A050000}"/>
    <cellStyle name="Normal 7 8 2 2" xfId="38319" xr:uid="{A7F11056-D876-49D0-9A10-9F2498D89A25}"/>
    <cellStyle name="Normal 7 8 2 2 2" xfId="38320" xr:uid="{5446759F-E86A-44E7-A73E-5D7401E8E5A3}"/>
    <cellStyle name="Normal 7 8 2 2 2 2" xfId="38321" xr:uid="{8C13A842-D2E4-46DF-9BA9-12C55B86AFC1}"/>
    <cellStyle name="Normal 7 8 2 2 3" xfId="38322" xr:uid="{74047C46-AAE2-4796-AE5A-E536B4D2907D}"/>
    <cellStyle name="Normal 7 8 2 2 4" xfId="38323" xr:uid="{9EC172D8-A7ED-487B-9D4E-A1A04AE6471F}"/>
    <cellStyle name="Normal 7 8 2 3" xfId="38324" xr:uid="{6F82878B-D314-42F1-B9D2-688C3C99717C}"/>
    <cellStyle name="Normal 7 8 2 3 2" xfId="38325" xr:uid="{026BA384-F501-4A7C-96D6-BE592C677B3D}"/>
    <cellStyle name="Normal 7 8 2 4" xfId="38326" xr:uid="{FEF9BC75-5C54-4415-BBA4-7CB494934B09}"/>
    <cellStyle name="Normal 7 8 2 5" xfId="38327" xr:uid="{488D4936-7B04-4C79-9E1E-B9EB24DD0BD7}"/>
    <cellStyle name="Normal 7 8 2 6" xfId="38328" xr:uid="{AD202AB1-B5B0-490B-ACE3-205C57B93B7A}"/>
    <cellStyle name="Normal 7 8 2 7" xfId="38318" xr:uid="{223C93F9-B2E7-43D0-AED4-15A54BFA30B6}"/>
    <cellStyle name="Normal 7 8 3" xfId="38329" xr:uid="{92FDAAE9-E616-4CEF-8CB5-4C8537B501FF}"/>
    <cellStyle name="Normal 7 8 3 2" xfId="38330" xr:uid="{EE57A0E7-30C2-4C33-9C21-3CED8311D369}"/>
    <cellStyle name="Normal 7 8 4" xfId="38331" xr:uid="{C7A27DF4-73F9-41F1-8019-D6B5FF896CEA}"/>
    <cellStyle name="Normal 7 8 5" xfId="38317" xr:uid="{26D4EEB4-F6B6-457A-8B2A-D5E299F724C3}"/>
    <cellStyle name="Normal 7 9" xfId="1413" xr:uid="{00000000-0005-0000-0000-00008B050000}"/>
    <cellStyle name="Normal 7 9 2" xfId="38333" xr:uid="{C743F809-F4AF-4C24-B459-A755E0271A94}"/>
    <cellStyle name="Normal 7 9 2 2" xfId="38334" xr:uid="{D0DCE136-DFD7-4085-B850-322AC0471AEC}"/>
    <cellStyle name="Normal 7 9 2 2 2" xfId="38335" xr:uid="{3E7698DA-5AC4-4B0E-97EA-3AB45389F849}"/>
    <cellStyle name="Normal 7 9 2 2 2 2" xfId="38336" xr:uid="{087A3B88-E5DC-442A-A26A-F990B2124762}"/>
    <cellStyle name="Normal 7 9 2 2 3" xfId="38337" xr:uid="{71FC2567-0D2F-4F03-8314-EE74E1D4AFDE}"/>
    <cellStyle name="Normal 7 9 2 2 4" xfId="38338" xr:uid="{5DE4991A-C6C5-49CD-9FBF-3BC758670E8C}"/>
    <cellStyle name="Normal 7 9 2 3" xfId="38339" xr:uid="{03450DFF-D93D-4DA2-85CD-FC61361A2C24}"/>
    <cellStyle name="Normal 7 9 2 3 2" xfId="38340" xr:uid="{D69303D4-3055-4B30-A089-50B68F4A1920}"/>
    <cellStyle name="Normal 7 9 2 4" xfId="38341" xr:uid="{A36ECAA5-8EC3-4347-8D59-7C04AD37CF88}"/>
    <cellStyle name="Normal 7 9 2 5" xfId="38342" xr:uid="{C3CB9726-AB19-4436-AD66-6F0A25946BBB}"/>
    <cellStyle name="Normal 7 9 2 6" xfId="38343" xr:uid="{25744666-329C-4706-A412-F89429B41857}"/>
    <cellStyle name="Normal 7 9 3" xfId="38332" xr:uid="{CBFA87ED-A1AE-42C6-8770-4E27725D593C}"/>
    <cellStyle name="Normal 7_inv-en-1.5.0-02 trame_fiche-emissions" xfId="38344" xr:uid="{4D2C8D7B-80E7-42A3-A062-2714F3852146}"/>
    <cellStyle name="Normal 70" xfId="38345" xr:uid="{4FCCFDD9-1177-431C-839E-30765AF35BF0}"/>
    <cellStyle name="Normal 70 2" xfId="38346" xr:uid="{FC4BB90F-26F7-4E18-800A-BB04AFCDA195}"/>
    <cellStyle name="Normal 70 2 2" xfId="38347" xr:uid="{5DC3D097-EA4B-41D2-968F-42A5DF13E4CA}"/>
    <cellStyle name="Normal 70 2 2 2" xfId="38348" xr:uid="{8848A33F-2B6C-44EC-AF95-F475B37E87F2}"/>
    <cellStyle name="Normal 70 2 2 2 2" xfId="38349" xr:uid="{F796704B-CCB0-464F-B223-3F2CF8B915B9}"/>
    <cellStyle name="Normal 70 2 2 2 2 2" xfId="38350" xr:uid="{FEC98D97-24B8-4F75-88A9-6BA998A8D769}"/>
    <cellStyle name="Normal 70 2 2 2 3" xfId="38351" xr:uid="{746D80BF-5F25-492F-A9C5-042B6EC13FF8}"/>
    <cellStyle name="Normal 70 2 2 2 4" xfId="38352" xr:uid="{9B998CDF-B2CD-4C6F-B56A-401E59140F3F}"/>
    <cellStyle name="Normal 70 2 2 3" xfId="38353" xr:uid="{A76941E2-E866-45A9-B449-402BED0CB3C4}"/>
    <cellStyle name="Normal 70 2 2 3 2" xfId="38354" xr:uid="{85C6C12E-4A74-459E-B55E-C430596BD1C4}"/>
    <cellStyle name="Normal 70 2 2 3 3" xfId="38355" xr:uid="{18CCF111-FA98-42ED-9F1B-75B228978BA1}"/>
    <cellStyle name="Normal 70 2 2 4" xfId="38356" xr:uid="{BBEB66FF-C605-4853-872B-2E5E1E47A7EB}"/>
    <cellStyle name="Normal 70 2 2 4 2" xfId="38357" xr:uid="{0EEF3D64-9293-4D9D-A21F-B9F6C4E5C7C9}"/>
    <cellStyle name="Normal 70 2 2 5" xfId="38358" xr:uid="{3C33394B-096D-48FB-A2E3-7A2CC79E28F0}"/>
    <cellStyle name="Normal 70 3" xfId="38359" xr:uid="{A8FFEC44-BD62-49DA-8E72-0630118E6750}"/>
    <cellStyle name="Normal 70 3 2" xfId="38360" xr:uid="{67510B33-68B8-4EE2-A502-D65AD1A77703}"/>
    <cellStyle name="Normal 70 3 2 2" xfId="38361" xr:uid="{B306E429-ED3C-469F-B015-A4AD1BB1EAE4}"/>
    <cellStyle name="Normal 70 3 2 2 2" xfId="38362" xr:uid="{151C16F1-6FF4-493C-8AD1-B6FEFDAFE7C9}"/>
    <cellStyle name="Normal 70 3 2 2 2 2" xfId="38363" xr:uid="{653DE6E2-1976-4D6C-A45F-912BF293454D}"/>
    <cellStyle name="Normal 70 3 2 2 3" xfId="38364" xr:uid="{FF00C03D-B996-4F3C-AAEB-F1E809CBFC96}"/>
    <cellStyle name="Normal 70 3 2 2 4" xfId="38365" xr:uid="{80649684-99D7-4732-A6CD-69BF5EE1E401}"/>
    <cellStyle name="Normal 70 3 2 3" xfId="38366" xr:uid="{19C8B33A-C56B-468C-B7FF-10BA18809180}"/>
    <cellStyle name="Normal 70 3 2 3 2" xfId="38367" xr:uid="{E1E76FD9-6882-4D5A-B113-E130D446F5AF}"/>
    <cellStyle name="Normal 70 3 2 4" xfId="38368" xr:uid="{4AEB388D-7871-4C84-B43E-C1BC7BE96B7D}"/>
    <cellStyle name="Normal 70 3 2 5" xfId="38369" xr:uid="{3917C6D4-0C24-43BF-8822-BFE31C988161}"/>
    <cellStyle name="Normal 70 4" xfId="38370" xr:uid="{B9D17535-8835-4DFC-9CFA-40FA95F708D9}"/>
    <cellStyle name="Normal 70 4 2" xfId="38371" xr:uid="{606CA174-629C-48F4-AE1D-D67415C2E0F9}"/>
    <cellStyle name="Normal 70 4 2 2" xfId="38372" xr:uid="{7D4DFFF9-4D26-4C65-81B8-A762B456572D}"/>
    <cellStyle name="Normal 70 4 2 2 2" xfId="38373" xr:uid="{C730B581-D949-4154-B4B7-5489217DADA6}"/>
    <cellStyle name="Normal 70 4 2 3" xfId="38374" xr:uid="{4009B978-33A2-4F61-B6B7-B541FB3F7C6B}"/>
    <cellStyle name="Normal 70 4 2 4" xfId="38375" xr:uid="{17E9F7F0-98AE-4822-82C2-5E03E9466241}"/>
    <cellStyle name="Normal 70 4 3" xfId="38376" xr:uid="{BB6EEDBD-08EB-44B9-9641-A6148A592820}"/>
    <cellStyle name="Normal 70 4 3 2" xfId="38377" xr:uid="{D0521B69-87F1-42D0-B3BB-9092E32AC90B}"/>
    <cellStyle name="Normal 70 4 3 3" xfId="38378" xr:uid="{45FC81F3-1593-47E9-A83A-A17BE8E94BB8}"/>
    <cellStyle name="Normal 70 4 4" xfId="38379" xr:uid="{D64CF2A7-62CF-425F-A07A-50F942517F5A}"/>
    <cellStyle name="Normal 70 4 4 2" xfId="38380" xr:uid="{B1BE94D0-167D-4484-9032-9D3E9997E2BB}"/>
    <cellStyle name="Normal 70 4 5" xfId="38381" xr:uid="{4BE1AFFF-283E-49D1-BD05-18717A5CF1A2}"/>
    <cellStyle name="Normal 71" xfId="38382" xr:uid="{20F15033-6DF1-4CC8-8E76-CAE1F5FA7325}"/>
    <cellStyle name="Normal 71 2" xfId="38383" xr:uid="{FA784528-7456-4368-8AA5-34E89CA023F6}"/>
    <cellStyle name="Normal 71 2 2" xfId="38384" xr:uid="{8FA1FBDE-9245-4C88-839A-65F46B1713D1}"/>
    <cellStyle name="Normal 71 2 2 2" xfId="38385" xr:uid="{EE9671E1-3479-462B-B074-039C1016C35D}"/>
    <cellStyle name="Normal 71 2 2 2 2" xfId="38386" xr:uid="{5D6F666F-6FE4-40F1-9158-020CC767F8AB}"/>
    <cellStyle name="Normal 71 2 2 2 2 2" xfId="38387" xr:uid="{83C05E40-3C7C-4E4D-B1C1-BC292FC12506}"/>
    <cellStyle name="Normal 71 2 2 2 3" xfId="38388" xr:uid="{CCDE2BD0-B77F-4769-AEB6-FF67A895AF36}"/>
    <cellStyle name="Normal 71 2 2 2 4" xfId="38389" xr:uid="{33370B9E-8F57-4218-BF90-E552650D0A8B}"/>
    <cellStyle name="Normal 71 2 2 3" xfId="38390" xr:uid="{145ED0D7-E706-45AA-B604-59B73A4EA47E}"/>
    <cellStyle name="Normal 71 2 2 3 2" xfId="38391" xr:uid="{02BDE9C3-896D-45E5-AE4B-3716F523B11E}"/>
    <cellStyle name="Normal 71 2 2 3 3" xfId="38392" xr:uid="{62BC88FB-4EDB-4617-8677-644D87BFCF64}"/>
    <cellStyle name="Normal 71 2 2 4" xfId="38393" xr:uid="{52FE9CFE-2C7D-47AE-9CE0-58B0E54AF085}"/>
    <cellStyle name="Normal 71 2 2 4 2" xfId="38394" xr:uid="{A7DBC910-F704-4901-B012-BEF98D92B4D0}"/>
    <cellStyle name="Normal 71 2 2 5" xfId="38395" xr:uid="{E04F60C5-FCF6-4C75-9401-447BC3989B98}"/>
    <cellStyle name="Normal 71 3" xfId="38396" xr:uid="{E7C292CB-54EF-4A0D-B389-756F0ACFDFFA}"/>
    <cellStyle name="Normal 71 3 2" xfId="38397" xr:uid="{C42142C2-9934-4913-A672-D247A9B1B121}"/>
    <cellStyle name="Normal 71 3 2 2" xfId="38398" xr:uid="{F1EB89F0-B709-483B-A49A-6EAB570E64E5}"/>
    <cellStyle name="Normal 71 3 2 2 2" xfId="38399" xr:uid="{C7E54534-3ACF-4CAF-8B1C-A64FC1F37A4B}"/>
    <cellStyle name="Normal 71 3 2 2 2 2" xfId="38400" xr:uid="{E089FE34-5913-4B44-96B9-9515A7AD6C80}"/>
    <cellStyle name="Normal 71 3 2 2 3" xfId="38401" xr:uid="{8427D25D-4CE0-42B8-83AA-E292BD79D5EA}"/>
    <cellStyle name="Normal 71 3 2 2 4" xfId="38402" xr:uid="{D0082E86-2C29-4CF6-8343-AB882787BF64}"/>
    <cellStyle name="Normal 71 3 2 3" xfId="38403" xr:uid="{9A1369CC-7028-447B-8346-D8C424922F47}"/>
    <cellStyle name="Normal 71 3 2 3 2" xfId="38404" xr:uid="{8609BC53-B2AD-474F-97FC-F6ED76629AD1}"/>
    <cellStyle name="Normal 71 3 2 4" xfId="38405" xr:uid="{D86802C5-ADAF-4CD1-9E71-52FA312FD1F9}"/>
    <cellStyle name="Normal 71 3 2 5" xfId="38406" xr:uid="{707E6D15-E422-4198-B451-B57384517CF7}"/>
    <cellStyle name="Normal 71 3 2 6" xfId="38407" xr:uid="{505D9D8D-3B8B-4E2C-AC65-FE2C078FACC3}"/>
    <cellStyle name="Normal 71 3 3" xfId="38408" xr:uid="{780C6416-2DA8-4D53-A795-4E41951A0E43}"/>
    <cellStyle name="Normal 71 3 4" xfId="38409" xr:uid="{9603FB60-6818-421C-9F09-F777269174E7}"/>
    <cellStyle name="Normal 71 4" xfId="38410" xr:uid="{168E6614-F15B-4E06-ACFF-5C1CADC98EAB}"/>
    <cellStyle name="Normal 71 4 2" xfId="38411" xr:uid="{E650EC07-816C-4071-9BCA-C85FED034966}"/>
    <cellStyle name="Normal 71 4 2 2" xfId="38412" xr:uid="{BF491D3E-9257-47A7-87D8-FB0869B8A9AE}"/>
    <cellStyle name="Normal 71 4 2 3" xfId="38413" xr:uid="{5958458B-EBB8-4299-A2C8-53A9B615EB4F}"/>
    <cellStyle name="Normal 71 4 3" xfId="38414" xr:uid="{654D9C98-307C-40F3-87B6-A581860D95B7}"/>
    <cellStyle name="Normal 71 4 3 2" xfId="38415" xr:uid="{C8545BA8-4C62-497B-9226-6ED09292601A}"/>
    <cellStyle name="Normal 71 4 4" xfId="38416" xr:uid="{40830D65-3D7C-45BF-829B-5DBAFF5067A7}"/>
    <cellStyle name="Normal 71 4 5" xfId="38417" xr:uid="{20CF5EFD-F58B-41A9-B369-4624811466F8}"/>
    <cellStyle name="Normal 71 5" xfId="38418" xr:uid="{FE2E3E23-A7D6-4684-976D-5AF2625BC99B}"/>
    <cellStyle name="Normal 71 5 2" xfId="38419" xr:uid="{98177DA3-9C8F-4400-8EF0-9FA006A82CF8}"/>
    <cellStyle name="Normal 71 5 2 2" xfId="38420" xr:uid="{9466D607-91FB-4188-A3E7-531955CC713A}"/>
    <cellStyle name="Normal 71 5 3" xfId="38421" xr:uid="{2C620250-DF0D-4A5C-8331-487E052943D7}"/>
    <cellStyle name="Normal 71 5 4" xfId="38422" xr:uid="{A6005B81-F075-40EF-B4B2-D9EE6A356CB1}"/>
    <cellStyle name="Normal 71 6" xfId="38423" xr:uid="{DB94AED3-D49C-46E3-9F87-DA73B2FE9D5A}"/>
    <cellStyle name="Normal 71 6 2" xfId="38424" xr:uid="{65E478FA-8328-4CCD-9087-231661A4854D}"/>
    <cellStyle name="Normal 71 6 3" xfId="38425" xr:uid="{4A2A96A3-9F05-40DC-8DAD-F9534A68B4FA}"/>
    <cellStyle name="Normal 71 7" xfId="38426" xr:uid="{2D4B983A-669C-4713-B899-BBEAC2FE22F2}"/>
    <cellStyle name="Normal 71 8" xfId="38427" xr:uid="{3E832F83-567F-4D81-BE42-F79C3824895B}"/>
    <cellStyle name="Normal 72" xfId="38428" xr:uid="{B42017F6-8567-41CF-AFEA-D17D9AE91223}"/>
    <cellStyle name="Normal 72 2" xfId="38429" xr:uid="{34A0B4A4-8D06-4E19-8EFF-17EF4E62CD99}"/>
    <cellStyle name="Normal 72 2 2" xfId="38430" xr:uid="{EC33A5EB-DCC6-4C93-8D41-D24B35F4DB29}"/>
    <cellStyle name="Normal 72 2 2 2" xfId="38431" xr:uid="{BFCCB139-1987-4650-ADF7-2B9DCA3C2085}"/>
    <cellStyle name="Normal 72 2 2 2 2" xfId="38432" xr:uid="{28A13A16-5D71-4FC2-94E8-FB45D80C28CF}"/>
    <cellStyle name="Normal 72 2 2 2 2 2" xfId="38433" xr:uid="{D0A5DD9C-3F00-4223-8A1B-6EDFF30BEAF4}"/>
    <cellStyle name="Normal 72 2 2 2 3" xfId="38434" xr:uid="{926E7FEF-598A-48CE-BB04-1F8AD8D2ACBC}"/>
    <cellStyle name="Normal 72 2 2 2 4" xfId="38435" xr:uid="{0995A464-879A-41AA-8E4A-A6EF13A123C7}"/>
    <cellStyle name="Normal 72 2 2 3" xfId="38436" xr:uid="{B649CDB8-2CA9-4236-8DD0-C9C5D7FC893B}"/>
    <cellStyle name="Normal 72 2 2 3 2" xfId="38437" xr:uid="{3F47030F-BA5C-4871-8E66-C1103A67E9B3}"/>
    <cellStyle name="Normal 72 2 2 4" xfId="38438" xr:uid="{246877A2-CA91-41E2-89EB-51E1D632D3C3}"/>
    <cellStyle name="Normal 72 2 2 5" xfId="38439" xr:uid="{636ED739-E7EA-471F-9CBD-352DBB69BC15}"/>
    <cellStyle name="Normal 72 2 2 6" xfId="38440" xr:uid="{CEC98B78-DF13-453C-9A79-A000D1F87D5F}"/>
    <cellStyle name="Normal 72 2 3" xfId="38441" xr:uid="{8551C25C-31F6-41CB-BB20-30C90201D0DE}"/>
    <cellStyle name="Normal 72 2 4" xfId="38442" xr:uid="{A6E59B5D-59C7-4686-8B8A-0D612C8D2034}"/>
    <cellStyle name="Normal 72 3" xfId="38443" xr:uid="{22D4B78A-4670-46B3-834C-FBB62B58B36D}"/>
    <cellStyle name="Normal 72 3 2" xfId="38444" xr:uid="{0F8419B3-FF9B-4BAC-877F-7BFD4B0A881E}"/>
    <cellStyle name="Normal 72 3 2 2" xfId="38445" xr:uid="{DF10034B-8197-40FF-A5BD-DA41A749347D}"/>
    <cellStyle name="Normal 72 3 2 2 2" xfId="38446" xr:uid="{95DED057-7247-4D64-822E-CFEE1BB69B37}"/>
    <cellStyle name="Normal 72 3 2 2 2 2" xfId="38447" xr:uid="{49C8EFAB-36F4-4248-87A3-63303B2CBD4F}"/>
    <cellStyle name="Normal 72 3 2 2 3" xfId="38448" xr:uid="{66DE96F1-E234-4483-A8D6-08B6985AAA45}"/>
    <cellStyle name="Normal 72 3 2 2 4" xfId="38449" xr:uid="{94C1C817-BF10-4C55-B55F-A522570727AC}"/>
    <cellStyle name="Normal 72 3 2 3" xfId="38450" xr:uid="{9BAD8E11-D904-4350-85E2-992BE50666B8}"/>
    <cellStyle name="Normal 72 3 2 3 2" xfId="38451" xr:uid="{0787E33D-70B8-4267-9E68-28861EE9F531}"/>
    <cellStyle name="Normal 72 3 2 4" xfId="38452" xr:uid="{24DFD49E-ABB4-41CB-8233-DA8723E813E3}"/>
    <cellStyle name="Normal 72 3 2 5" xfId="38453" xr:uid="{48B07D5B-B45A-4CF4-9E7B-82A962055182}"/>
    <cellStyle name="Normal 72 4" xfId="38454" xr:uid="{95C8B57C-E2F0-44CA-A33B-0513A7986445}"/>
    <cellStyle name="Normal 72 4 2" xfId="38455" xr:uid="{0983A2F0-5790-4EF8-8E44-1286DE540DEB}"/>
    <cellStyle name="Normal 72 4 2 2" xfId="38456" xr:uid="{BAB8D3F2-CEC6-4C32-AFC8-F0543010AF9A}"/>
    <cellStyle name="Normal 72 4 3" xfId="38457" xr:uid="{C3A0E964-080C-405E-9317-914CCDB9DE57}"/>
    <cellStyle name="Normal 72 4 4" xfId="38458" xr:uid="{0B440757-2682-4E67-A8EE-0BB3052A191E}"/>
    <cellStyle name="Normal 72 5" xfId="38459" xr:uid="{FB9A42C8-C8D2-4597-B966-7DC1B8A61C62}"/>
    <cellStyle name="Normal 72 5 2" xfId="38460" xr:uid="{859AB632-3CE1-4C23-B08B-E19535580B72}"/>
    <cellStyle name="Normal 72 5 2 2" xfId="38461" xr:uid="{C5E95A1B-73D1-48F5-9855-522633AB5003}"/>
    <cellStyle name="Normal 72 5 3" xfId="38462" xr:uid="{CF6462F6-6434-4D72-AFA6-DAE4C98F509D}"/>
    <cellStyle name="Normal 72 5 4" xfId="38463" xr:uid="{2A404A2B-6A2C-4B36-9F40-C7F87D69690A}"/>
    <cellStyle name="Normal 72 6" xfId="38464" xr:uid="{BD2DE26A-9E87-4B23-8CD8-E17D2E1B172C}"/>
    <cellStyle name="Normal 72 6 2" xfId="38465" xr:uid="{2F5A084A-3B70-41A6-9000-A67F18901FA2}"/>
    <cellStyle name="Normal 72 6 3" xfId="38466" xr:uid="{F8E551D5-758F-4103-8D5E-A39C036E9B54}"/>
    <cellStyle name="Normal 72 7" xfId="38467" xr:uid="{CA14565B-F366-44B6-B6A2-15F94E2111F5}"/>
    <cellStyle name="Normal 72 8" xfId="38468" xr:uid="{E41BE73B-8BB6-498C-919F-89BBAB769749}"/>
    <cellStyle name="Normal 72 9" xfId="38469" xr:uid="{119A1D38-AB43-4E15-8075-DEEB0D93DF30}"/>
    <cellStyle name="Normal 73" xfId="38470" xr:uid="{E017F38A-A4E7-457B-8092-2C9EF307B1AA}"/>
    <cellStyle name="Normal 73 2" xfId="38471" xr:uid="{8A406AFD-12C6-4B6C-B3B4-98E8F3B420DE}"/>
    <cellStyle name="Normal 73 2 2" xfId="38472" xr:uid="{21A9AC8F-427F-4C1F-B38B-F82331598268}"/>
    <cellStyle name="Normal 73 2 2 2" xfId="38473" xr:uid="{176E78E0-A72B-487F-8764-0507B0F2CC48}"/>
    <cellStyle name="Normal 73 2 2 2 2" xfId="38474" xr:uid="{6F669D31-F4F9-4A92-9748-1513E16FE76A}"/>
    <cellStyle name="Normal 73 2 2 2 2 2" xfId="38475" xr:uid="{BBF0519F-0D5D-4E65-94E9-2F9C992EC0E1}"/>
    <cellStyle name="Normal 73 2 2 2 3" xfId="38476" xr:uid="{6A3E1AF9-8F41-4FD9-A454-B4AD587C722B}"/>
    <cellStyle name="Normal 73 2 2 2 4" xfId="38477" xr:uid="{90887A74-EA6F-44A5-988A-660AA48FDA18}"/>
    <cellStyle name="Normal 73 2 2 3" xfId="38478" xr:uid="{784443DF-0AC5-4EAC-8CBE-D6DCD81DDD04}"/>
    <cellStyle name="Normal 73 2 2 3 2" xfId="38479" xr:uid="{AB00101F-6051-4874-BD56-A6D04A53A77E}"/>
    <cellStyle name="Normal 73 2 2 4" xfId="38480" xr:uid="{3A70B325-900D-4CDA-B4B0-3FA0E2E1DF21}"/>
    <cellStyle name="Normal 73 2 2 5" xfId="38481" xr:uid="{218DFF45-C2E5-4AC2-B6FA-9A49AF180C82}"/>
    <cellStyle name="Normal 73 2 2 6" xfId="38482" xr:uid="{85847811-2432-4698-A199-D61B87C15329}"/>
    <cellStyle name="Normal 73 2 3" xfId="38483" xr:uid="{E36A66DB-D2CC-4E99-81D2-F7897E463D64}"/>
    <cellStyle name="Normal 73 2 4" xfId="38484" xr:uid="{D20A4926-8AE5-4974-A330-B23FC4135BB4}"/>
    <cellStyle name="Normal 73 3" xfId="38485" xr:uid="{9E79C267-CBAD-4290-9724-F6053080CA1F}"/>
    <cellStyle name="Normal 73 3 2" xfId="38486" xr:uid="{603C6223-B7B2-41E6-A62B-311EF1ADBD18}"/>
    <cellStyle name="Normal 73 3 2 2" xfId="38487" xr:uid="{3FDE1252-B51E-4B51-B4D5-4C883A867BE5}"/>
    <cellStyle name="Normal 73 3 2 2 2" xfId="38488" xr:uid="{AB1C8858-8A0B-44ED-909C-11671EF8F87B}"/>
    <cellStyle name="Normal 73 3 2 2 2 2" xfId="38489" xr:uid="{B9C69789-CC20-49B9-9A92-EB08820950D6}"/>
    <cellStyle name="Normal 73 3 2 2 3" xfId="38490" xr:uid="{5CB9C660-D34A-4BF3-BADF-F7541F20EC44}"/>
    <cellStyle name="Normal 73 3 2 2 4" xfId="38491" xr:uid="{DED2F6B3-4E66-4083-B61D-01BDE358FC75}"/>
    <cellStyle name="Normal 73 3 2 3" xfId="38492" xr:uid="{4D32B3EC-2466-4655-8A0A-22A4B8178D97}"/>
    <cellStyle name="Normal 73 3 2 3 2" xfId="38493" xr:uid="{86B380A6-8F3E-4433-BEB7-99B869869F1A}"/>
    <cellStyle name="Normal 73 3 2 4" xfId="38494" xr:uid="{38E0D65A-32BB-42B1-B942-00F97CD18AFF}"/>
    <cellStyle name="Normal 73 3 2 5" xfId="38495" xr:uid="{FBA807FF-6C06-439E-BE47-9B1ADAD8D1AE}"/>
    <cellStyle name="Normal 73 4" xfId="38496" xr:uid="{03FA19DB-A38A-43B4-8E26-E0043E588628}"/>
    <cellStyle name="Normal 73 4 2" xfId="38497" xr:uid="{849E902B-F654-4A57-AAA4-AB54F44C298A}"/>
    <cellStyle name="Normal 73 4 2 2" xfId="38498" xr:uid="{E4D99740-C292-417B-99AD-33E85D6E560F}"/>
    <cellStyle name="Normal 73 4 3" xfId="38499" xr:uid="{8DAF0E6D-64D6-49EC-A869-F7EBE9C3A56C}"/>
    <cellStyle name="Normal 73 4 4" xfId="38500" xr:uid="{278E1C69-8CEE-48F7-B762-C4ED2FD0B436}"/>
    <cellStyle name="Normal 73 5" xfId="38501" xr:uid="{568979E9-7AB9-45AD-B42D-31445C0E590D}"/>
    <cellStyle name="Normal 73 5 2" xfId="38502" xr:uid="{FFE1A84B-8DDC-4759-8681-82A9A049EE48}"/>
    <cellStyle name="Normal 73 5 2 2" xfId="38503" xr:uid="{2149243D-F180-4427-94A2-1EF9A0E47FF6}"/>
    <cellStyle name="Normal 73 5 3" xfId="38504" xr:uid="{3CF7BDFD-21CB-4E1E-B22A-E42B7880BDE7}"/>
    <cellStyle name="Normal 73 5 4" xfId="38505" xr:uid="{9D14FC85-EDA2-420B-885B-FA98AD9A6EF8}"/>
    <cellStyle name="Normal 73 6" xfId="38506" xr:uid="{A4384592-8362-4DA3-AD10-E7CB2D8ACBC3}"/>
    <cellStyle name="Normal 73 6 2" xfId="38507" xr:uid="{555259C7-882D-400D-8F9D-0A9A8A9DF538}"/>
    <cellStyle name="Normal 73 6 3" xfId="38508" xr:uid="{3DCF8818-1A6D-424D-BAF8-E32F0280F339}"/>
    <cellStyle name="Normal 73 7" xfId="38509" xr:uid="{683E8C75-EAA1-4E4F-9BA0-5C30496AE603}"/>
    <cellStyle name="Normal 73 8" xfId="38510" xr:uid="{218D3973-336D-433F-874A-D714BBA5A5AF}"/>
    <cellStyle name="Normal 73 9" xfId="38511" xr:uid="{32A28420-AE50-4C13-B549-8EA817831C38}"/>
    <cellStyle name="Normal 74" xfId="38512" xr:uid="{56F50DD6-528B-421A-9714-F2B105045CCF}"/>
    <cellStyle name="Normal 74 2" xfId="38513" xr:uid="{476C6A5E-6A10-423C-8C13-B851D80BFE34}"/>
    <cellStyle name="Normal 74 2 2" xfId="38514" xr:uid="{ADDDB3A7-377C-4E92-9C7B-8F668B365122}"/>
    <cellStyle name="Normal 74 2 2 2" xfId="38515" xr:uid="{BF9F9F3B-F063-4AB0-8F86-EF39A4BC98B4}"/>
    <cellStyle name="Normal 74 2 2 2 2" xfId="38516" xr:uid="{D278C2D4-FB40-4AB8-B948-90AF88B29D64}"/>
    <cellStyle name="Normal 74 2 2 2 2 2" xfId="38517" xr:uid="{25C5098B-E9D1-41EA-860F-6C06D9E96196}"/>
    <cellStyle name="Normal 74 2 2 2 3" xfId="38518" xr:uid="{64D4523D-3CE7-43C8-AB9F-EB95E48D5FB9}"/>
    <cellStyle name="Normal 74 2 2 2 4" xfId="38519" xr:uid="{864F08EC-D034-4551-B5CB-2BCD31D97F2C}"/>
    <cellStyle name="Normal 74 2 2 3" xfId="38520" xr:uid="{C04DA1CE-B85F-4E81-BB89-2BD3F30D647C}"/>
    <cellStyle name="Normal 74 2 2 3 2" xfId="38521" xr:uid="{CD704FD3-EA5D-45D8-8770-03A16F214796}"/>
    <cellStyle name="Normal 74 2 2 4" xfId="38522" xr:uid="{7AE8C0D9-CD1D-48B6-B509-E55B0B04175C}"/>
    <cellStyle name="Normal 74 2 2 5" xfId="38523" xr:uid="{3B3810FC-FD75-4EF4-9601-FB7FF5EC86B0}"/>
    <cellStyle name="Normal 74 2 2 6" xfId="38524" xr:uid="{45035681-67B1-47A4-942E-020BB48422C7}"/>
    <cellStyle name="Normal 74 3" xfId="38525" xr:uid="{894774F5-73ED-42EC-9AD5-6431DF82C656}"/>
    <cellStyle name="Normal 74 3 2" xfId="38526" xr:uid="{5FA4BDFB-294A-4D96-B400-B053CA30C220}"/>
    <cellStyle name="Normal 74 3 2 2" xfId="38527" xr:uid="{DC5E2299-B65F-48BB-8FBD-39B52492758D}"/>
    <cellStyle name="Normal 74 3 2 2 2" xfId="38528" xr:uid="{88257845-3FFE-4D65-9A8A-9611B5426DD5}"/>
    <cellStyle name="Normal 74 3 2 2 2 2" xfId="38529" xr:uid="{DF433643-39CC-431B-ADB8-BAC1777B9E34}"/>
    <cellStyle name="Normal 74 3 2 2 3" xfId="38530" xr:uid="{7F491711-85C4-4B83-B185-366493335BD8}"/>
    <cellStyle name="Normal 74 3 2 2 4" xfId="38531" xr:uid="{09631D3C-6880-4433-9C71-611350D0B4E6}"/>
    <cellStyle name="Normal 74 3 2 3" xfId="38532" xr:uid="{65732382-61C4-4309-9DFB-9CBA28EFFD9B}"/>
    <cellStyle name="Normal 74 3 2 3 2" xfId="38533" xr:uid="{A97F22F5-FB22-449D-B367-C2413E777FD7}"/>
    <cellStyle name="Normal 74 3 2 4" xfId="38534" xr:uid="{4B7E76DA-348C-4867-BD12-FA88B0E91826}"/>
    <cellStyle name="Normal 74 3 2 5" xfId="38535" xr:uid="{1D5A5CAA-C010-4210-A931-6AAF88808C0D}"/>
    <cellStyle name="Normal 74 4" xfId="38536" xr:uid="{EEE2A973-6EBC-4C2A-8962-1E58411D241B}"/>
    <cellStyle name="Normal 74 4 2" xfId="38537" xr:uid="{FF1C13ED-04D4-48E2-A2FE-FC22A9CB6FD4}"/>
    <cellStyle name="Normal 74 4 2 2" xfId="38538" xr:uid="{20C6A9CE-6CF5-4A82-AE11-F30A33C9865D}"/>
    <cellStyle name="Normal 74 4 2 2 2" xfId="38539" xr:uid="{05509C8D-E59E-468A-B4AE-E9B1481B274D}"/>
    <cellStyle name="Normal 74 4 2 3" xfId="38540" xr:uid="{81C2D1F9-07EA-474F-87A8-4B8B4CAC91B4}"/>
    <cellStyle name="Normal 74 4 2 4" xfId="38541" xr:uid="{DF3F6392-0604-4E28-ACEB-BD7D499581A5}"/>
    <cellStyle name="Normal 74 4 3" xfId="38542" xr:uid="{A7B84DD0-A538-4396-B086-313EECFCEE53}"/>
    <cellStyle name="Normal 74 4 3 2" xfId="38543" xr:uid="{5D1F38A0-A4F8-44C7-A0BA-D98E11192A08}"/>
    <cellStyle name="Normal 74 4 4" xfId="38544" xr:uid="{BEDFDF95-C557-46A5-89D6-F3E57715DB02}"/>
    <cellStyle name="Normal 74 4 5" xfId="38545" xr:uid="{D5B07C82-B149-406B-8FD4-D4CCAAA88143}"/>
    <cellStyle name="Normal 75" xfId="38546" xr:uid="{D5CCA22B-7975-454B-A756-BB73BD2866EE}"/>
    <cellStyle name="Normal 75 2" xfId="38547" xr:uid="{54881234-64A7-4128-9B98-5CC195CEA453}"/>
    <cellStyle name="Normal 75 2 2" xfId="38548" xr:uid="{02320133-7342-4162-AE0E-C80F37D8B5E4}"/>
    <cellStyle name="Normal 75 2 2 2" xfId="38549" xr:uid="{C84F833F-D8C9-4DA0-A519-880A992355DA}"/>
    <cellStyle name="Normal 75 2 2 2 2" xfId="38550" xr:uid="{AEF4D919-E5AC-427F-A42D-5A2332273538}"/>
    <cellStyle name="Normal 75 2 2 2 2 2" xfId="38551" xr:uid="{D5D54576-606A-4823-82C4-A414B021B6C8}"/>
    <cellStyle name="Normal 75 2 2 2 3" xfId="38552" xr:uid="{D405329D-8458-474C-BA17-6A3A84086FC8}"/>
    <cellStyle name="Normal 75 2 2 2 4" xfId="38553" xr:uid="{DE67967E-8054-46AF-A117-BF944097B2B3}"/>
    <cellStyle name="Normal 75 2 2 3" xfId="38554" xr:uid="{5FBB0734-E552-4071-B10D-9A3EA72680E2}"/>
    <cellStyle name="Normal 75 2 2 3 2" xfId="38555" xr:uid="{0126E886-E719-4343-8D5D-C7436ACF6480}"/>
    <cellStyle name="Normal 75 2 2 4" xfId="38556" xr:uid="{3D89347E-9E94-4261-AAC6-C24C5E2119B0}"/>
    <cellStyle name="Normal 75 2 2 5" xfId="38557" xr:uid="{ACD66595-A587-4573-A94D-D812C1F9F97C}"/>
    <cellStyle name="Normal 75 2 2 6" xfId="38558" xr:uid="{461BDAB6-D0BF-42DA-BC20-5BCE470D05FC}"/>
    <cellStyle name="Normal 75 3" xfId="38559" xr:uid="{D44816AA-A55B-40C9-9FEE-A1262E4ADA19}"/>
    <cellStyle name="Normal 75 3 2" xfId="38560" xr:uid="{60D52F80-3B18-41D9-BE6C-4DBD14A62B68}"/>
    <cellStyle name="Normal 75 3 2 2" xfId="38561" xr:uid="{1FE735A0-5B27-4E80-AD68-CC461396B2E7}"/>
    <cellStyle name="Normal 75 3 2 2 2" xfId="38562" xr:uid="{BB0A7CF8-6519-4AEB-B9E9-EA8530C2502D}"/>
    <cellStyle name="Normal 75 3 2 2 2 2" xfId="38563" xr:uid="{3D3A99CD-A383-4C61-849A-5EB4686A5D6E}"/>
    <cellStyle name="Normal 75 3 2 2 3" xfId="38564" xr:uid="{9EF1AAE6-E89B-48FB-9FF2-B7FDE2A0E826}"/>
    <cellStyle name="Normal 75 3 2 2 4" xfId="38565" xr:uid="{68DC066E-9EAA-4109-A7C3-74D1461F9772}"/>
    <cellStyle name="Normal 75 3 2 3" xfId="38566" xr:uid="{0D702BA2-C14A-4B6C-8F97-19AB8756E46D}"/>
    <cellStyle name="Normal 75 3 2 3 2" xfId="38567" xr:uid="{976ABC63-2A67-4143-8524-FA1D96A573B2}"/>
    <cellStyle name="Normal 75 3 2 4" xfId="38568" xr:uid="{3B6DE69A-BE84-43DE-8005-22519EB91BCD}"/>
    <cellStyle name="Normal 75 3 2 5" xfId="38569" xr:uid="{FFA9724F-B466-48B7-99FE-1E904F85E6F4}"/>
    <cellStyle name="Normal 75 4" xfId="38570" xr:uid="{E75A8B3F-7833-46ED-AB64-F3526F39BCDD}"/>
    <cellStyle name="Normal 75 4 2" xfId="38571" xr:uid="{6AD69085-0155-4F97-89D2-8462579B7EFA}"/>
    <cellStyle name="Normal 75 4 2 2" xfId="38572" xr:uid="{66D8917D-D188-46C2-A6C4-2CE557177A19}"/>
    <cellStyle name="Normal 75 4 2 2 2" xfId="38573" xr:uid="{A212F8D6-C0E7-43A5-92FC-9C1EC437DB92}"/>
    <cellStyle name="Normal 75 4 2 3" xfId="38574" xr:uid="{DF877347-D93A-4549-B263-48ADACF21CBD}"/>
    <cellStyle name="Normal 75 4 2 4" xfId="38575" xr:uid="{22A1C059-4DB5-4DE3-8C92-49F4F364CFFC}"/>
    <cellStyle name="Normal 75 4 3" xfId="38576" xr:uid="{EB9C57D1-0F04-4842-B096-B06C3065EBEF}"/>
    <cellStyle name="Normal 75 4 3 2" xfId="38577" xr:uid="{CA56A4BB-497A-40C3-839F-9E452B9C6316}"/>
    <cellStyle name="Normal 75 4 4" xfId="38578" xr:uid="{6D823E7B-0069-4B77-8576-C40B5CB4210E}"/>
    <cellStyle name="Normal 75 4 5" xfId="38579" xr:uid="{AFF6340E-2BB1-4E83-9308-1C5D6CCD8BB6}"/>
    <cellStyle name="Normal 76" xfId="38580" xr:uid="{BDFB90BB-E51E-42DC-9C43-00907FFFFFC8}"/>
    <cellStyle name="Normal 76 2" xfId="38581" xr:uid="{083851AE-6394-44E1-A429-700191DE50A5}"/>
    <cellStyle name="Normal 76 2 2" xfId="38582" xr:uid="{39897EF2-9968-4138-88D8-49312E1F5D3F}"/>
    <cellStyle name="Normal 76 2 2 2" xfId="38583" xr:uid="{BFE57515-8711-4CD7-A994-BD4113B47F84}"/>
    <cellStyle name="Normal 76 2 2 2 2" xfId="38584" xr:uid="{96341FAC-E7F0-4A26-8EE8-4502B77E709C}"/>
    <cellStyle name="Normal 76 2 2 2 2 2" xfId="38585" xr:uid="{11DEC6DC-3CED-41AE-8CC8-4A451A8B91DF}"/>
    <cellStyle name="Normal 76 2 2 2 3" xfId="38586" xr:uid="{42A01309-7553-4254-99F7-BF11EB023A8E}"/>
    <cellStyle name="Normal 76 2 2 2 4" xfId="38587" xr:uid="{69B298E9-0FCB-4CF6-8528-010BCDF28629}"/>
    <cellStyle name="Normal 76 2 2 3" xfId="38588" xr:uid="{CB85905B-EF4B-4EBE-A9A0-05D87C0C0ECB}"/>
    <cellStyle name="Normal 76 2 2 3 2" xfId="38589" xr:uid="{7E05CCFF-EE8D-43CF-AD7F-5C4FCE4F5CC8}"/>
    <cellStyle name="Normal 76 2 2 4" xfId="38590" xr:uid="{E8DC0311-0377-49FA-B148-2D36D7BD0257}"/>
    <cellStyle name="Normal 76 2 2 5" xfId="38591" xr:uid="{4D5F2B16-AB64-4B79-82E8-93FD473F66AE}"/>
    <cellStyle name="Normal 76 2 2 6" xfId="38592" xr:uid="{CB1958AB-57F3-4549-B2E6-61F34E800AF0}"/>
    <cellStyle name="Normal 76 3" xfId="38593" xr:uid="{0F38F6DF-87FE-4627-99B7-009C2F24939A}"/>
    <cellStyle name="Normal 76 3 2" xfId="38594" xr:uid="{A382C260-B91B-4FDB-9408-B8782F31046B}"/>
    <cellStyle name="Normal 76 3 2 2" xfId="38595" xr:uid="{930D1441-F684-4D9B-B7D9-504DB68F5E31}"/>
    <cellStyle name="Normal 76 3 2 2 2" xfId="38596" xr:uid="{39FFE888-ECBE-47BA-B8B8-4D83B355A730}"/>
    <cellStyle name="Normal 76 3 2 2 2 2" xfId="38597" xr:uid="{F88285E9-00CA-4FE9-9CA6-70442C166802}"/>
    <cellStyle name="Normal 76 3 2 2 3" xfId="38598" xr:uid="{D96DC803-E4A8-483A-9921-AFB73C05ABE8}"/>
    <cellStyle name="Normal 76 3 2 2 4" xfId="38599" xr:uid="{8437A815-B0BF-4698-9ED9-C2BF452F72E2}"/>
    <cellStyle name="Normal 76 3 2 3" xfId="38600" xr:uid="{76085896-FF15-4FC7-A24C-44CE4EC362D0}"/>
    <cellStyle name="Normal 76 3 2 3 2" xfId="38601" xr:uid="{98C4F32D-9D98-4D64-8346-EEE35253D7EB}"/>
    <cellStyle name="Normal 76 3 2 4" xfId="38602" xr:uid="{93631D0C-EC49-4413-B6BD-C257E43047B6}"/>
    <cellStyle name="Normal 76 3 2 5" xfId="38603" xr:uid="{4E3166E1-3415-41FA-AFD9-0D1C5642D8B4}"/>
    <cellStyle name="Normal 76 4" xfId="38604" xr:uid="{16CCAAF7-90B1-4FF1-B498-55321D13062B}"/>
    <cellStyle name="Normal 76 4 2" xfId="38605" xr:uid="{2103C441-578D-4E26-A939-DCC9804DCB81}"/>
    <cellStyle name="Normal 76 4 2 2" xfId="38606" xr:uid="{EC5C0F77-A052-4CDF-B6A3-D60F85E97B88}"/>
    <cellStyle name="Normal 76 4 2 2 2" xfId="38607" xr:uid="{CF654C58-E4BE-45F4-864F-8FAF7A3062FB}"/>
    <cellStyle name="Normal 76 4 2 3" xfId="38608" xr:uid="{6715C7ED-13C8-41CC-B612-3411CE55BCEB}"/>
    <cellStyle name="Normal 76 4 2 4" xfId="38609" xr:uid="{2630E46E-C66D-44FB-AB31-8C1916539890}"/>
    <cellStyle name="Normal 76 4 3" xfId="38610" xr:uid="{740B4572-92FD-4F36-A1C8-C5DA68A2B00E}"/>
    <cellStyle name="Normal 76 4 3 2" xfId="38611" xr:uid="{1C1774F8-BD76-493D-90A9-088BB899C231}"/>
    <cellStyle name="Normal 76 4 4" xfId="38612" xr:uid="{D39DCFC2-F855-44A3-88C6-FD04BC969E0E}"/>
    <cellStyle name="Normal 76 4 5" xfId="38613" xr:uid="{559D66B0-1014-48D0-9373-304D94891F54}"/>
    <cellStyle name="Normal 77" xfId="38614" xr:uid="{1602F5CF-D0E1-4614-9BB3-F9FC57C9C9BA}"/>
    <cellStyle name="Normal 77 2" xfId="38615" xr:uid="{F77640C8-53BD-4E20-A486-C20892A819C2}"/>
    <cellStyle name="Normal 77 2 2" xfId="38616" xr:uid="{C230A02A-D1E2-4D23-B5CD-FA2F21321334}"/>
    <cellStyle name="Normal 77 2 2 2" xfId="38617" xr:uid="{03B34CE1-0BB5-48B9-A126-4016E7CCFD0F}"/>
    <cellStyle name="Normal 77 2 2 2 2" xfId="38618" xr:uid="{472B943D-D73E-4457-80BA-848CE2F06FB8}"/>
    <cellStyle name="Normal 77 2 2 2 2 2" xfId="38619" xr:uid="{E2623E7F-67FE-4023-92EE-14358C847F35}"/>
    <cellStyle name="Normal 77 2 2 2 3" xfId="38620" xr:uid="{B27475E4-3C1E-4BD1-A4E6-D78CC1F831E1}"/>
    <cellStyle name="Normal 77 2 2 2 4" xfId="38621" xr:uid="{491969C1-2D83-4778-8D54-66CE84BF1B4B}"/>
    <cellStyle name="Normal 77 2 2 3" xfId="38622" xr:uid="{EE8B1D84-63EC-4AE0-805D-8EE3C3C2CF8B}"/>
    <cellStyle name="Normal 77 2 2 3 2" xfId="38623" xr:uid="{567A8EFE-61B4-4FC9-AF63-47706AB4EF55}"/>
    <cellStyle name="Normal 77 2 2 4" xfId="38624" xr:uid="{AA5A7A6A-BC56-4988-A88A-CC28EDCAF806}"/>
    <cellStyle name="Normal 77 2 2 5" xfId="38625" xr:uid="{FAA9B792-6882-4A4D-935E-B888BA24551C}"/>
    <cellStyle name="Normal 77 2 2 6" xfId="38626" xr:uid="{4629C091-962F-450B-881A-D09BAF0F1A63}"/>
    <cellStyle name="Normal 77 3" xfId="38627" xr:uid="{40CA3451-1963-4774-97B4-E34BBA0EED1A}"/>
    <cellStyle name="Normal 77 3 2" xfId="38628" xr:uid="{314272C3-97E4-4A28-93BC-FE025D307F3E}"/>
    <cellStyle name="Normal 77 3 2 2" xfId="38629" xr:uid="{44E66252-E172-4ED6-AED0-C22BE2AE1D4F}"/>
    <cellStyle name="Normal 77 3 2 2 2" xfId="38630" xr:uid="{AFE4C1A9-D032-424E-B375-E89DB503C496}"/>
    <cellStyle name="Normal 77 3 2 2 2 2" xfId="38631" xr:uid="{07BAAA1B-26D7-4040-A96B-22D8A4D56AD7}"/>
    <cellStyle name="Normal 77 3 2 2 3" xfId="38632" xr:uid="{A5F30D09-454F-452F-B642-C576BAEFDCF8}"/>
    <cellStyle name="Normal 77 3 2 2 4" xfId="38633" xr:uid="{D7669D5E-61C6-47B3-B590-820F00F109FF}"/>
    <cellStyle name="Normal 77 3 2 3" xfId="38634" xr:uid="{36C88735-D101-49D3-AB3F-9B6A89B96067}"/>
    <cellStyle name="Normal 77 3 2 3 2" xfId="38635" xr:uid="{A82EA8A7-36A5-479A-A25E-9F279D1C4868}"/>
    <cellStyle name="Normal 77 3 2 4" xfId="38636" xr:uid="{C1197600-F306-4F24-BEAB-DB07AF94B953}"/>
    <cellStyle name="Normal 77 3 2 5" xfId="38637" xr:uid="{1F211993-86BD-4297-9BDD-69176C88BE55}"/>
    <cellStyle name="Normal 77 4" xfId="38638" xr:uid="{2CDEFE23-6651-4280-949B-294314A917A6}"/>
    <cellStyle name="Normal 77 4 2" xfId="38639" xr:uid="{1B1C37D2-6C02-45D0-A220-A9F7794765BD}"/>
    <cellStyle name="Normal 77 4 2 2" xfId="38640" xr:uid="{71EE46C7-AA4C-49DB-9576-71FD42FEE5C3}"/>
    <cellStyle name="Normal 77 4 2 2 2" xfId="38641" xr:uid="{88F81170-FF18-487E-A4AC-CB7B915F23D1}"/>
    <cellStyle name="Normal 77 4 2 3" xfId="38642" xr:uid="{05AF4196-C705-4101-90E2-FAED825ED51C}"/>
    <cellStyle name="Normal 77 4 2 4" xfId="38643" xr:uid="{14D3C0CD-3130-4183-A6EC-6A85B212141A}"/>
    <cellStyle name="Normal 77 4 3" xfId="38644" xr:uid="{DF5EF5BA-B6C2-46FC-A4B8-E6A1693571F6}"/>
    <cellStyle name="Normal 77 4 3 2" xfId="38645" xr:uid="{ED0AD35B-12F9-417E-93D0-601A5629CCCB}"/>
    <cellStyle name="Normal 77 4 4" xfId="38646" xr:uid="{4440B75E-C854-4893-93CF-4E5599748E24}"/>
    <cellStyle name="Normal 77 4 5" xfId="38647" xr:uid="{43AF49E7-ABFA-4F89-9406-3F4E53FBF39F}"/>
    <cellStyle name="Normal 78" xfId="38648" xr:uid="{62FF597F-5D80-4F64-8D71-A1F957BAD35A}"/>
    <cellStyle name="Normal 78 2" xfId="38649" xr:uid="{BD43B084-9403-4B26-8D24-3B87CC02B243}"/>
    <cellStyle name="Normal 78 2 2" xfId="38650" xr:uid="{B7053422-55D7-4EA3-82CA-3C5D33C382A5}"/>
    <cellStyle name="Normal 78 2 2 2" xfId="38651" xr:uid="{75603656-BE37-4E81-A5EB-3F4EC72F02B2}"/>
    <cellStyle name="Normal 78 2 2 2 2" xfId="38652" xr:uid="{D53F606C-E919-45C3-905B-0181E8C5E483}"/>
    <cellStyle name="Normal 78 2 2 2 2 2" xfId="38653" xr:uid="{D5885F3A-5A98-44FF-9559-2E590BA137E4}"/>
    <cellStyle name="Normal 78 2 2 2 3" xfId="38654" xr:uid="{2D1AC3B3-F99C-45CF-B976-3968EB459A30}"/>
    <cellStyle name="Normal 78 2 2 2 4" xfId="38655" xr:uid="{D118467F-B8D2-4C36-86DE-565747AD4EC1}"/>
    <cellStyle name="Normal 78 2 2 3" xfId="38656" xr:uid="{E58D714A-B91D-4B42-95D7-AD782002C684}"/>
    <cellStyle name="Normal 78 2 2 3 2" xfId="38657" xr:uid="{A1CDE122-3DC1-4FCA-B96D-A2866414FF3F}"/>
    <cellStyle name="Normal 78 2 2 4" xfId="38658" xr:uid="{9F71A9B6-1E20-4F0D-8892-060AE3937F1D}"/>
    <cellStyle name="Normal 78 2 2 5" xfId="38659" xr:uid="{EA84D17B-18BE-4D27-A43F-2E58B788C67E}"/>
    <cellStyle name="Normal 78 2 2 6" xfId="38660" xr:uid="{39CDD259-E458-474E-B723-8F56BE00A98E}"/>
    <cellStyle name="Normal 78 3" xfId="38661" xr:uid="{F9766CD9-6224-4ECB-801E-11C622842372}"/>
    <cellStyle name="Normal 78 3 2" xfId="38662" xr:uid="{F30B3700-912F-4040-B640-A0C268FA07CD}"/>
    <cellStyle name="Normal 78 3 2 2" xfId="38663" xr:uid="{F8C92C0B-8369-4FF2-9EB9-5298229ECEC9}"/>
    <cellStyle name="Normal 78 3 2 2 2" xfId="38664" xr:uid="{37973B98-33E0-4778-996E-29F4F24A5B89}"/>
    <cellStyle name="Normal 78 3 2 2 2 2" xfId="38665" xr:uid="{DA497987-12BF-49BF-B2A2-5B836BEB310A}"/>
    <cellStyle name="Normal 78 3 2 2 3" xfId="38666" xr:uid="{BF1A1C1B-880D-4813-8DA8-F070DBC4D7C6}"/>
    <cellStyle name="Normal 78 3 2 2 4" xfId="38667" xr:uid="{190775A5-544C-4B87-9709-2F3379D7C6B3}"/>
    <cellStyle name="Normal 78 3 2 3" xfId="38668" xr:uid="{51D79319-4E62-4C26-85FA-F8B5E449DEBE}"/>
    <cellStyle name="Normal 78 3 2 3 2" xfId="38669" xr:uid="{8D92DCC8-274B-4D25-B85B-558642DF2BC7}"/>
    <cellStyle name="Normal 78 3 2 4" xfId="38670" xr:uid="{E63CAF99-9DC0-483D-8016-A24048C99D22}"/>
    <cellStyle name="Normal 78 3 2 5" xfId="38671" xr:uid="{C44CB457-A6B8-4551-BB88-6DB72EDC0620}"/>
    <cellStyle name="Normal 78 4" xfId="38672" xr:uid="{8B8995A9-434C-40E4-83D2-0084643D6BFC}"/>
    <cellStyle name="Normal 78 4 2" xfId="38673" xr:uid="{21E04E7F-E110-458E-8CD7-26A65F7FA267}"/>
    <cellStyle name="Normal 78 4 2 2" xfId="38674" xr:uid="{3DEC75A1-8981-4585-B2B0-C753B1D8C871}"/>
    <cellStyle name="Normal 78 4 2 2 2" xfId="38675" xr:uid="{57315B0D-30F5-49C6-B3EA-9220AA57B0B9}"/>
    <cellStyle name="Normal 78 4 2 3" xfId="38676" xr:uid="{608BD2AB-546D-4FF7-ADC6-C59CD5841F9A}"/>
    <cellStyle name="Normal 78 4 2 4" xfId="38677" xr:uid="{9155B7C5-BF99-4D6A-B387-C34F14671FAF}"/>
    <cellStyle name="Normal 78 4 3" xfId="38678" xr:uid="{D08AAB16-ACF6-42F6-B8F7-DB3E96589A66}"/>
    <cellStyle name="Normal 78 4 3 2" xfId="38679" xr:uid="{ABC77448-8E11-4B8B-9E74-412F462A0B3A}"/>
    <cellStyle name="Normal 78 4 4" xfId="38680" xr:uid="{0515CA41-07E6-413C-BFCA-F90E96BE3868}"/>
    <cellStyle name="Normal 78 4 5" xfId="38681" xr:uid="{945E78EC-5593-4E22-AD29-D1BA3EDA8C02}"/>
    <cellStyle name="Normal 79" xfId="38682" xr:uid="{477C4A9D-3912-4135-A4D4-2AEC28C6B558}"/>
    <cellStyle name="Normal 79 2" xfId="38683" xr:uid="{1CDF0C0A-1EE0-456D-8BAB-B26734049C72}"/>
    <cellStyle name="Normal 79 2 2" xfId="38684" xr:uid="{C54692DE-DA47-4E2F-92F7-4306C031AADC}"/>
    <cellStyle name="Normal 79 2 2 2" xfId="38685" xr:uid="{D50D03EF-7820-4231-B288-65F03B5F6D30}"/>
    <cellStyle name="Normal 79 2 2 2 2" xfId="38686" xr:uid="{6B15BAD7-CE98-4FD7-A62D-BC4A2C72D2F5}"/>
    <cellStyle name="Normal 79 2 2 2 2 2" xfId="38687" xr:uid="{1E06D395-E4B4-4D1A-B6E1-E20D475324AA}"/>
    <cellStyle name="Normal 79 2 2 2 3" xfId="38688" xr:uid="{493589D6-8F12-407F-9B71-C77B2D954757}"/>
    <cellStyle name="Normal 79 2 2 2 4" xfId="38689" xr:uid="{7EA1A256-A7F3-4FA5-8018-17445CEC92E4}"/>
    <cellStyle name="Normal 79 2 2 3" xfId="38690" xr:uid="{F3F13CE5-6EBB-4B8C-A903-EC6AE316C4B1}"/>
    <cellStyle name="Normal 79 2 2 3 2" xfId="38691" xr:uid="{928F9DDA-4296-4FDC-87B1-BB6A96F84B75}"/>
    <cellStyle name="Normal 79 2 2 4" xfId="38692" xr:uid="{8B150169-BAB8-48A9-9EC6-2A82A230E1F8}"/>
    <cellStyle name="Normal 79 2 2 5" xfId="38693" xr:uid="{308973BD-2CAA-4195-A088-79A8225521BC}"/>
    <cellStyle name="Normal 79 2 2 6" xfId="38694" xr:uid="{1CDC4522-179E-4EE2-8191-7CDC01E9D3DD}"/>
    <cellStyle name="Normal 79 3" xfId="38695" xr:uid="{ACCC4A41-F0BC-4A29-B94B-7A9E6B9306DF}"/>
    <cellStyle name="Normal 79 3 2" xfId="38696" xr:uid="{8CEA306A-D69B-41BF-935D-CB571B91147F}"/>
    <cellStyle name="Normal 79 3 2 2" xfId="38697" xr:uid="{4A3C8616-D5E2-43B6-81D6-150FBA59A9EB}"/>
    <cellStyle name="Normal 79 3 2 2 2" xfId="38698" xr:uid="{67BE56B7-E1B7-46CB-AD97-8DBEEB59A023}"/>
    <cellStyle name="Normal 79 3 2 2 2 2" xfId="38699" xr:uid="{87FF28AD-6A2D-4981-90A4-0DBE8792A8D5}"/>
    <cellStyle name="Normal 79 3 2 2 3" xfId="38700" xr:uid="{87162D97-14F6-4252-8FD3-5AAAF1F5EFE7}"/>
    <cellStyle name="Normal 79 3 2 2 4" xfId="38701" xr:uid="{E423D732-ECE5-4B6C-A2B8-3713B9CFD3D2}"/>
    <cellStyle name="Normal 79 3 2 3" xfId="38702" xr:uid="{6E707462-DA87-4FB6-B608-FD0903C3973D}"/>
    <cellStyle name="Normal 79 3 2 3 2" xfId="38703" xr:uid="{9E15C786-595B-4A6C-93FE-00050FB18F9C}"/>
    <cellStyle name="Normal 79 3 2 4" xfId="38704" xr:uid="{60F6891D-9C18-45E8-8D4D-040DE90BF1E7}"/>
    <cellStyle name="Normal 79 3 2 5" xfId="38705" xr:uid="{6F2FBAE5-81C3-492F-97A1-1908D8F2667C}"/>
    <cellStyle name="Normal 79 4" xfId="38706" xr:uid="{5CEB54F3-9A52-4918-B085-0C7967729209}"/>
    <cellStyle name="Normal 79 4 2" xfId="38707" xr:uid="{1D0EAE92-A067-4F2D-B031-F0A9E427055B}"/>
    <cellStyle name="Normal 79 4 2 2" xfId="38708" xr:uid="{EDB39149-06E9-4D87-BCAE-00BB89FA99CA}"/>
    <cellStyle name="Normal 79 4 2 2 2" xfId="38709" xr:uid="{2E74D43D-E9F8-4AA2-A751-25EDAD8A190A}"/>
    <cellStyle name="Normal 79 4 2 3" xfId="38710" xr:uid="{AB80EA5D-F562-4032-973D-FF7FD1EEBCDC}"/>
    <cellStyle name="Normal 79 4 2 4" xfId="38711" xr:uid="{94BA2A34-6AF7-43E4-9390-5BD75C8EF26A}"/>
    <cellStyle name="Normal 79 4 3" xfId="38712" xr:uid="{285F841D-E1F4-4325-BE7F-6BF933F372A2}"/>
    <cellStyle name="Normal 79 4 3 2" xfId="38713" xr:uid="{5E648D5E-59A8-4D69-A500-140DEE90C923}"/>
    <cellStyle name="Normal 79 4 4" xfId="38714" xr:uid="{6DF3209A-8C3B-434E-815B-7F2E38958A53}"/>
    <cellStyle name="Normal 79 4 5" xfId="38715" xr:uid="{04EE29F1-D49E-41BB-843A-AA4E546A8A56}"/>
    <cellStyle name="Normal 8" xfId="1414" xr:uid="{00000000-0005-0000-0000-00008C050000}"/>
    <cellStyle name="Normal 8 10" xfId="38716" xr:uid="{04B12316-5398-4F8A-8C8F-1DF6B61EFDB7}"/>
    <cellStyle name="Normal 8 10 2" xfId="38717" xr:uid="{F446C880-6E84-4A17-8C9B-EA3E4C8C4F15}"/>
    <cellStyle name="Normal 8 10 2 2" xfId="38718" xr:uid="{AFC59733-923F-4F26-AC98-97A70AB428EE}"/>
    <cellStyle name="Normal 8 10 2 2 2" xfId="38719" xr:uid="{E7086C7E-AC1D-4755-9E1B-5B9A135FA578}"/>
    <cellStyle name="Normal 8 10 2 2 2 2" xfId="38720" xr:uid="{9C70FE52-0482-4C13-A8DC-53996D3B0328}"/>
    <cellStyle name="Normal 8 10 2 2 3" xfId="38721" xr:uid="{8839E0FC-790B-404A-B1D8-A754E4BC23CD}"/>
    <cellStyle name="Normal 8 10 2 2 4" xfId="38722" xr:uid="{7985E538-2452-4868-9CB9-D73CA7E860C1}"/>
    <cellStyle name="Normal 8 10 2 3" xfId="38723" xr:uid="{32EE9858-0D93-49C4-B5E3-8BA60D0A491D}"/>
    <cellStyle name="Normal 8 10 2 3 2" xfId="38724" xr:uid="{CF8EE1EC-ED01-428E-8113-94FCCEF3D17B}"/>
    <cellStyle name="Normal 8 10 2 4" xfId="38725" xr:uid="{88501112-0B9D-45FB-94A6-564E128A9B9E}"/>
    <cellStyle name="Normal 8 10 2 5" xfId="38726" xr:uid="{5C5A86B6-1A4D-4655-B52A-C8E814A26926}"/>
    <cellStyle name="Normal 8 10 2 6" xfId="38727" xr:uid="{B9616591-1CB4-48DC-826D-C9CCC0F7560D}"/>
    <cellStyle name="Normal 8 11" xfId="38728" xr:uid="{544941EA-5483-4FC7-A985-B8D48ED79850}"/>
    <cellStyle name="Normal 8 11 2" xfId="38729" xr:uid="{43E8F351-2B6C-4C98-8269-6871092B8B59}"/>
    <cellStyle name="Normal 8 11 2 2" xfId="38730" xr:uid="{DF2E7DCE-1A2C-47F6-AC34-612C84E2E69E}"/>
    <cellStyle name="Normal 8 11 2 2 2" xfId="38731" xr:uid="{78466060-FBBC-4FE1-A8DE-2E0D3E3F114B}"/>
    <cellStyle name="Normal 8 11 2 2 2 2" xfId="38732" xr:uid="{16BA4350-95FA-4019-B519-D0DEFB1A0EC4}"/>
    <cellStyle name="Normal 8 11 2 2 3" xfId="38733" xr:uid="{FB974997-1E39-4CD7-A8CE-B544B72CC3FF}"/>
    <cellStyle name="Normal 8 11 2 2 4" xfId="38734" xr:uid="{66AA5A1E-F476-46EB-839D-178793623E8E}"/>
    <cellStyle name="Normal 8 11 2 3" xfId="38735" xr:uid="{B6DB8893-9922-41AE-99BC-021F1D3FDDE1}"/>
    <cellStyle name="Normal 8 11 2 3 2" xfId="38736" xr:uid="{A92441FE-430E-4BDC-8702-1AA1A34B9D25}"/>
    <cellStyle name="Normal 8 11 2 4" xfId="38737" xr:uid="{03CCDE8D-6A24-46E9-ADD9-0F91D56A2D52}"/>
    <cellStyle name="Normal 8 11 2 5" xfId="38738" xr:uid="{0A7A5E9A-F228-469A-82DE-9613D180A728}"/>
    <cellStyle name="Normal 8 11 2 6" xfId="38739" xr:uid="{5EEC68EA-7DD0-4ABB-8A58-5C569497F6B2}"/>
    <cellStyle name="Normal 8 12" xfId="38740" xr:uid="{C0BD3497-D732-4FB5-A2F9-917910F8F840}"/>
    <cellStyle name="Normal 8 12 2" xfId="38741" xr:uid="{2A24C4E1-6871-4C56-BDF8-612C2837F1F3}"/>
    <cellStyle name="Normal 8 12 2 2" xfId="38742" xr:uid="{43BF739B-4F86-443E-A62B-07A8C4E97222}"/>
    <cellStyle name="Normal 8 12 2 2 2" xfId="38743" xr:uid="{425995C9-BB92-4E8D-B830-EAEF5A769178}"/>
    <cellStyle name="Normal 8 12 2 2 2 2" xfId="38744" xr:uid="{ECE3DD7F-9EA7-48D1-95B7-FB5B8CA1877A}"/>
    <cellStyle name="Normal 8 12 2 2 3" xfId="38745" xr:uid="{0A63EF2F-F957-4103-865B-ED88DB1DF21D}"/>
    <cellStyle name="Normal 8 12 2 2 4" xfId="38746" xr:uid="{E97D0A19-CCA8-4714-9426-C2E479D377FD}"/>
    <cellStyle name="Normal 8 12 2 3" xfId="38747" xr:uid="{CE7051F0-4571-4F9D-B40B-C979F38EB481}"/>
    <cellStyle name="Normal 8 12 2 3 2" xfId="38748" xr:uid="{241DCE89-7242-47EB-B74D-31DD67C53983}"/>
    <cellStyle name="Normal 8 12 2 4" xfId="38749" xr:uid="{C9F88BFB-F7E4-42FF-B756-9F7AB3ACE14C}"/>
    <cellStyle name="Normal 8 12 2 5" xfId="38750" xr:uid="{7241C321-3E89-4131-A918-C797FC0D61CA}"/>
    <cellStyle name="Normal 8 12 2 6" xfId="38751" xr:uid="{F6742B58-2AAD-4403-8FFC-D9BBD17CF0BC}"/>
    <cellStyle name="Normal 8 13" xfId="38752" xr:uid="{E23098B3-8609-4F70-83A3-0AA6990AB2B4}"/>
    <cellStyle name="Normal 8 13 2" xfId="38753" xr:uid="{3CF56E65-0744-46B7-854E-F101DBEDC0AB}"/>
    <cellStyle name="Normal 8 13 2 2" xfId="38754" xr:uid="{CE7045F2-3448-4144-A3CE-7408BA674D91}"/>
    <cellStyle name="Normal 8 13 2 2 2" xfId="38755" xr:uid="{0429F968-FCFF-43E8-82A1-E59DB09579DA}"/>
    <cellStyle name="Normal 8 13 2 2 2 2" xfId="38756" xr:uid="{F4C79AAC-236B-4372-B03D-70D69BB4461B}"/>
    <cellStyle name="Normal 8 13 2 2 3" xfId="38757" xr:uid="{0319E295-15D3-41A1-85D3-2CDBE455349A}"/>
    <cellStyle name="Normal 8 13 2 2 4" xfId="38758" xr:uid="{D4B5D026-B229-40B6-ADD8-B58E764601F9}"/>
    <cellStyle name="Normal 8 13 2 3" xfId="38759" xr:uid="{F4AC512D-134E-40A7-9A7A-7A3996DB7C86}"/>
    <cellStyle name="Normal 8 13 2 3 2" xfId="38760" xr:uid="{DB2D01EF-6F83-4725-96FE-547F88506F90}"/>
    <cellStyle name="Normal 8 13 2 4" xfId="38761" xr:uid="{312B2017-6531-4CF3-A121-2E905CE6D6C8}"/>
    <cellStyle name="Normal 8 13 2 5" xfId="38762" xr:uid="{A7665725-F764-48CF-A2F8-46383A02738C}"/>
    <cellStyle name="Normal 8 13 2 6" xfId="38763" xr:uid="{BAA04527-DF93-414A-9B6F-76B3A7B6664D}"/>
    <cellStyle name="Normal 8 14" xfId="38764" xr:uid="{2EEBC4AB-9536-4A3D-AE9A-BA653CB2DA07}"/>
    <cellStyle name="Normal 8 14 2" xfId="38765" xr:uid="{0C710799-498F-4F5C-AE16-CDDE893B4662}"/>
    <cellStyle name="Normal 8 14 2 2" xfId="38766" xr:uid="{534BC4EF-AABC-4202-A21F-DECC4D8746DA}"/>
    <cellStyle name="Normal 8 14 2 2 2" xfId="38767" xr:uid="{FD7CE09C-2EB0-4597-9BAC-BAA46CE8CB7B}"/>
    <cellStyle name="Normal 8 14 2 2 2 2" xfId="38768" xr:uid="{5660F458-3C01-4B8B-8C17-D03A2AD46CFB}"/>
    <cellStyle name="Normal 8 14 2 2 3" xfId="38769" xr:uid="{D9262B6C-A854-44E6-9106-6D3D49BE8688}"/>
    <cellStyle name="Normal 8 14 2 2 4" xfId="38770" xr:uid="{292A4A66-1735-4110-9544-38851585D8F5}"/>
    <cellStyle name="Normal 8 14 2 3" xfId="38771" xr:uid="{017482F8-0AAB-4F3C-96CF-D6E6C147B42E}"/>
    <cellStyle name="Normal 8 14 2 3 2" xfId="38772" xr:uid="{3B2D1981-F712-4FD6-BFC8-A1D8BB8B772B}"/>
    <cellStyle name="Normal 8 14 2 4" xfId="38773" xr:uid="{7BF0E841-9FB9-4CC4-BDF5-B0062059E46B}"/>
    <cellStyle name="Normal 8 14 2 5" xfId="38774" xr:uid="{AA436C3E-9D5F-4B2E-877D-8106836FE95E}"/>
    <cellStyle name="Normal 8 14 2 6" xfId="38775" xr:uid="{E1598089-4767-4457-97FE-92DDE8ACEE01}"/>
    <cellStyle name="Normal 8 15" xfId="38776" xr:uid="{79293300-F8D2-407D-983D-0FCDDD384CCB}"/>
    <cellStyle name="Normal 8 15 2" xfId="38777" xr:uid="{8CEDB5C0-7289-409C-997D-D76E7E9078F1}"/>
    <cellStyle name="Normal 8 15 2 2" xfId="38778" xr:uid="{9DF55025-0D18-4837-8487-3CA5E773ED62}"/>
    <cellStyle name="Normal 8 15 2 2 2" xfId="38779" xr:uid="{E7224863-D7A0-4C41-A59B-0F5F738CA1D7}"/>
    <cellStyle name="Normal 8 15 2 3" xfId="38780" xr:uid="{4DD549F7-4675-4772-95BE-2CDDA1101E45}"/>
    <cellStyle name="Normal 8 15 2 4" xfId="38781" xr:uid="{294D354D-6724-4BED-9DA1-4A76D2286883}"/>
    <cellStyle name="Normal 8 15 3" xfId="38782" xr:uid="{D9E1677C-5CE2-4716-9A71-7ABD44386ABA}"/>
    <cellStyle name="Normal 8 15 3 2" xfId="38783" xr:uid="{FD26E7D8-171E-41F9-950A-3885B21D1FFB}"/>
    <cellStyle name="Normal 8 15 4" xfId="38784" xr:uid="{2737F2CF-FC42-480E-96E7-B50178077F8F}"/>
    <cellStyle name="Normal 8 15 5" xfId="38785" xr:uid="{137ED446-3BCB-48C4-A42A-C2D0C2427B88}"/>
    <cellStyle name="Normal 8 15 6" xfId="38786" xr:uid="{FB599982-14AD-4A4D-8A29-74D77E01B242}"/>
    <cellStyle name="Normal 8 16" xfId="38787" xr:uid="{887B7452-EEF9-4EC2-8AD5-2AE8B45342D1}"/>
    <cellStyle name="Normal 8 17" xfId="4080" xr:uid="{C61E5242-14A7-47E2-B507-ACC7E09F1A84}"/>
    <cellStyle name="Normal 8 18" xfId="2233" xr:uid="{2F07B031-77CE-4F8C-A960-F384A7C9AA9A}"/>
    <cellStyle name="Normal 8 2" xfId="1415" xr:uid="{00000000-0005-0000-0000-00008D050000}"/>
    <cellStyle name="Normal 8 2 2" xfId="1416" xr:uid="{00000000-0005-0000-0000-00008E050000}"/>
    <cellStyle name="Normal 8 2 2 2" xfId="38788" xr:uid="{FC2EB1C0-66C5-4A36-A49E-F3351F5C0AC6}"/>
    <cellStyle name="Normal 8 2 2 2 2" xfId="38789" xr:uid="{9CE1D169-65CE-48C5-9823-6C38024B70FB}"/>
    <cellStyle name="Normal 8 2 2 2 2 2" xfId="38790" xr:uid="{3CABB55E-F7F3-4B04-A1D3-8D1739D98BDF}"/>
    <cellStyle name="Normal 8 2 2 2 2 2 2" xfId="38791" xr:uid="{51C16FCA-BB85-410C-B496-3B293E98B298}"/>
    <cellStyle name="Normal 8 2 2 2 2 2 2 2" xfId="38792" xr:uid="{C899AB97-214C-4055-A917-A5F7462E8CCE}"/>
    <cellStyle name="Normal 8 2 2 2 2 2 3" xfId="38793" xr:uid="{13B934D3-3403-485F-A0BE-70D3403F6E5E}"/>
    <cellStyle name="Normal 8 2 2 2 2 2 4" xfId="38794" xr:uid="{F4277563-CAC1-45CB-AB6C-87A232C19F95}"/>
    <cellStyle name="Normal 8 2 2 2 2 3" xfId="38795" xr:uid="{067C4ACE-98E5-423A-B821-937C8F1A17B0}"/>
    <cellStyle name="Normal 8 2 2 2 2 3 2" xfId="38796" xr:uid="{3F3CED87-A825-4C2C-B91A-7D8885A0B82D}"/>
    <cellStyle name="Normal 8 2 2 2 2 4" xfId="38797" xr:uid="{523AE652-7179-42F3-95BD-98AAE2254B1D}"/>
    <cellStyle name="Normal 8 2 2 2 2 5" xfId="38798" xr:uid="{27E36FB7-8D26-408B-967B-8AEBE29B3F6A}"/>
    <cellStyle name="Normal 8 2 2 2 2 6" xfId="38799" xr:uid="{976A7D61-8D51-46B7-84C2-CBD79B29A630}"/>
    <cellStyle name="Normal 8 2 2 3" xfId="38800" xr:uid="{16F45B16-D874-47D6-A91E-104D8A27F705}"/>
    <cellStyle name="Normal 8 2 2 3 2" xfId="38801" xr:uid="{C08A1494-6D20-4EFA-995A-57F53B4A5FD8}"/>
    <cellStyle name="Normal 8 2 2 3 2 2" xfId="38802" xr:uid="{C170B58D-4F19-4640-95FB-9BE3CCE37BA4}"/>
    <cellStyle name="Normal 8 2 2 3 2 2 2" xfId="38803" xr:uid="{2D4C89A2-C4FA-4288-BD68-A7CAE7DD3BD0}"/>
    <cellStyle name="Normal 8 2 2 3 2 3" xfId="38804" xr:uid="{F01724E8-1D55-4188-B05D-2C42FC4A0246}"/>
    <cellStyle name="Normal 8 2 2 3 2 4" xfId="38805" xr:uid="{4BBD04F1-51A8-42C3-B925-CFD0622CA6DD}"/>
    <cellStyle name="Normal 8 2 2 3 3" xfId="38806" xr:uid="{4C20270C-745D-4C98-8A08-F3A466EC4542}"/>
    <cellStyle name="Normal 8 2 2 3 3 2" xfId="38807" xr:uid="{8C9756E5-251C-4044-AAF8-18E8FD00F6D9}"/>
    <cellStyle name="Normal 8 2 2 3 4" xfId="38808" xr:uid="{B66CAF0E-6A59-4AEF-9C21-A8BF79B70B5F}"/>
    <cellStyle name="Normal 8 2 2 3 5" xfId="38809" xr:uid="{FD6384D7-E2A8-4DB7-8732-1CFB8819EBB0}"/>
    <cellStyle name="Normal 8 2 2 3 6" xfId="38810" xr:uid="{5975DA84-CAF4-467D-8789-548A2D41820E}"/>
    <cellStyle name="Normal 8 2 2 4" xfId="4177" xr:uid="{3F72B806-C579-4BD7-8A0A-ED7F9A1574B9}"/>
    <cellStyle name="Normal 8 2 3" xfId="38811" xr:uid="{1E3DFC65-87F6-4C3A-A84E-22A2EA773318}"/>
    <cellStyle name="Normal 8 2 3 2" xfId="38812" xr:uid="{9C99DF1F-991D-4B7E-A8F4-88AEA253E0E4}"/>
    <cellStyle name="Normal 8 2 3 2 2" xfId="38813" xr:uid="{32555584-763A-4675-BF67-5821EB084AA3}"/>
    <cellStyle name="Normal 8 2 3 2 2 2" xfId="38814" xr:uid="{7A276339-B07B-4A19-85A5-D38F5511C4C2}"/>
    <cellStyle name="Normal 8 2 3 2 2 2 2" xfId="38815" xr:uid="{D9B394DC-8134-461D-9517-38268BE8F7D8}"/>
    <cellStyle name="Normal 8 2 3 2 2 3" xfId="38816" xr:uid="{8F313D57-A667-42EA-8EFA-3C6C6D5E678A}"/>
    <cellStyle name="Normal 8 2 3 2 2 4" xfId="38817" xr:uid="{38B05FC4-C49F-4057-8577-CE00B569641B}"/>
    <cellStyle name="Normal 8 2 3 2 3" xfId="38818" xr:uid="{9C5161C6-AA26-473B-BC6E-584F3D905F7A}"/>
    <cellStyle name="Normal 8 2 3 2 3 2" xfId="38819" xr:uid="{FF6D4B39-43A3-4944-9763-0498A8106086}"/>
    <cellStyle name="Normal 8 2 3 2 4" xfId="38820" xr:uid="{F1FA2448-9473-4665-BAE2-1082B171DF1F}"/>
    <cellStyle name="Normal 8 2 3 2 5" xfId="38821" xr:uid="{9F63BEB3-FF1D-4552-9088-8A403A2AE442}"/>
    <cellStyle name="Normal 8 2 3 2 6" xfId="38822" xr:uid="{3339CD8B-8F1D-4EF5-A547-20B4B98FA9E4}"/>
    <cellStyle name="Normal 8 2 4" xfId="38823" xr:uid="{2680318D-7B5C-4EA8-A0E8-F4877936CF6A}"/>
    <cellStyle name="Normal 8 2 4 2" xfId="38824" xr:uid="{75F45B5E-E6DC-43BA-8332-812CA90AE8D9}"/>
    <cellStyle name="Normal 8 2 4 2 2" xfId="38825" xr:uid="{9C9E7343-6DF9-4B77-B4B0-A71734ABE634}"/>
    <cellStyle name="Normal 8 2 4 2 2 2" xfId="38826" xr:uid="{89B352F1-968E-43F3-8ACD-2C69B4511396}"/>
    <cellStyle name="Normal 8 2 4 2 3" xfId="38827" xr:uid="{89B1D8C1-E5DB-47A6-9BE8-189464AAE8C5}"/>
    <cellStyle name="Normal 8 2 4 2 4" xfId="38828" xr:uid="{91EF627E-F536-457B-A612-40A7190F1DCE}"/>
    <cellStyle name="Normal 8 2 4 3" xfId="38829" xr:uid="{3A393217-6559-46A0-BAE0-4165E74BDE46}"/>
    <cellStyle name="Normal 8 2 4 3 2" xfId="38830" xr:uid="{A39ED68A-F0B1-4A68-9EE7-3DCCDBFF0B19}"/>
    <cellStyle name="Normal 8 2 4 3 3" xfId="38831" xr:uid="{50D983B6-770D-423E-AC17-34941A5B6B58}"/>
    <cellStyle name="Normal 8 2 4 4" xfId="38832" xr:uid="{4612F460-D7D5-4E9E-8D0A-6844B3F47434}"/>
    <cellStyle name="Normal 8 2 4 4 2" xfId="38833" xr:uid="{77A1F854-6F01-4005-A17D-F0425213D572}"/>
    <cellStyle name="Normal 8 2 4 5" xfId="38834" xr:uid="{3730CB74-2DDB-490B-B7CD-77EE64341E40}"/>
    <cellStyle name="Normal 8 2 5" xfId="38835" xr:uid="{3652F084-CD43-46DE-85E8-7789859A0B38}"/>
    <cellStyle name="Normal 8 2 6" xfId="38836" xr:uid="{6DCC3035-7EAB-4DBC-AA96-CDBF214C4891}"/>
    <cellStyle name="Normal 8 2 7" xfId="4081" xr:uid="{CE8624F3-0E4E-4871-8C07-2501BABCC6AA}"/>
    <cellStyle name="Normal 8 2 8" xfId="3215" xr:uid="{CDB9DAC3-BEBD-4D2F-B6F1-B04F29DF9ED3}"/>
    <cellStyle name="Normal 8 3" xfId="1417" xr:uid="{00000000-0005-0000-0000-00008F050000}"/>
    <cellStyle name="Normal 8 3 2" xfId="1418" xr:uid="{00000000-0005-0000-0000-000090050000}"/>
    <cellStyle name="Normal 8 3 2 2" xfId="38838" xr:uid="{005BD55D-3823-4031-A645-90855F4F8FDE}"/>
    <cellStyle name="Normal 8 3 2 2 2" xfId="38839" xr:uid="{38DB2B9C-914B-4AB2-96A0-570F6CE07A92}"/>
    <cellStyle name="Normal 8 3 2 2 2 2" xfId="38840" xr:uid="{19D24400-8DED-4098-98CE-C34B454E1DA8}"/>
    <cellStyle name="Normal 8 3 2 2 2 2 2" xfId="38841" xr:uid="{82D48D3C-DA0F-4834-BF20-3BB98DB2413B}"/>
    <cellStyle name="Normal 8 3 2 2 2 3" xfId="38842" xr:uid="{F187DA90-12C1-4852-BDF7-89B0756AD36D}"/>
    <cellStyle name="Normal 8 3 2 2 2 4" xfId="38843" xr:uid="{946AE534-41F8-4A0B-8C75-6C0C1BE3BD54}"/>
    <cellStyle name="Normal 8 3 2 2 3" xfId="38844" xr:uid="{582527E9-41F1-419A-A669-9BC45EA9EEB8}"/>
    <cellStyle name="Normal 8 3 2 2 3 2" xfId="38845" xr:uid="{384CE737-AC8D-46FE-A26A-14C5071D48FC}"/>
    <cellStyle name="Normal 8 3 2 2 4" xfId="38846" xr:uid="{F19393F5-92DC-44A7-81D7-05DDBE459A68}"/>
    <cellStyle name="Normal 8 3 2 2 5" xfId="38847" xr:uid="{7D72D8F6-F523-4C07-A12E-3B335ECD43C1}"/>
    <cellStyle name="Normal 8 3 2 2 6" xfId="38848" xr:uid="{4C676433-7556-4126-AEF6-111A100EA6D1}"/>
    <cellStyle name="Normal 8 3 2 3" xfId="38837" xr:uid="{7FDCC258-0471-43D3-9862-CE74695D795C}"/>
    <cellStyle name="Normal 8 3 3" xfId="38849" xr:uid="{F0E286FC-CA79-4515-AF07-CC1E50E42933}"/>
    <cellStyle name="Normal 8 3 3 2" xfId="38850" xr:uid="{3A356F30-78B1-4292-B933-29F7D0878019}"/>
    <cellStyle name="Normal 8 3 3 2 2" xfId="38851" xr:uid="{38B46115-FFB9-47F2-AD61-EE9934F470F3}"/>
    <cellStyle name="Normal 8 3 3 2 2 2" xfId="38852" xr:uid="{DF34A4B5-F586-46A5-BE76-54AD62F1378D}"/>
    <cellStyle name="Normal 8 3 3 2 3" xfId="38853" xr:uid="{7377A810-61A4-4B4E-BA02-F63F30A25F38}"/>
    <cellStyle name="Normal 8 3 3 2 4" xfId="38854" xr:uid="{437F3A14-1FB0-4914-BC81-4DFA7D3166B0}"/>
    <cellStyle name="Normal 8 3 3 3" xfId="38855" xr:uid="{8B61202B-0A64-4EA6-A77A-25F4F5D06C08}"/>
    <cellStyle name="Normal 8 3 3 3 2" xfId="38856" xr:uid="{C63BDD7A-ECEF-467C-BD0A-E3FF3ED60736}"/>
    <cellStyle name="Normal 8 3 3 4" xfId="38857" xr:uid="{8B870509-A6EF-4841-AEC8-AE535121976F}"/>
    <cellStyle name="Normal 8 3 3 5" xfId="38858" xr:uid="{07E3E6E4-C560-4B39-9C1C-E58CAC35D749}"/>
    <cellStyle name="Normal 8 3 3 6" xfId="38859" xr:uid="{916D433E-55A0-4111-A00E-F39FC0F8FC5B}"/>
    <cellStyle name="Normal 8 3 4" xfId="38860" xr:uid="{4E609C0A-0B81-496D-9FC7-A9ABA73ED366}"/>
    <cellStyle name="Normal 8 3 5" xfId="4178" xr:uid="{0A5ADE3D-66E4-44DF-B175-DBB1F145B4BF}"/>
    <cellStyle name="Normal 8 3 6" xfId="3840" xr:uid="{928D1778-FF93-4D8D-BA41-F6BF7F1A04F8}"/>
    <cellStyle name="Normal 8 4" xfId="1419" xr:uid="{00000000-0005-0000-0000-000091050000}"/>
    <cellStyle name="Normal 8 4 2" xfId="38862" xr:uid="{EE2DD76B-FE87-4322-8137-0A8A984F266D}"/>
    <cellStyle name="Normal 8 4 2 2" xfId="38863" xr:uid="{3590353E-081C-4175-A5EE-84A52427FA57}"/>
    <cellStyle name="Normal 8 4 2 2 2" xfId="38864" xr:uid="{D62F0DE8-7618-4D33-A12A-DA937A6617A4}"/>
    <cellStyle name="Normal 8 4 2 2 2 2" xfId="38865" xr:uid="{DAB18462-816A-46A7-9BE3-5CDB718B920C}"/>
    <cellStyle name="Normal 8 4 2 2 3" xfId="38866" xr:uid="{7255E4A5-EA66-49A1-8001-A9DF8E0A6294}"/>
    <cellStyle name="Normal 8 4 2 2 4" xfId="38867" xr:uid="{3DC54D2F-35F3-49EA-83C9-0C8AFA3E4CA2}"/>
    <cellStyle name="Normal 8 4 2 3" xfId="38868" xr:uid="{866FEA12-19D4-4EE2-9733-3B7B9E66DFF4}"/>
    <cellStyle name="Normal 8 4 2 3 2" xfId="38869" xr:uid="{980F2B50-D398-480C-BA93-C63E2AEF9CF1}"/>
    <cellStyle name="Normal 8 4 2 4" xfId="38870" xr:uid="{85AA1ED2-93DF-40E1-882F-65D7277E1AD9}"/>
    <cellStyle name="Normal 8 4 2 5" xfId="38871" xr:uid="{24A1D0BB-A48A-43B4-B416-AC254F238B0F}"/>
    <cellStyle name="Normal 8 4 2 6" xfId="38872" xr:uid="{C8BA4A09-C33D-451A-B0A8-161A139DEFC8}"/>
    <cellStyle name="Normal 8 4 3" xfId="38861" xr:uid="{856FE2C5-60C1-47FC-912C-7DC159BCEB5B}"/>
    <cellStyle name="Normal 8 5" xfId="38873" xr:uid="{C4BD0CE9-43C9-4E0C-84D4-30B8C6016779}"/>
    <cellStyle name="Normal 8 5 2" xfId="38874" xr:uid="{9C0F1955-3D03-40A8-9C23-D3D0CB2EDB8B}"/>
    <cellStyle name="Normal 8 5 2 2" xfId="38875" xr:uid="{8FB08EB9-64F5-45C4-826D-C09BB37ECA26}"/>
    <cellStyle name="Normal 8 5 2 2 2" xfId="38876" xr:uid="{1C6E884A-ED8E-4839-8679-9D3DC7C8B6E8}"/>
    <cellStyle name="Normal 8 5 2 2 2 2" xfId="38877" xr:uid="{76F38C9F-48FD-4C22-A0B7-85C9E7F816A8}"/>
    <cellStyle name="Normal 8 5 2 2 3" xfId="38878" xr:uid="{388291D0-1228-401A-B2FD-7C8483FBD24E}"/>
    <cellStyle name="Normal 8 5 2 2 4" xfId="38879" xr:uid="{0C533700-13CD-471B-8513-8E7465D7337A}"/>
    <cellStyle name="Normal 8 5 2 3" xfId="38880" xr:uid="{D8FBC3B4-DDDE-47AE-B823-4AD1ACBC361C}"/>
    <cellStyle name="Normal 8 5 2 3 2" xfId="38881" xr:uid="{2E5EF56E-7472-465E-9E45-907AFBE84D53}"/>
    <cellStyle name="Normal 8 5 2 4" xfId="38882" xr:uid="{F70B5EA9-5939-420B-A707-860F98B5C3D2}"/>
    <cellStyle name="Normal 8 5 2 5" xfId="38883" xr:uid="{D1DCF70E-F3CB-49AE-B192-AF4C28011E75}"/>
    <cellStyle name="Normal 8 5 2 6" xfId="38884" xr:uid="{2403CD2C-BCB6-45E1-A1E2-E1DCF8CE43AC}"/>
    <cellStyle name="Normal 8 6" xfId="38885" xr:uid="{722792F2-067D-4826-9FDB-BDA41B5DA8A7}"/>
    <cellStyle name="Normal 8 6 2" xfId="38886" xr:uid="{94971BE2-A43B-4C1A-A76A-96BF93716D86}"/>
    <cellStyle name="Normal 8 6 2 2" xfId="38887" xr:uid="{C72594DC-91B0-49BF-800A-C300EB63834C}"/>
    <cellStyle name="Normal 8 6 2 2 2" xfId="38888" xr:uid="{DB827801-0AD1-4105-B637-4A07FFABFFD4}"/>
    <cellStyle name="Normal 8 6 2 2 2 2" xfId="38889" xr:uid="{B5C2729A-A168-4A27-8E1D-7507500A0AD4}"/>
    <cellStyle name="Normal 8 6 2 2 3" xfId="38890" xr:uid="{CFC9CB49-DAD8-4052-8922-B9DAFB3B5F6C}"/>
    <cellStyle name="Normal 8 6 2 2 4" xfId="38891" xr:uid="{A710E72D-7CBE-431B-83DB-6A52F2A8CD01}"/>
    <cellStyle name="Normal 8 6 2 3" xfId="38892" xr:uid="{9CA0EE36-6008-4048-91F5-B47C9086533B}"/>
    <cellStyle name="Normal 8 6 2 3 2" xfId="38893" xr:uid="{45D0F649-7676-40EC-A71E-0BCAC27510A2}"/>
    <cellStyle name="Normal 8 6 2 4" xfId="38894" xr:uid="{7F68370B-DB2D-42E0-BC36-2132ADA0877A}"/>
    <cellStyle name="Normal 8 6 2 5" xfId="38895" xr:uid="{A5914137-18D7-42AF-B860-604BD95FBDA6}"/>
    <cellStyle name="Normal 8 6 2 6" xfId="38896" xr:uid="{A3DEDD49-BD41-4915-BBF6-E8B6259ACB03}"/>
    <cellStyle name="Normal 8 7" xfId="38897" xr:uid="{A7C24C08-64E3-44D0-B375-9D911A842C5D}"/>
    <cellStyle name="Normal 8 7 2" xfId="38898" xr:uid="{51724D59-CD85-4D91-A400-BFF30AD3FCAC}"/>
    <cellStyle name="Normal 8 7 2 2" xfId="38899" xr:uid="{66557957-2A38-4E39-8E8D-CDEC85945834}"/>
    <cellStyle name="Normal 8 7 2 2 2" xfId="38900" xr:uid="{69930703-2106-44CD-AD7F-1178F6482DB2}"/>
    <cellStyle name="Normal 8 7 2 2 2 2" xfId="38901" xr:uid="{E375414E-AC9B-4557-8532-CCEA91B1C00D}"/>
    <cellStyle name="Normal 8 7 2 2 3" xfId="38902" xr:uid="{03258660-6C56-4410-AF14-9CF6BDCE2126}"/>
    <cellStyle name="Normal 8 7 2 2 4" xfId="38903" xr:uid="{1829A5CE-4AAF-4A1B-AFDB-8F539A848C8C}"/>
    <cellStyle name="Normal 8 7 2 3" xfId="38904" xr:uid="{1C2B026B-7CF0-402F-B8C7-12D7A2A198FB}"/>
    <cellStyle name="Normal 8 7 2 3 2" xfId="38905" xr:uid="{CBB57FA2-6E2B-4D91-810D-F7D6511E8711}"/>
    <cellStyle name="Normal 8 7 2 4" xfId="38906" xr:uid="{EA8239A8-A53C-4FDF-A70E-1F7694358A80}"/>
    <cellStyle name="Normal 8 7 2 5" xfId="38907" xr:uid="{FFB0B10C-BEC5-4E9F-A035-8FB7E84EDC6A}"/>
    <cellStyle name="Normal 8 7 2 6" xfId="38908" xr:uid="{DC4F4CFA-59BE-48E5-96FB-D9748148A404}"/>
    <cellStyle name="Normal 8 8" xfId="38909" xr:uid="{EDD84DE0-9068-4337-ABCB-86EDF2B789AD}"/>
    <cellStyle name="Normal 8 8 2" xfId="38910" xr:uid="{67735CC7-B5B3-4DC7-8D63-42AC1C0B7577}"/>
    <cellStyle name="Normal 8 8 2 2" xfId="38911" xr:uid="{96BBEE20-7E26-451D-B26D-5F0B8F167678}"/>
    <cellStyle name="Normal 8 8 2 2 2" xfId="38912" xr:uid="{A1700034-F382-4B6B-8EF1-B6F8790DA42F}"/>
    <cellStyle name="Normal 8 8 2 2 2 2" xfId="38913" xr:uid="{06F2E9A2-3214-4177-8A17-5375B9D2C6F4}"/>
    <cellStyle name="Normal 8 8 2 2 3" xfId="38914" xr:uid="{CC4BFA7E-D5DD-4DB5-99BF-56F3F737FDF6}"/>
    <cellStyle name="Normal 8 8 2 2 4" xfId="38915" xr:uid="{E52477E5-42B9-480A-A128-BE284E530FB7}"/>
    <cellStyle name="Normal 8 8 2 3" xfId="38916" xr:uid="{EA1384C3-13B3-4DAD-8512-6CDCFD58A3D4}"/>
    <cellStyle name="Normal 8 8 2 3 2" xfId="38917" xr:uid="{E7375E69-5189-458F-80F3-110541F39636}"/>
    <cellStyle name="Normal 8 8 2 4" xfId="38918" xr:uid="{9C7C2946-D142-4893-B229-B11803F90A83}"/>
    <cellStyle name="Normal 8 8 2 5" xfId="38919" xr:uid="{6772F819-FDA8-42C2-8F50-15C8538687CD}"/>
    <cellStyle name="Normal 8 8 2 6" xfId="38920" xr:uid="{EE2AA1C0-BD13-4FDE-9D15-C6CBB904C090}"/>
    <cellStyle name="Normal 8 9" xfId="38921" xr:uid="{6647E3D8-8D4E-436F-BC8A-8653F5D91267}"/>
    <cellStyle name="Normal 8 9 2" xfId="38922" xr:uid="{016175DB-B314-40F3-A0A3-7365C9B6D841}"/>
    <cellStyle name="Normal 8 9 2 2" xfId="38923" xr:uid="{D19CA253-7B92-4849-ADC8-80082EF6CCD7}"/>
    <cellStyle name="Normal 8 9 2 2 2" xfId="38924" xr:uid="{A80317C9-3E84-478C-A5A4-6F6B1BBF5286}"/>
    <cellStyle name="Normal 8 9 2 2 2 2" xfId="38925" xr:uid="{DEED7B9A-AA56-4EF0-AA05-B4BBDDD8F7D7}"/>
    <cellStyle name="Normal 8 9 2 2 3" xfId="38926" xr:uid="{702AFBE3-A456-4C2C-907A-563361EFD866}"/>
    <cellStyle name="Normal 8 9 2 2 4" xfId="38927" xr:uid="{A8CAA679-3BF3-4A1E-AE99-460D0AA9F8E2}"/>
    <cellStyle name="Normal 8 9 2 3" xfId="38928" xr:uid="{76A5EEF1-FA55-4123-9FFA-A94BDB7F7409}"/>
    <cellStyle name="Normal 8 9 2 3 2" xfId="38929" xr:uid="{61CA3421-1F28-4BC3-8B93-75BB11E0FA36}"/>
    <cellStyle name="Normal 8 9 2 4" xfId="38930" xr:uid="{9BF2E8A4-AEF5-47B8-B8DB-3C7ED7143F22}"/>
    <cellStyle name="Normal 8 9 2 5" xfId="38931" xr:uid="{48E859AF-6A3F-40B8-8180-594E448CB568}"/>
    <cellStyle name="Normal 8 9 2 6" xfId="38932" xr:uid="{5EC6CA2E-F3DB-425A-83B5-D07F577A55D5}"/>
    <cellStyle name="Normal 8_inv-en-1.5.0-02 trame_fiche-emissions" xfId="38933" xr:uid="{75CFC200-B0F8-4EF1-A67B-64DAEBBAEB56}"/>
    <cellStyle name="Normal 80" xfId="38934" xr:uid="{A1440DBA-C1D4-4892-AE3D-0700691873C6}"/>
    <cellStyle name="Normal 80 2" xfId="38935" xr:uid="{E8783C31-E8D4-4642-BBBF-032F262EC7D7}"/>
    <cellStyle name="Normal 80 2 2" xfId="38936" xr:uid="{CED9766B-E5C4-43AA-A2C5-D81D97C66EB6}"/>
    <cellStyle name="Normal 80 2 2 2" xfId="38937" xr:uid="{1CF9772A-8B2D-4C02-9834-E61A6039ACFF}"/>
    <cellStyle name="Normal 80 2 2 2 2" xfId="38938" xr:uid="{94CB0339-5DEB-4B0E-9E20-2C016663AADA}"/>
    <cellStyle name="Normal 80 2 2 2 2 2" xfId="38939" xr:uid="{63ED21D5-35F2-4AFF-B58F-BD5173012D56}"/>
    <cellStyle name="Normal 80 2 2 2 3" xfId="38940" xr:uid="{A1449C7E-8EC9-4B8B-8820-F88C13033AB7}"/>
    <cellStyle name="Normal 80 2 2 2 4" xfId="38941" xr:uid="{D73A24EB-2D49-4C95-BE39-B2DF84797A6B}"/>
    <cellStyle name="Normal 80 2 2 3" xfId="38942" xr:uid="{FE44813A-F10F-40F6-BE09-B874C663A6E7}"/>
    <cellStyle name="Normal 80 2 2 3 2" xfId="38943" xr:uid="{EAEEAE79-A0A3-419A-AA20-342334321D82}"/>
    <cellStyle name="Normal 80 2 2 4" xfId="38944" xr:uid="{AD9BE8B7-BE53-4FC5-B8CA-31E511F3ED35}"/>
    <cellStyle name="Normal 80 2 2 5" xfId="38945" xr:uid="{31857A23-88CE-443B-B664-1F4D14591EA4}"/>
    <cellStyle name="Normal 80 2 2 6" xfId="38946" xr:uid="{3F5CE620-CE63-4B92-9177-38045807064B}"/>
    <cellStyle name="Normal 80 3" xfId="38947" xr:uid="{EC0B9FA3-709C-427D-B863-93256A48E7C6}"/>
    <cellStyle name="Normal 80 3 2" xfId="38948" xr:uid="{C890A0DB-B3B5-4425-B70A-C0A6304486AB}"/>
    <cellStyle name="Normal 80 3 2 2" xfId="38949" xr:uid="{E3A80F76-CE83-4190-8FAF-8B1C356EF2F7}"/>
    <cellStyle name="Normal 80 3 2 2 2" xfId="38950" xr:uid="{E4351F7B-0128-4E91-BDB5-C72DD7776A2D}"/>
    <cellStyle name="Normal 80 3 2 2 2 2" xfId="38951" xr:uid="{FE18823B-892B-4752-BFB8-657792E1C66D}"/>
    <cellStyle name="Normal 80 3 2 2 3" xfId="38952" xr:uid="{C70EE2E9-78F7-4B2D-8ED9-4EB40E504C9C}"/>
    <cellStyle name="Normal 80 3 2 2 4" xfId="38953" xr:uid="{C0836DE7-8332-4684-83B0-E7596D619134}"/>
    <cellStyle name="Normal 80 3 2 3" xfId="38954" xr:uid="{1DDC41BB-FEF0-41C3-BEA0-AC35FA726868}"/>
    <cellStyle name="Normal 80 3 2 3 2" xfId="38955" xr:uid="{6E450CD8-F64D-4804-8616-2A0B2AFCEDCB}"/>
    <cellStyle name="Normal 80 3 2 4" xfId="38956" xr:uid="{C47C5E8B-4350-4D1D-B5E7-30215D65B144}"/>
    <cellStyle name="Normal 80 3 2 5" xfId="38957" xr:uid="{E08AED9D-83BF-4F5D-89AE-85E4B4D84C8E}"/>
    <cellStyle name="Normal 80 4" xfId="38958" xr:uid="{5C61E528-C7D8-42F5-93CD-242479BD4368}"/>
    <cellStyle name="Normal 80 4 2" xfId="38959" xr:uid="{7FFCCF38-D23A-4B1D-8992-F5FCC8C7A002}"/>
    <cellStyle name="Normal 80 4 2 2" xfId="38960" xr:uid="{EF4D9EE7-3E5D-4A11-8901-336C6D6C828C}"/>
    <cellStyle name="Normal 80 4 2 2 2" xfId="38961" xr:uid="{BA73363F-9E8F-4D28-829E-1B626BAE7D65}"/>
    <cellStyle name="Normal 80 4 2 3" xfId="38962" xr:uid="{59955990-28FE-4F53-8E37-420971CB857E}"/>
    <cellStyle name="Normal 80 4 2 4" xfId="38963" xr:uid="{C6A05B3F-D59B-4764-907A-1D1503D85833}"/>
    <cellStyle name="Normal 80 4 3" xfId="38964" xr:uid="{28C4A71C-9A57-4F6D-BF75-4BE8F534DC63}"/>
    <cellStyle name="Normal 80 4 3 2" xfId="38965" xr:uid="{C639C0AE-2D95-4E49-8B92-7E100B92E72E}"/>
    <cellStyle name="Normal 80 4 4" xfId="38966" xr:uid="{3EA051C7-C856-43BB-A91C-23EC0FA677A9}"/>
    <cellStyle name="Normal 80 4 5" xfId="38967" xr:uid="{C5BF8BD6-FD66-40A6-9D43-D3E37CA868C6}"/>
    <cellStyle name="Normal 81" xfId="38968" xr:uid="{CDFD7394-8ED6-4443-BA09-5FD1939AC311}"/>
    <cellStyle name="Normal 81 2" xfId="38969" xr:uid="{AC5B6D0A-5C92-4727-A490-FFF9DD53023F}"/>
    <cellStyle name="Normal 81 2 2" xfId="38970" xr:uid="{8656A0C4-741D-4B44-A038-C6472F88A4F1}"/>
    <cellStyle name="Normal 81 2 2 2" xfId="38971" xr:uid="{5BAAB259-E3B7-4BD9-8D74-CBA53E93FFC6}"/>
    <cellStyle name="Normal 81 2 2 2 2" xfId="38972" xr:uid="{F9D19297-476B-4535-8F95-51314634FD5F}"/>
    <cellStyle name="Normal 81 2 2 2 2 2" xfId="38973" xr:uid="{0D9BFF54-1F7F-40DA-8D1E-7EA1D4B48530}"/>
    <cellStyle name="Normal 81 2 2 2 3" xfId="38974" xr:uid="{B65551BD-0268-44D0-BDF7-725F7A0F093E}"/>
    <cellStyle name="Normal 81 2 2 2 4" xfId="38975" xr:uid="{2C409A7D-9F75-4799-A9CB-F7AEDB834067}"/>
    <cellStyle name="Normal 81 2 2 3" xfId="38976" xr:uid="{8EF526E1-B5E5-41E2-B899-084038DB77AC}"/>
    <cellStyle name="Normal 81 2 2 3 2" xfId="38977" xr:uid="{9CC05D93-3896-4309-8CF7-E004373D98E4}"/>
    <cellStyle name="Normal 81 2 2 4" xfId="38978" xr:uid="{DA6E8902-6979-43D9-BB41-CD848E6F9411}"/>
    <cellStyle name="Normal 81 2 2 5" xfId="38979" xr:uid="{9061F91F-D58D-4CE2-8789-816267BC9299}"/>
    <cellStyle name="Normal 81 2 2 6" xfId="38980" xr:uid="{6DECF2E6-69B6-460B-904F-AF6BC29418B1}"/>
    <cellStyle name="Normal 81 3" xfId="38981" xr:uid="{44DA302A-8522-4C81-978E-18DB6CCB1447}"/>
    <cellStyle name="Normal 81 3 2" xfId="38982" xr:uid="{9BC1ED5C-CBE3-4EC8-8447-6D17FB2E087A}"/>
    <cellStyle name="Normal 81 3 2 2" xfId="38983" xr:uid="{4E8EC839-A920-42E9-9A1E-0466C45CDC09}"/>
    <cellStyle name="Normal 81 3 2 2 2" xfId="38984" xr:uid="{4FF3ECC1-82C8-46AC-8754-C789F0C7417D}"/>
    <cellStyle name="Normal 81 3 2 2 2 2" xfId="38985" xr:uid="{948089AC-FE6E-435D-9AF3-32F9431519BD}"/>
    <cellStyle name="Normal 81 3 2 2 3" xfId="38986" xr:uid="{96887F15-C745-4619-9C32-8DF0EDD7EE3A}"/>
    <cellStyle name="Normal 81 3 2 2 4" xfId="38987" xr:uid="{8CC55DE0-81F8-4082-B44B-E95CDBD54E29}"/>
    <cellStyle name="Normal 81 3 2 3" xfId="38988" xr:uid="{7DC651AA-27B3-4AB3-8983-C9DBAE247F98}"/>
    <cellStyle name="Normal 81 3 2 3 2" xfId="38989" xr:uid="{2575FD9A-E90D-424A-A63C-35E90ACFEBFA}"/>
    <cellStyle name="Normal 81 3 2 4" xfId="38990" xr:uid="{673E83D2-C6DF-414F-84B3-AC022D2BFD38}"/>
    <cellStyle name="Normal 81 3 2 5" xfId="38991" xr:uid="{1C858562-C0B4-43F2-B66C-9412F8450C6C}"/>
    <cellStyle name="Normal 81 4" xfId="38992" xr:uid="{314868E6-85E7-4FC2-ABD5-DCC8EB27E854}"/>
    <cellStyle name="Normal 81 4 2" xfId="38993" xr:uid="{36DC90C0-2B95-473A-8507-EE750739ECE2}"/>
    <cellStyle name="Normal 81 4 2 2" xfId="38994" xr:uid="{8655E014-8DD7-4495-A2B5-70C42CE20238}"/>
    <cellStyle name="Normal 81 4 2 2 2" xfId="38995" xr:uid="{042A0CAB-A172-4012-9810-054E338374C7}"/>
    <cellStyle name="Normal 81 4 2 3" xfId="38996" xr:uid="{DB4BBD61-7203-432B-924E-79E35CC109DD}"/>
    <cellStyle name="Normal 81 4 2 4" xfId="38997" xr:uid="{B9F5C0AD-E5BF-47E0-B8BF-2848C04CAA15}"/>
    <cellStyle name="Normal 81 4 3" xfId="38998" xr:uid="{1FE8A0FB-6D9C-48E2-B913-F39E7DCFC5B5}"/>
    <cellStyle name="Normal 81 4 3 2" xfId="38999" xr:uid="{359E2F95-5DA9-4FAC-BD42-35710BB7FD3A}"/>
    <cellStyle name="Normal 81 4 4" xfId="39000" xr:uid="{31EBD859-C13D-453D-81B5-05B7D6D8245C}"/>
    <cellStyle name="Normal 81 4 5" xfId="39001" xr:uid="{1AC99C5B-00C6-4225-9DE1-B0876D277BAA}"/>
    <cellStyle name="Normal 82" xfId="39002" xr:uid="{69AD61BE-8C88-49D8-B649-32B42FBE6FF4}"/>
    <cellStyle name="Normal 82 2" xfId="39003" xr:uid="{760447EA-2D01-4932-B0CE-207E1C8452CA}"/>
    <cellStyle name="Normal 82 2 2" xfId="39004" xr:uid="{1FC92E3B-83F1-49C6-A2F5-9CD63A8BC231}"/>
    <cellStyle name="Normal 82 2 2 2" xfId="39005" xr:uid="{AA56EEF8-28FD-4343-BC1B-1A08A083336F}"/>
    <cellStyle name="Normal 82 2 2 2 2" xfId="39006" xr:uid="{1E65CF45-FCE2-4793-A262-E1ABB05803A2}"/>
    <cellStyle name="Normal 82 2 2 2 2 2" xfId="39007" xr:uid="{C88AD7F6-6E7D-4B01-845E-82CF9921E770}"/>
    <cellStyle name="Normal 82 2 2 2 3" xfId="39008" xr:uid="{C8630F04-AF8B-4350-9B24-E7268D70AC02}"/>
    <cellStyle name="Normal 82 2 2 2 4" xfId="39009" xr:uid="{3B89DCA1-C6FE-44DF-9BDF-D1EE6ACA1692}"/>
    <cellStyle name="Normal 82 2 2 3" xfId="39010" xr:uid="{7BDCE21F-3927-4B7F-9A5D-9A114B5DC6CE}"/>
    <cellStyle name="Normal 82 2 2 3 2" xfId="39011" xr:uid="{9576FFC7-971E-4930-91BE-B3BF0DD579D2}"/>
    <cellStyle name="Normal 82 2 2 4" xfId="39012" xr:uid="{002AFD8B-DFF1-4482-90CA-43EB0A7AE331}"/>
    <cellStyle name="Normal 82 2 2 5" xfId="39013" xr:uid="{24AB3CED-8C10-4369-8A4E-393EB803B0F6}"/>
    <cellStyle name="Normal 82 2 2 6" xfId="39014" xr:uid="{B096B769-4E76-4923-8DEC-9C32F23232D8}"/>
    <cellStyle name="Normal 82 3" xfId="39015" xr:uid="{2C96C270-BA15-4FB5-9035-20A4B1DB21DE}"/>
    <cellStyle name="Normal 82 3 2" xfId="39016" xr:uid="{1696E61E-7A5F-48AB-84FA-F7A86A3843B5}"/>
    <cellStyle name="Normal 82 3 2 2" xfId="39017" xr:uid="{41297076-22AA-4E78-8C3D-E5C747B4FD9B}"/>
    <cellStyle name="Normal 82 3 2 2 2" xfId="39018" xr:uid="{8043B338-34F0-41F3-9B46-511B200AAE47}"/>
    <cellStyle name="Normal 82 3 2 2 2 2" xfId="39019" xr:uid="{401B98F6-E957-413A-8A69-4364EBB9EBEB}"/>
    <cellStyle name="Normal 82 3 2 2 3" xfId="39020" xr:uid="{8A01194D-8930-4A5E-9505-964703D2B798}"/>
    <cellStyle name="Normal 82 3 2 2 4" xfId="39021" xr:uid="{92B86180-7C61-4D81-9D19-216B08167E66}"/>
    <cellStyle name="Normal 82 3 2 3" xfId="39022" xr:uid="{75326FE9-2DCE-4F25-B7A1-80AAA843FAF9}"/>
    <cellStyle name="Normal 82 3 2 3 2" xfId="39023" xr:uid="{9C922CD4-2163-41EF-9B4F-08EE596DE70B}"/>
    <cellStyle name="Normal 82 3 2 4" xfId="39024" xr:uid="{8E10356A-D224-4F1C-8DA5-0DBD6B0DD0EC}"/>
    <cellStyle name="Normal 82 3 2 5" xfId="39025" xr:uid="{8AB76C1B-55F4-4162-9037-606370B62AC5}"/>
    <cellStyle name="Normal 82 4" xfId="39026" xr:uid="{D1707C56-D57E-4ED8-AA40-012B578DAB7C}"/>
    <cellStyle name="Normal 82 4 2" xfId="39027" xr:uid="{60D37C10-4B02-4D83-90F1-137AB7C299F7}"/>
    <cellStyle name="Normal 82 4 2 2" xfId="39028" xr:uid="{B6C39B62-4726-4DB0-B9F8-0249C9968B10}"/>
    <cellStyle name="Normal 82 4 2 2 2" xfId="39029" xr:uid="{53643C97-EA2F-4498-AC48-1DFE696AB79A}"/>
    <cellStyle name="Normal 82 4 2 3" xfId="39030" xr:uid="{251F892B-25C4-432E-8474-FAE71CB1C4BA}"/>
    <cellStyle name="Normal 82 4 2 4" xfId="39031" xr:uid="{13EDA216-13AE-40FD-B78B-4A6917BABBE9}"/>
    <cellStyle name="Normal 82 4 3" xfId="39032" xr:uid="{7331390E-54B1-472B-9372-1375CF2D8B17}"/>
    <cellStyle name="Normal 82 4 3 2" xfId="39033" xr:uid="{D2F33453-32B3-4E5F-ADAF-0BCBC647F552}"/>
    <cellStyle name="Normal 82 4 4" xfId="39034" xr:uid="{20D39971-CADA-459C-A396-FC215BD3D91B}"/>
    <cellStyle name="Normal 82 4 5" xfId="39035" xr:uid="{7CC42334-F60F-4EF1-8D9E-358464F407DA}"/>
    <cellStyle name="Normal 83" xfId="39036" xr:uid="{27AD3F13-0333-47D7-A801-BA35F948A1A0}"/>
    <cellStyle name="Normal 83 2" xfId="39037" xr:uid="{CAF64404-0BDD-44F5-AAE5-4D0C29A23F52}"/>
    <cellStyle name="Normal 83 2 2" xfId="39038" xr:uid="{A2662EDB-DD2D-4132-AEFA-C42514343D29}"/>
    <cellStyle name="Normal 83 2 2 2" xfId="39039" xr:uid="{34AD1233-BED0-43E6-81D8-C9AC8FBBC85B}"/>
    <cellStyle name="Normal 83 2 2 2 2" xfId="39040" xr:uid="{4855C18B-006F-4C8C-8B0A-AB9AA5795685}"/>
    <cellStyle name="Normal 83 2 2 2 2 2" xfId="39041" xr:uid="{2D8C279C-5531-4B9B-8EA3-63A3D0CD6140}"/>
    <cellStyle name="Normal 83 2 2 2 3" xfId="39042" xr:uid="{E0E3D872-25F7-4443-9C23-77909659375F}"/>
    <cellStyle name="Normal 83 2 2 2 4" xfId="39043" xr:uid="{9A5AF12E-948C-4863-A229-F5CD08592969}"/>
    <cellStyle name="Normal 83 2 2 3" xfId="39044" xr:uid="{B5E8250F-45EE-48F4-AEE1-621841FCD93E}"/>
    <cellStyle name="Normal 83 2 2 3 2" xfId="39045" xr:uid="{6ADC9A5A-6E89-408A-A315-8EA386D68F4C}"/>
    <cellStyle name="Normal 83 2 2 4" xfId="39046" xr:uid="{91358332-DCB6-412C-8C2B-C9B4D3CE7F3C}"/>
    <cellStyle name="Normal 83 2 2 5" xfId="39047" xr:uid="{47D41B37-05C2-4043-83FA-B67823B1FADD}"/>
    <cellStyle name="Normal 83 2 2 6" xfId="39048" xr:uid="{7EE1AAC2-0EE1-48B9-AE4E-4ADAEE4058DE}"/>
    <cellStyle name="Normal 83 3" xfId="39049" xr:uid="{7D920F9F-856C-43DC-9F76-AE85410B8586}"/>
    <cellStyle name="Normal 83 3 2" xfId="39050" xr:uid="{52A95D11-3BB7-44F7-AB45-60F93C87A395}"/>
    <cellStyle name="Normal 83 3 2 2" xfId="39051" xr:uid="{6B5562D4-7A8A-43C6-A2BC-6D50A8081180}"/>
    <cellStyle name="Normal 83 3 2 2 2" xfId="39052" xr:uid="{C5F63BFD-4209-431F-98D7-F72D9E2EE190}"/>
    <cellStyle name="Normal 83 3 2 2 2 2" xfId="39053" xr:uid="{9809E6E2-4D80-4E78-A617-1B268027E834}"/>
    <cellStyle name="Normal 83 3 2 2 3" xfId="39054" xr:uid="{01EAB11A-33C8-4643-8A78-98445E6C2E98}"/>
    <cellStyle name="Normal 83 3 2 2 4" xfId="39055" xr:uid="{A295390B-5139-4A80-8FB5-0C87DA6F2584}"/>
    <cellStyle name="Normal 83 3 2 3" xfId="39056" xr:uid="{07C50FCD-E2D1-4A55-94C0-C193FADFEBD3}"/>
    <cellStyle name="Normal 83 3 2 3 2" xfId="39057" xr:uid="{DED3A2F5-772A-4918-89D3-160E72C929E0}"/>
    <cellStyle name="Normal 83 3 2 4" xfId="39058" xr:uid="{692C47D0-DEFE-4CA1-B4C1-1AAA420FCB1F}"/>
    <cellStyle name="Normal 83 3 2 5" xfId="39059" xr:uid="{2E6B4DC3-10D3-442D-A4CC-A90BDB9FB9A8}"/>
    <cellStyle name="Normal 83 4" xfId="39060" xr:uid="{BA33DB6A-5B8D-466B-B7E9-746E2880022A}"/>
    <cellStyle name="Normal 83 4 2" xfId="39061" xr:uid="{F190F1E1-BF60-43C0-9406-471B68C0A721}"/>
    <cellStyle name="Normal 83 4 2 2" xfId="39062" xr:uid="{683E6C51-DAAD-4A84-A037-84893F96E78E}"/>
    <cellStyle name="Normal 83 4 2 2 2" xfId="39063" xr:uid="{FD1E35EE-E8DE-4D62-AC92-03C32B5E0D7F}"/>
    <cellStyle name="Normal 83 4 2 3" xfId="39064" xr:uid="{EB09849E-A607-46BB-815E-8F0FBFBF87F1}"/>
    <cellStyle name="Normal 83 4 2 4" xfId="39065" xr:uid="{F9B18582-2BF0-458F-AFEB-874801F76014}"/>
    <cellStyle name="Normal 83 4 3" xfId="39066" xr:uid="{9E815580-0994-48F3-ABD8-E0AECF15980B}"/>
    <cellStyle name="Normal 83 4 3 2" xfId="39067" xr:uid="{049410A2-5521-4D3E-8D7E-AA88D9E73DB5}"/>
    <cellStyle name="Normal 83 4 4" xfId="39068" xr:uid="{A81095EE-AE86-4724-AE5B-B024D28D0477}"/>
    <cellStyle name="Normal 83 4 5" xfId="39069" xr:uid="{6F12B3C6-5EC6-4E73-A6DE-8C3122DEA43D}"/>
    <cellStyle name="Normal 84" xfId="39070" xr:uid="{EA5E2D8A-AA14-4878-BD7F-A3438463C9DE}"/>
    <cellStyle name="Normal 84 2" xfId="39071" xr:uid="{818BC259-F230-4E2A-AD6A-31E1DD1BEF73}"/>
    <cellStyle name="Normal 84 2 2" xfId="39072" xr:uid="{611200E3-3E9B-43FB-99C1-52D70BBDED6F}"/>
    <cellStyle name="Normal 84 2 2 2" xfId="39073" xr:uid="{1E8D4BB0-6B77-42E2-A598-D65F3346EE9E}"/>
    <cellStyle name="Normal 84 2 2 2 2" xfId="39074" xr:uid="{B89EDD4D-79B1-4DA3-9463-B81932FB23F3}"/>
    <cellStyle name="Normal 84 2 2 2 2 2" xfId="39075" xr:uid="{401BF34B-F4C2-49DB-9434-5EA8B43A7F1F}"/>
    <cellStyle name="Normal 84 2 2 2 3" xfId="39076" xr:uid="{03F76153-83D2-415F-ABEF-C05A395C2512}"/>
    <cellStyle name="Normal 84 2 2 2 4" xfId="39077" xr:uid="{9C348DF3-F9BC-4137-B3BB-0495F537DE67}"/>
    <cellStyle name="Normal 84 2 2 3" xfId="39078" xr:uid="{2EB276B3-694E-480E-A769-272A3A585D0C}"/>
    <cellStyle name="Normal 84 2 2 3 2" xfId="39079" xr:uid="{4566524D-B21D-4EF2-A313-12D0C8BE28C7}"/>
    <cellStyle name="Normal 84 2 2 4" xfId="39080" xr:uid="{223B54F1-8D6C-4F37-8C71-92AAFF177C9C}"/>
    <cellStyle name="Normal 84 2 2 5" xfId="39081" xr:uid="{FAE97233-74FB-4789-B956-46D49E835541}"/>
    <cellStyle name="Normal 84 2 2 6" xfId="39082" xr:uid="{9E0C4710-E900-4D06-90C4-EF49B6BEE08B}"/>
    <cellStyle name="Normal 84 3" xfId="39083" xr:uid="{AF6FE61A-75FE-405D-9DDE-ED0A220D09A7}"/>
    <cellStyle name="Normal 84 3 2" xfId="39084" xr:uid="{8D67957A-AECE-4336-A664-4B36973EFB9E}"/>
    <cellStyle name="Normal 84 3 2 2" xfId="39085" xr:uid="{08E5F7A5-CB45-4D70-AD2A-9C5CC59D6643}"/>
    <cellStyle name="Normal 84 3 2 2 2" xfId="39086" xr:uid="{A962061F-DA06-4228-B867-60FD1DDEAD76}"/>
    <cellStyle name="Normal 84 3 2 2 2 2" xfId="39087" xr:uid="{8AC0863A-7F21-4A97-A550-0B01F1EA96CC}"/>
    <cellStyle name="Normal 84 3 2 2 3" xfId="39088" xr:uid="{F5DE3FB8-516A-4CB4-A01D-8EB407A57F93}"/>
    <cellStyle name="Normal 84 3 2 2 4" xfId="39089" xr:uid="{ECFB7C5A-4025-4FC7-ADE8-BD6B8520528E}"/>
    <cellStyle name="Normal 84 3 2 3" xfId="39090" xr:uid="{9D4C9672-69D3-4EF7-A4EF-547BDB6B4A1D}"/>
    <cellStyle name="Normal 84 3 2 3 2" xfId="39091" xr:uid="{16D56D22-46A9-4D61-AD9F-63AF29F7B7BB}"/>
    <cellStyle name="Normal 84 3 2 4" xfId="39092" xr:uid="{548F9DAA-CFBF-40A7-AC68-9905E8E37502}"/>
    <cellStyle name="Normal 84 3 2 5" xfId="39093" xr:uid="{5832689F-B4AF-4362-834A-07665D082E1B}"/>
    <cellStyle name="Normal 84 4" xfId="39094" xr:uid="{82B0FB1E-FC3C-43BB-A679-03C4676AFDE2}"/>
    <cellStyle name="Normal 84 4 2" xfId="39095" xr:uid="{1F9B5923-ADF7-4C63-89AB-8684CE41D082}"/>
    <cellStyle name="Normal 84 4 2 2" xfId="39096" xr:uid="{ACA53F6F-9D13-4477-B04F-A0C5D5998817}"/>
    <cellStyle name="Normal 84 4 2 2 2" xfId="39097" xr:uid="{7FC8B785-7FF6-4D31-BF0C-FB274AEF1262}"/>
    <cellStyle name="Normal 84 4 2 3" xfId="39098" xr:uid="{AEA7A8B9-FA9B-4981-9075-A5EA82870915}"/>
    <cellStyle name="Normal 84 4 2 4" xfId="39099" xr:uid="{CEFBE022-30CD-40C2-9A80-1D79DA103EB5}"/>
    <cellStyle name="Normal 84 4 3" xfId="39100" xr:uid="{1090609D-B64F-492C-A70D-CA89AF32C275}"/>
    <cellStyle name="Normal 84 4 3 2" xfId="39101" xr:uid="{62C6E02A-C49C-4E40-9698-FA352D684A60}"/>
    <cellStyle name="Normal 84 4 4" xfId="39102" xr:uid="{67081C3D-3398-421F-A5A4-3DBB8877A180}"/>
    <cellStyle name="Normal 84 4 5" xfId="39103" xr:uid="{C6FE4873-B437-411C-9D1B-F13556A741F1}"/>
    <cellStyle name="Normal 85" xfId="39104" xr:uid="{D347B2E3-2646-42DE-A00E-672C4701B949}"/>
    <cellStyle name="Normal 85 2" xfId="39105" xr:uid="{68660F24-BDE9-4746-900E-85FE5B18A257}"/>
    <cellStyle name="Normal 85 2 2" xfId="39106" xr:uid="{B431BB58-4AA7-4A56-98D2-584C6926EFF5}"/>
    <cellStyle name="Normal 85 2 2 2" xfId="39107" xr:uid="{DF92BCCA-E9F2-484E-A01B-493C2C203950}"/>
    <cellStyle name="Normal 85 2 2 2 2" xfId="39108" xr:uid="{A826062A-8296-47EA-B7AD-36CF555EEC6E}"/>
    <cellStyle name="Normal 85 2 2 2 2 2" xfId="39109" xr:uid="{F40F4739-ABFD-4EA0-853B-0A9FDDE3BA26}"/>
    <cellStyle name="Normal 85 2 2 2 3" xfId="39110" xr:uid="{F3973CC8-D66E-4AC1-A828-E4C107954A66}"/>
    <cellStyle name="Normal 85 2 2 2 4" xfId="39111" xr:uid="{A412570B-77EF-48E1-AB9D-18C5F4A3D6A1}"/>
    <cellStyle name="Normal 85 2 2 3" xfId="39112" xr:uid="{2A08FD75-F707-460D-A12F-B55D778AA6A8}"/>
    <cellStyle name="Normal 85 2 2 3 2" xfId="39113" xr:uid="{589771B3-0A09-4449-BDA4-3C3C13180470}"/>
    <cellStyle name="Normal 85 2 2 4" xfId="39114" xr:uid="{CF962B82-F60D-4667-BE9E-3060A553CECA}"/>
    <cellStyle name="Normal 85 2 2 5" xfId="39115" xr:uid="{FF764808-724C-4A02-A7BC-D42E40E23943}"/>
    <cellStyle name="Normal 85 2 2 6" xfId="39116" xr:uid="{42BB2995-621A-46D2-8F4F-A259228FC817}"/>
    <cellStyle name="Normal 85 3" xfId="39117" xr:uid="{CE87125A-CCFC-4D24-8A85-03C14435AB5C}"/>
    <cellStyle name="Normal 85 3 2" xfId="39118" xr:uid="{82AAD76E-31C4-4F62-B6D1-8F6487E12FDB}"/>
    <cellStyle name="Normal 85 3 2 2" xfId="39119" xr:uid="{CB64D2F1-9DE6-4934-B5C4-29236AA1F48D}"/>
    <cellStyle name="Normal 85 3 2 2 2" xfId="39120" xr:uid="{F8ACB2CD-BEA5-4D5D-BFC7-4A42B88D6534}"/>
    <cellStyle name="Normal 85 3 2 3" xfId="39121" xr:uid="{191D2541-55D4-49AD-9DB1-588D75536226}"/>
    <cellStyle name="Normal 85 3 2 4" xfId="39122" xr:uid="{58161991-F6AE-4AEF-ACC1-6DF3AA2A9D06}"/>
    <cellStyle name="Normal 85 3 3" xfId="39123" xr:uid="{4D71B429-FE0A-4D63-A18E-A5A4C4FE6F15}"/>
    <cellStyle name="Normal 85 3 3 2" xfId="39124" xr:uid="{C98FA868-FB8F-4323-8BED-813A11249741}"/>
    <cellStyle name="Normal 85 3 3 3" xfId="39125" xr:uid="{D95473D3-DB29-4555-AD7F-F037CECC1DCA}"/>
    <cellStyle name="Normal 85 3 4" xfId="39126" xr:uid="{DDFBC44E-A14E-4C98-B277-0D79C3DB9FA5}"/>
    <cellStyle name="Normal 85 3 5" xfId="39127" xr:uid="{9E1307D0-CBC7-4CDB-9FE2-01968CD14D26}"/>
    <cellStyle name="Normal 86" xfId="39128" xr:uid="{C64FD861-CC1B-4FE6-A624-0FFF776A3056}"/>
    <cellStyle name="Normal 86 2" xfId="39129" xr:uid="{98AAD723-6D3A-4E16-8525-9EB224E703D9}"/>
    <cellStyle name="Normal 86 2 2" xfId="39130" xr:uid="{B30685B5-1DC7-4968-BF3C-966CA54B0564}"/>
    <cellStyle name="Normal 86 2 2 2" xfId="39131" xr:uid="{7D87DD43-2D5C-499C-8FE8-6D928677F7D7}"/>
    <cellStyle name="Normal 86 2 2 2 2" xfId="39132" xr:uid="{725F988F-3AFC-4BC6-BC42-CCEA55BE41FF}"/>
    <cellStyle name="Normal 86 2 2 2 2 2" xfId="39133" xr:uid="{97C47457-C278-4D19-AEAB-558B5B7E0CF4}"/>
    <cellStyle name="Normal 86 2 2 2 3" xfId="39134" xr:uid="{E1E7530D-BBEF-4BC7-BFB2-8EC898C9BC52}"/>
    <cellStyle name="Normal 86 2 2 2 4" xfId="39135" xr:uid="{ADC9B294-427A-48B1-BA0E-351664523673}"/>
    <cellStyle name="Normal 86 2 2 3" xfId="39136" xr:uid="{C3068109-C701-412D-B4B9-0CBFD1E518A1}"/>
    <cellStyle name="Normal 86 2 2 3 2" xfId="39137" xr:uid="{9069177E-3135-4CFB-9064-7C8B5925E075}"/>
    <cellStyle name="Normal 86 2 2 4" xfId="39138" xr:uid="{03164AF1-A42C-4180-BFB4-B4BE223EE63A}"/>
    <cellStyle name="Normal 86 2 2 5" xfId="39139" xr:uid="{3C13129C-D523-4904-82E4-1BF65A4C875C}"/>
    <cellStyle name="Normal 86 2 2 6" xfId="39140" xr:uid="{EDC7E00B-3F29-4FF2-9291-C8FA784DF031}"/>
    <cellStyle name="Normal 86 3" xfId="39141" xr:uid="{84B462F4-6C9E-4CF7-87CC-631A0F80F741}"/>
    <cellStyle name="Normal 86 3 2" xfId="39142" xr:uid="{40875F4C-22FD-4CFA-A0C0-BA7AB410618D}"/>
    <cellStyle name="Normal 86 3 2 2" xfId="39143" xr:uid="{C31F524C-730F-43CC-BE5F-8DBD5E8BE476}"/>
    <cellStyle name="Normal 86 3 2 2 2" xfId="39144" xr:uid="{F4426434-51BB-4244-8709-7921C4674D20}"/>
    <cellStyle name="Normal 86 3 2 3" xfId="39145" xr:uid="{5E367B98-7AAF-4DD3-A060-520159AB1D38}"/>
    <cellStyle name="Normal 86 3 2 4" xfId="39146" xr:uid="{B0878D26-4619-4528-8C50-8D1FBAE2DDDB}"/>
    <cellStyle name="Normal 86 3 3" xfId="39147" xr:uid="{BA9B7EB2-B6FB-43BF-8EB1-88A3B3558AD8}"/>
    <cellStyle name="Normal 86 3 3 2" xfId="39148" xr:uid="{27599031-0D91-4D95-B404-9B5F9E9B3EF9}"/>
    <cellStyle name="Normal 86 3 3 3" xfId="39149" xr:uid="{9B353703-047F-4596-AE5F-B46A4E3D4AD1}"/>
    <cellStyle name="Normal 86 3 4" xfId="39150" xr:uid="{6FDD5403-97D9-4891-B26D-914FA38B754B}"/>
    <cellStyle name="Normal 86 3 5" xfId="39151" xr:uid="{AB02A24F-F2F8-472C-9EF2-4B007F7D60D7}"/>
    <cellStyle name="Normal 87" xfId="39152" xr:uid="{0A6A4175-409B-42E9-8BB0-7F899D12BB8C}"/>
    <cellStyle name="Normal 87 2" xfId="39153" xr:uid="{AE448A9C-6DDC-4A1B-85CF-1BD73BDC5AE1}"/>
    <cellStyle name="Normal 87 2 2" xfId="39154" xr:uid="{EBC23133-AFEF-47C3-8D6B-D06D5F754F35}"/>
    <cellStyle name="Normal 87 2 2 2" xfId="39155" xr:uid="{B2E0E853-6768-4CA3-8D0F-C220C2BFEF3C}"/>
    <cellStyle name="Normal 87 2 2 2 2" xfId="39156" xr:uid="{DFB41958-4334-4ED9-9C9B-8E0AB439A934}"/>
    <cellStyle name="Normal 87 2 2 2 2 2" xfId="39157" xr:uid="{B2E9E2C1-B1FA-4D4B-85F1-1C39C40634FF}"/>
    <cellStyle name="Normal 87 2 2 2 3" xfId="39158" xr:uid="{AB05417A-8438-4D96-B80D-F328FA868DC0}"/>
    <cellStyle name="Normal 87 2 2 2 4" xfId="39159" xr:uid="{473F98C8-538F-442D-8593-8D1A0F392432}"/>
    <cellStyle name="Normal 87 2 2 3" xfId="39160" xr:uid="{23F064BF-7E85-49CE-9752-2D072C9EA743}"/>
    <cellStyle name="Normal 87 2 2 3 2" xfId="39161" xr:uid="{CED8E9ED-A1B2-4268-9F1E-60BBAA3DD56D}"/>
    <cellStyle name="Normal 87 2 2 4" xfId="39162" xr:uid="{83DA8341-B45F-4ECC-B048-111A807B6CE2}"/>
    <cellStyle name="Normal 87 2 2 5" xfId="39163" xr:uid="{960692BE-9B0A-40F1-BF86-473AB4E39876}"/>
    <cellStyle name="Normal 87 2 2 6" xfId="39164" xr:uid="{F53A6F44-A0D0-400F-BA97-2EF40459C39E}"/>
    <cellStyle name="Normal 87 2 3" xfId="39165" xr:uid="{82BE9BD7-7D4C-461B-B1A4-0704A3254EEE}"/>
    <cellStyle name="Normal 87 2 4" xfId="39166" xr:uid="{084B5581-1802-42D5-A3C6-8E56A020C6C1}"/>
    <cellStyle name="Normal 87 2 5" xfId="39167" xr:uid="{6830E59B-20D5-47A7-A07C-14D1DE3E62A8}"/>
    <cellStyle name="Normal 87 2 6" xfId="39168" xr:uid="{1CE3D791-724A-4ACD-9579-FBB767DE4292}"/>
    <cellStyle name="Normal 87 3" xfId="39169" xr:uid="{D566549E-4129-485F-AE6E-2F47D19515EF}"/>
    <cellStyle name="Normal 87 3 2" xfId="39170" xr:uid="{48B861A5-77D9-4108-971F-6C4BB1D69DFE}"/>
    <cellStyle name="Normal 87 3 2 2" xfId="39171" xr:uid="{0CE3EEA2-8F62-4696-80E5-E4AF44FDA7EA}"/>
    <cellStyle name="Normal 87 3 2 2 2" xfId="39172" xr:uid="{A254AA58-5C8D-4E46-8B29-F88A8598733C}"/>
    <cellStyle name="Normal 87 3 2 3" xfId="39173" xr:uid="{8F42640E-AA0C-4FD1-8FC2-F32886EFC86B}"/>
    <cellStyle name="Normal 87 3 2 4" xfId="39174" xr:uid="{776C3561-70C8-4628-9745-5B2087B50589}"/>
    <cellStyle name="Normal 87 3 3" xfId="39175" xr:uid="{3BADE144-AB49-475E-AFCE-B1B288B0756A}"/>
    <cellStyle name="Normal 87 3 3 2" xfId="39176" xr:uid="{5741B3A2-CCBC-4C47-9381-04DC5A93112B}"/>
    <cellStyle name="Normal 87 3 3 3" xfId="39177" xr:uid="{2A2F1B10-A553-40A3-9226-FB6EE18AFB7E}"/>
    <cellStyle name="Normal 87 3 4" xfId="39178" xr:uid="{8E544E9D-14F6-4F97-904A-EFD911CC2471}"/>
    <cellStyle name="Normal 87 3 4 2" xfId="39179" xr:uid="{016EA04E-EA10-4566-B320-E7E6A8C25D61}"/>
    <cellStyle name="Normal 87 3 5" xfId="39180" xr:uid="{D311BAAA-7395-42C3-AB5C-3F80C9E2D5A5}"/>
    <cellStyle name="Normal 87 4" xfId="39181" xr:uid="{229E3163-BA29-4CA4-9F87-4762A41B05FB}"/>
    <cellStyle name="Normal 87 5" xfId="39182" xr:uid="{12022386-5CE4-4E55-9349-59721F4E66D8}"/>
    <cellStyle name="Normal 87 6" xfId="39183" xr:uid="{730B2D55-9ADF-4320-8D85-2E00309803B7}"/>
    <cellStyle name="Normal 87 7" xfId="39184" xr:uid="{9450FBB8-F773-4932-9790-12534B1F6B54}"/>
    <cellStyle name="Normal 87 8" xfId="39185" xr:uid="{EC7AE09A-AFA5-48F8-BA08-D50180454311}"/>
    <cellStyle name="Normal 87 9" xfId="39186" xr:uid="{C3578D04-54B6-4CF6-B155-DBA9BE4A22CD}"/>
    <cellStyle name="Normal 88" xfId="39187" xr:uid="{B65F8CA5-D7C5-44D1-B743-3A05B6AC9E87}"/>
    <cellStyle name="Normal 88 10" xfId="39188" xr:uid="{9C5022D3-8519-4AC3-AD35-50579C4D0A24}"/>
    <cellStyle name="Normal 88 2" xfId="39189" xr:uid="{224D33E4-AE2E-47C9-84F5-576492628D3B}"/>
    <cellStyle name="Normal 88 2 2" xfId="39190" xr:uid="{108269B6-F258-4EC6-8DF7-DC0C107B233B}"/>
    <cellStyle name="Normal 88 2 2 2" xfId="39191" xr:uid="{BD41E486-AF07-4B94-BFD1-BB2442499D81}"/>
    <cellStyle name="Normal 88 2 2 2 2" xfId="39192" xr:uid="{D9FF3713-CEEC-4AD2-B5CF-9B2FC56CDFB0}"/>
    <cellStyle name="Normal 88 2 2 2 2 2" xfId="39193" xr:uid="{EFA57FA7-CCC3-471A-9A03-FD9A6AB3EC70}"/>
    <cellStyle name="Normal 88 2 2 2 3" xfId="39194" xr:uid="{D1C4057C-0A84-4A67-89C5-F8715F607401}"/>
    <cellStyle name="Normal 88 2 2 2 4" xfId="39195" xr:uid="{DC0ADC18-584A-4E9B-9B3A-05989D0B0519}"/>
    <cellStyle name="Normal 88 2 2 3" xfId="39196" xr:uid="{8370D494-C0D5-43BB-8633-D90541FF9503}"/>
    <cellStyle name="Normal 88 2 2 3 2" xfId="39197" xr:uid="{33A7D8FD-8C15-4CC5-87EE-862B369EA9A2}"/>
    <cellStyle name="Normal 88 2 2 4" xfId="39198" xr:uid="{1F439509-E489-4C5C-AAF4-697FD7AD39E7}"/>
    <cellStyle name="Normal 88 2 2 5" xfId="39199" xr:uid="{DB65733F-98F6-4791-AF06-EDFA6EDF4234}"/>
    <cellStyle name="Normal 88 2 2 6" xfId="39200" xr:uid="{22232446-FF5F-4C32-8135-887BEF93A8DA}"/>
    <cellStyle name="Normal 88 2 3" xfId="39201" xr:uid="{4028C363-485E-4456-8605-5C1412AA27B4}"/>
    <cellStyle name="Normal 88 3" xfId="39202" xr:uid="{739EE860-DB73-4487-A07D-E649300D4BAB}"/>
    <cellStyle name="Normal 88 3 2" xfId="39203" xr:uid="{A4212567-EFD9-4E06-ACA8-21DC8D254FD7}"/>
    <cellStyle name="Normal 88 3 2 2" xfId="39204" xr:uid="{4DE34E6C-9EA7-4840-8560-BAA97A5E773D}"/>
    <cellStyle name="Normal 88 3 2 2 2" xfId="39205" xr:uid="{9443D7F1-D537-435D-A007-36C76D7FCF88}"/>
    <cellStyle name="Normal 88 3 2 3" xfId="39206" xr:uid="{35041414-E37C-4CB6-934C-DE50C84094E5}"/>
    <cellStyle name="Normal 88 3 2 4" xfId="39207" xr:uid="{C6A7C12F-1531-4BEB-8F3B-31BDE556AC46}"/>
    <cellStyle name="Normal 88 3 2 5" xfId="39208" xr:uid="{68002641-DD86-4ECF-9B49-53749578D69F}"/>
    <cellStyle name="Normal 88 3 3" xfId="39209" xr:uid="{BDA32BDA-99E9-4A79-AF6A-216CD6C6B545}"/>
    <cellStyle name="Normal 88 3 3 2" xfId="39210" xr:uid="{810BC5A6-19B4-447F-9773-A83F8B3037E8}"/>
    <cellStyle name="Normal 88 3 3 3" xfId="39211" xr:uid="{136FA2A9-ED8A-4F64-9674-208E5A3B6B1A}"/>
    <cellStyle name="Normal 88 3 4" xfId="39212" xr:uid="{36B7A195-4DC6-42C7-AA61-2CC3A55BAF7F}"/>
    <cellStyle name="Normal 88 3 5" xfId="39213" xr:uid="{3E170E27-9D88-46A8-90D0-972125273195}"/>
    <cellStyle name="Normal 88 4" xfId="39214" xr:uid="{C3EAAE3B-1A68-4492-A9FD-A5F03A50ABFA}"/>
    <cellStyle name="Normal 88 5" xfId="39215" xr:uid="{DBC38171-49C6-4932-8002-8C34CB6348AE}"/>
    <cellStyle name="Normal 88 6" xfId="39216" xr:uid="{2C4158E0-D1E3-45F2-9AD7-30ABF895A605}"/>
    <cellStyle name="Normal 88 7" xfId="39217" xr:uid="{79CC2D8C-20FA-432E-8658-0944942C7722}"/>
    <cellStyle name="Normal 88 8" xfId="39218" xr:uid="{6165065B-3EF3-46E3-BC75-F176EE281426}"/>
    <cellStyle name="Normal 88 9" xfId="39219" xr:uid="{4F307863-77DA-43A9-AB8B-71B228B27618}"/>
    <cellStyle name="Normal 89" xfId="39220" xr:uid="{3A2F34E3-1307-4852-B368-5D6001B35907}"/>
    <cellStyle name="Normal 89 2" xfId="39221" xr:uid="{B6052434-6FCF-4A1B-BF02-6AD3B4F69E06}"/>
    <cellStyle name="Normal 89 2 2" xfId="39222" xr:uid="{A2B2EA58-D25A-42DF-9048-5E512C206605}"/>
    <cellStyle name="Normal 89 2 2 2" xfId="39223" xr:uid="{C2757170-8B90-494E-8907-CE0E55E1C0BB}"/>
    <cellStyle name="Normal 89 2 2 2 2" xfId="39224" xr:uid="{6E825FE7-D7F9-4F02-A802-8F2016114D96}"/>
    <cellStyle name="Normal 89 2 2 2 2 2" xfId="39225" xr:uid="{0DB97867-5585-427B-B7BF-8C217D2BB6BD}"/>
    <cellStyle name="Normal 89 2 2 2 3" xfId="39226" xr:uid="{9F34556F-CDEA-4D9C-B43F-4DE576B7A0E0}"/>
    <cellStyle name="Normal 89 2 2 2 4" xfId="39227" xr:uid="{C6DE8226-099D-42AE-85E4-E7DE70587A70}"/>
    <cellStyle name="Normal 89 2 2 3" xfId="39228" xr:uid="{CFAC8DF0-0042-4FE6-8122-44CCA58F8BFD}"/>
    <cellStyle name="Normal 89 2 2 3 2" xfId="39229" xr:uid="{510D7F86-7AF3-4994-B66D-0E8D893EFF2D}"/>
    <cellStyle name="Normal 89 2 2 4" xfId="39230" xr:uid="{1ED25FBC-11D5-4065-990F-4D1EECA11368}"/>
    <cellStyle name="Normal 89 2 2 5" xfId="39231" xr:uid="{2D4A8038-0DC3-49CD-8D9B-8B77B5294FC1}"/>
    <cellStyle name="Normal 89 2 2 6" xfId="39232" xr:uid="{1F457B31-B7A8-483D-B5F4-B50EB7345AB9}"/>
    <cellStyle name="Normal 89 2 3" xfId="39233" xr:uid="{93A2BBBC-D2DF-41F4-A257-21F807980052}"/>
    <cellStyle name="Normal 89 2 3 2" xfId="39234" xr:uid="{3104C615-8C80-46D3-B15B-C779EC5B0045}"/>
    <cellStyle name="Normal 89 2 4" xfId="39235" xr:uid="{6305248C-A04A-42BF-AA58-9E971A75D7D1}"/>
    <cellStyle name="Normal 89 2 5" xfId="39236" xr:uid="{5C8FFC0B-7B18-4976-BBC6-A492B3DA6EE0}"/>
    <cellStyle name="Normal 89 2 6" xfId="39237" xr:uid="{E4CDE5F4-E819-47A2-A72F-D00B34186C4B}"/>
    <cellStyle name="Normal 89 3" xfId="39238" xr:uid="{D06F93D5-3989-4494-97B3-300517B1B877}"/>
    <cellStyle name="Normal 89 3 2" xfId="39239" xr:uid="{3C848C6A-7C17-4F7E-A7F6-D1728FD3294B}"/>
    <cellStyle name="Normal 89 3 2 2" xfId="39240" xr:uid="{2D8C9406-5157-4F97-87C1-12E4F2203FC1}"/>
    <cellStyle name="Normal 89 3 2 2 2" xfId="39241" xr:uid="{099A89CB-B2A6-443D-B761-DBB758A16692}"/>
    <cellStyle name="Normal 89 3 2 3" xfId="39242" xr:uid="{65E493B6-4E2E-4CB2-B772-81906B97EA94}"/>
    <cellStyle name="Normal 89 3 2 4" xfId="39243" xr:uid="{DA133635-A612-4288-80FB-0EC2FD83187D}"/>
    <cellStyle name="Normal 89 3 2 5" xfId="39244" xr:uid="{803D1943-9AFC-41D5-9E1E-7BC7F2AFEA85}"/>
    <cellStyle name="Normal 89 3 3" xfId="39245" xr:uid="{0533130D-4602-4358-A78C-A0D15335E996}"/>
    <cellStyle name="Normal 89 3 3 2" xfId="39246" xr:uid="{E5886D12-4E7D-4012-BE03-B99C9C3B9B2F}"/>
    <cellStyle name="Normal 89 3 3 3" xfId="39247" xr:uid="{AF3337D7-5D53-433F-9E3B-B8F3477D135D}"/>
    <cellStyle name="Normal 89 3 4" xfId="39248" xr:uid="{995FA5BF-9F35-4AF2-B674-0F0C844A850F}"/>
    <cellStyle name="Normal 89 3 5" xfId="39249" xr:uid="{9249F33F-87DF-4315-AB68-210F27E0F602}"/>
    <cellStyle name="Normal 89 4" xfId="39250" xr:uid="{31D755C2-4257-443E-ACB1-8BA70A32A739}"/>
    <cellStyle name="Normal 89 5" xfId="39251" xr:uid="{70530DF8-79E0-437C-BA6B-1F1622D9B644}"/>
    <cellStyle name="Normal 9" xfId="1420" xr:uid="{00000000-0005-0000-0000-000092050000}"/>
    <cellStyle name="Normal 9 10" xfId="39252" xr:uid="{0652A14A-EE2C-482D-BEF9-AB273DB88E59}"/>
    <cellStyle name="Normal 9 10 2" xfId="39253" xr:uid="{B1FD4607-A784-43A9-9C44-2DC14344E1DE}"/>
    <cellStyle name="Normal 9 10 2 2" xfId="39254" xr:uid="{02A4F0FE-E0FB-4439-9DD1-38E46A1A6366}"/>
    <cellStyle name="Normal 9 10 2 2 2" xfId="39255" xr:uid="{F341BB34-DF04-436C-BCED-E46958F893C4}"/>
    <cellStyle name="Normal 9 10 2 2 2 2" xfId="39256" xr:uid="{9DD1AFA5-02BB-41BD-B993-883DF5F72D79}"/>
    <cellStyle name="Normal 9 10 2 2 3" xfId="39257" xr:uid="{646A0416-DB1E-42CF-86A2-26436D6C8B0C}"/>
    <cellStyle name="Normal 9 10 2 2 4" xfId="39258" xr:uid="{2A07C924-B154-4B66-B496-8B94A8934C13}"/>
    <cellStyle name="Normal 9 10 2 3" xfId="39259" xr:uid="{BEBF2711-8139-4178-A012-408461430F21}"/>
    <cellStyle name="Normal 9 10 2 3 2" xfId="39260" xr:uid="{F30F3D0C-E842-41F9-A9AC-30E1C6FFA2D9}"/>
    <cellStyle name="Normal 9 10 2 4" xfId="39261" xr:uid="{189DFE5D-6271-4929-9F33-221B7CAF40A9}"/>
    <cellStyle name="Normal 9 10 2 5" xfId="39262" xr:uid="{8C2B0FB0-36D3-44C3-8241-9644633BAF99}"/>
    <cellStyle name="Normal 9 10 2 6" xfId="39263" xr:uid="{9014D674-990F-43F2-A10B-7E1828C22B06}"/>
    <cellStyle name="Normal 9 10 3" xfId="39264" xr:uid="{CA0979A7-45A2-4905-AA3F-6E7174B21F46}"/>
    <cellStyle name="Normal 9 10 3 2" xfId="39265" xr:uid="{A8769E33-8FCE-4078-8994-70034FF134C1}"/>
    <cellStyle name="Normal 9 11" xfId="39266" xr:uid="{B1B923C7-D16B-45D1-8FB8-1F968A30421E}"/>
    <cellStyle name="Normal 9 11 2" xfId="39267" xr:uid="{F8DE6A74-DA44-411E-9B54-6F2C2587272A}"/>
    <cellStyle name="Normal 9 11 2 2" xfId="39268" xr:uid="{4B0EB922-3606-418F-804D-5D5A7AE9C341}"/>
    <cellStyle name="Normal 9 11 2 2 2" xfId="39269" xr:uid="{FE16A228-7F75-4BAC-A347-69545BC4527D}"/>
    <cellStyle name="Normal 9 11 2 2 2 2" xfId="39270" xr:uid="{3BB464ED-1427-47B1-AC34-12C224AB8732}"/>
    <cellStyle name="Normal 9 11 2 2 3" xfId="39271" xr:uid="{5E510FD8-C553-4824-80F6-02D188E132D5}"/>
    <cellStyle name="Normal 9 11 2 2 4" xfId="39272" xr:uid="{49770231-5B16-4D20-BF0C-18A4741C5187}"/>
    <cellStyle name="Normal 9 11 2 3" xfId="39273" xr:uid="{B3223501-0CFD-47DC-9F4E-87BE455B9410}"/>
    <cellStyle name="Normal 9 11 2 3 2" xfId="39274" xr:uid="{5F9CE633-E4EA-4D04-8E82-A1A086ABD453}"/>
    <cellStyle name="Normal 9 11 2 4" xfId="39275" xr:uid="{5D143E5D-840A-406E-9B81-5803BDA4653D}"/>
    <cellStyle name="Normal 9 11 2 5" xfId="39276" xr:uid="{8EA23DF3-E768-499B-A71D-3DEB08ABA92A}"/>
    <cellStyle name="Normal 9 11 2 6" xfId="39277" xr:uid="{768CEC3A-E79B-443C-8E40-6F78AE596914}"/>
    <cellStyle name="Normal 9 11 3" xfId="39278" xr:uid="{5E99E1F4-54E8-4AF2-894C-4A8FC26F8943}"/>
    <cellStyle name="Normal 9 11 3 2" xfId="39279" xr:uid="{C5ADFDCE-0EDE-4F80-BFF3-3F7869E9424E}"/>
    <cellStyle name="Normal 9 12" xfId="39280" xr:uid="{966091C5-3019-4250-B20B-B5F66583D510}"/>
    <cellStyle name="Normal 9 12 2" xfId="39281" xr:uid="{97C46673-3E7D-4BD5-A2B8-77E69E06CCDE}"/>
    <cellStyle name="Normal 9 12 2 2" xfId="39282" xr:uid="{F842852A-CCA4-43B6-A71A-48E52344D4FE}"/>
    <cellStyle name="Normal 9 12 2 2 2" xfId="39283" xr:uid="{682B8736-388E-4D6E-B42B-7F5C78F0ABC6}"/>
    <cellStyle name="Normal 9 12 2 2 2 2" xfId="39284" xr:uid="{CB7C4575-516F-4A94-A111-B19D54DAA48B}"/>
    <cellStyle name="Normal 9 12 2 2 3" xfId="39285" xr:uid="{2619A6D3-4DF9-47D8-B637-5334EA26CED4}"/>
    <cellStyle name="Normal 9 12 2 2 4" xfId="39286" xr:uid="{F6D178CA-8CB1-444C-91F1-310CC4BE5E57}"/>
    <cellStyle name="Normal 9 12 2 3" xfId="39287" xr:uid="{4D401B2B-5681-4886-9007-9E36A752CE55}"/>
    <cellStyle name="Normal 9 12 2 3 2" xfId="39288" xr:uid="{8F2767E0-8861-4B78-BF4E-38F0C0115C4A}"/>
    <cellStyle name="Normal 9 12 2 4" xfId="39289" xr:uid="{7A18F860-86D2-4A14-BB58-8253263295D7}"/>
    <cellStyle name="Normal 9 12 2 5" xfId="39290" xr:uid="{DB82D686-616B-4B17-8CEB-9C2D03049DCB}"/>
    <cellStyle name="Normal 9 12 2 6" xfId="39291" xr:uid="{A16AA2BA-D757-43C5-A026-B7CDDAB171C0}"/>
    <cellStyle name="Normal 9 12 3" xfId="39292" xr:uid="{EEB49A8C-ED14-409D-858A-2D298E5005E2}"/>
    <cellStyle name="Normal 9 12 3 2" xfId="39293" xr:uid="{301015E4-3A90-4654-9D0F-AFE3D18D1801}"/>
    <cellStyle name="Normal 9 13" xfId="39294" xr:uid="{4146B633-34A0-4F0F-8727-5DC907965A02}"/>
    <cellStyle name="Normal 9 13 2" xfId="39295" xr:uid="{C8F5A9C1-6F77-4D4C-B545-70E03CD2C55C}"/>
    <cellStyle name="Normal 9 13 2 2" xfId="39296" xr:uid="{8BFCA2F9-F2F0-4C84-BBDB-791A1A6B96EB}"/>
    <cellStyle name="Normal 9 13 2 2 2" xfId="39297" xr:uid="{FF451FB2-4F03-44D5-82DC-126FF9F9EC44}"/>
    <cellStyle name="Normal 9 13 2 2 2 2" xfId="39298" xr:uid="{312E3D57-3B01-477E-B336-ACCC34AF4546}"/>
    <cellStyle name="Normal 9 13 2 2 3" xfId="39299" xr:uid="{71C94C07-9E11-46B0-BE8C-ED6055979F9E}"/>
    <cellStyle name="Normal 9 13 2 2 4" xfId="39300" xr:uid="{C2D2F376-2A81-4C83-B2A3-DD62B8D6C7C1}"/>
    <cellStyle name="Normal 9 13 2 3" xfId="39301" xr:uid="{D7952FCE-4F36-4957-BB60-A32765E3D04E}"/>
    <cellStyle name="Normal 9 13 2 3 2" xfId="39302" xr:uid="{1048DD63-E6B8-486E-9349-10963FD2E7E2}"/>
    <cellStyle name="Normal 9 13 2 4" xfId="39303" xr:uid="{97F6F9E1-0117-44CE-A078-ED8371A798EA}"/>
    <cellStyle name="Normal 9 13 2 5" xfId="39304" xr:uid="{A7AF60D8-AE02-4218-9DAB-70FF74DE4462}"/>
    <cellStyle name="Normal 9 13 2 6" xfId="39305" xr:uid="{4BF0CB40-2E3E-4668-89E3-428E2B6191E9}"/>
    <cellStyle name="Normal 9 13 3" xfId="39306" xr:uid="{1D71EE9A-07D8-4F7F-9490-54B194542CDD}"/>
    <cellStyle name="Normal 9 14" xfId="39307" xr:uid="{2BBCF888-0A65-46CE-BA8B-6D7A1B548DF5}"/>
    <cellStyle name="Normal 9 14 2" xfId="39308" xr:uid="{9246D123-E2F9-40BB-AF8A-9DECCD113368}"/>
    <cellStyle name="Normal 9 14 2 2" xfId="39309" xr:uid="{22538868-6B75-41D3-83D3-8B44DE9941F8}"/>
    <cellStyle name="Normal 9 14 2 2 2" xfId="39310" xr:uid="{B6AFDBBB-94BC-4AD3-B173-7703071B6BC2}"/>
    <cellStyle name="Normal 9 14 2 3" xfId="39311" xr:uid="{20E983EB-D72F-4C22-B3AC-7B0955EDB73D}"/>
    <cellStyle name="Normal 9 14 2 4" xfId="39312" xr:uid="{2CA7C414-83CF-4B22-B95B-3C106FA0D983}"/>
    <cellStyle name="Normal 9 14 3" xfId="39313" xr:uid="{287F5764-DEE1-4C96-8FE3-02A78AAC4555}"/>
    <cellStyle name="Normal 9 14 3 2" xfId="39314" xr:uid="{EFA0FA44-B70C-43BB-8B64-E58B216F5B23}"/>
    <cellStyle name="Normal 9 14 3 3" xfId="39315" xr:uid="{3F2978DD-0702-4437-94D4-45D2DF328E26}"/>
    <cellStyle name="Normal 9 14 4" xfId="39316" xr:uid="{FAE0F024-CE24-4FC1-90CB-92B50CAB173A}"/>
    <cellStyle name="Normal 9 14 5" xfId="39317" xr:uid="{EF1E16DF-1AD2-407E-A859-ADC9D56FEC2D}"/>
    <cellStyle name="Normal 9 14 6" xfId="39318" xr:uid="{D0DB73B6-027E-4647-8C30-C2433C4D8E42}"/>
    <cellStyle name="Normal 9 15" xfId="39319" xr:uid="{E76F8EF5-C1DD-49FB-984A-4EB85083F49B}"/>
    <cellStyle name="Normal 9 16" xfId="4082" xr:uid="{6C75EB69-9B89-478E-8B4E-D5B7C144220F}"/>
    <cellStyle name="Normal 9 17" xfId="2234" xr:uid="{96794066-8141-40E6-BAA0-A42345CD5EBD}"/>
    <cellStyle name="Normal 9 2" xfId="1421" xr:uid="{00000000-0005-0000-0000-000093050000}"/>
    <cellStyle name="Normal 9 2 2" xfId="1422" xr:uid="{00000000-0005-0000-0000-000094050000}"/>
    <cellStyle name="Normal 9 2 2 2" xfId="39321" xr:uid="{99D61AFD-4854-46D9-95EF-9D69B6A0BC36}"/>
    <cellStyle name="Normal 9 2 2 2 2" xfId="39322" xr:uid="{31FAA53C-8271-4EA7-B7DF-82DC3145E5DE}"/>
    <cellStyle name="Normal 9 2 2 2 2 2" xfId="39323" xr:uid="{817147F8-1C86-437E-A6D5-9C42208A6250}"/>
    <cellStyle name="Normal 9 2 2 2 2 2 2" xfId="39324" xr:uid="{E08345C5-543F-4C57-BAEE-57DF9CE1790D}"/>
    <cellStyle name="Normal 9 2 2 2 2 3" xfId="39325" xr:uid="{986FF586-9277-4067-A0FE-E8BA8001F2EC}"/>
    <cellStyle name="Normal 9 2 2 2 2 4" xfId="39326" xr:uid="{92AA707E-8883-4CFF-8649-2E45221097A0}"/>
    <cellStyle name="Normal 9 2 2 2 2 5" xfId="39327" xr:uid="{00452792-0C08-40D1-BC89-D319ACA36438}"/>
    <cellStyle name="Normal 9 2 2 2 3" xfId="39328" xr:uid="{C95B7406-35B8-4C59-B98E-BFB2D55252B5}"/>
    <cellStyle name="Normal 9 2 2 2 3 2" xfId="39329" xr:uid="{666BD396-CA78-45FF-8B06-823BFDBB6631}"/>
    <cellStyle name="Normal 9 2 2 2 3 3" xfId="39330" xr:uid="{3CF7FBD1-9A72-47F2-9111-742794B110D2}"/>
    <cellStyle name="Normal 9 2 2 2 4" xfId="39331" xr:uid="{0343BD28-7255-47AD-B200-71B3CCAB9C4E}"/>
    <cellStyle name="Normal 9 2 2 2 5" xfId="39332" xr:uid="{6C9C1BA8-63AA-426C-9A12-7FF0079AA40E}"/>
    <cellStyle name="Normal 9 2 2 3" xfId="39333" xr:uid="{336D84F6-532E-4410-A11A-9A05FDDB1CBF}"/>
    <cellStyle name="Normal 9 2 2 3 2" xfId="39334" xr:uid="{122B3A8C-5571-4AE3-8831-8CDAE6C3407A}"/>
    <cellStyle name="Normal 9 2 2 3 3" xfId="39335" xr:uid="{18487F87-4D77-4F0A-AB89-7C5B30760141}"/>
    <cellStyle name="Normal 9 2 2 4" xfId="39336" xr:uid="{757A9A9A-A192-40D3-9F13-F17AAD092CE3}"/>
    <cellStyle name="Normal 9 2 2 5" xfId="39337" xr:uid="{9B81F891-64AA-4427-A62C-A107E531F579}"/>
    <cellStyle name="Normal 9 2 2 6" xfId="39320" xr:uid="{21395844-3809-4FCF-B7E8-CFD6C933B4BB}"/>
    <cellStyle name="Normal 9 2 3" xfId="39338" xr:uid="{A1AB8290-DB9B-43AA-A980-AFD6726282E3}"/>
    <cellStyle name="Normal 9 2 3 2" xfId="39339" xr:uid="{91F554D9-054C-4C16-A2A3-CF50E230A1DF}"/>
    <cellStyle name="Normal 9 2 3 2 2" xfId="39340" xr:uid="{F66AED5D-F4AE-455B-BBE4-8DC24FCF2F58}"/>
    <cellStyle name="Normal 9 2 3 2 2 2" xfId="39341" xr:uid="{27C28CA2-3741-4292-934C-36487968E4F2}"/>
    <cellStyle name="Normal 9 2 3 2 2 2 2" xfId="39342" xr:uid="{31E9C69F-4175-4638-ABD8-30C7ED484D85}"/>
    <cellStyle name="Normal 9 2 3 2 2 3" xfId="39343" xr:uid="{617226C9-5181-4121-A8B0-83F42F2C25CF}"/>
    <cellStyle name="Normal 9 2 3 2 2 4" xfId="39344" xr:uid="{037A18AF-53B1-4235-93F8-20C852BFB5B1}"/>
    <cellStyle name="Normal 9 2 3 2 3" xfId="39345" xr:uid="{6EA116AB-208C-4B67-8960-4638752BC089}"/>
    <cellStyle name="Normal 9 2 3 2 3 2" xfId="39346" xr:uid="{99B26222-9EC6-455F-A493-38C847DD1AB1}"/>
    <cellStyle name="Normal 9 2 3 2 4" xfId="39347" xr:uid="{20601A4A-FB10-48C6-887B-B80E6A1DF08D}"/>
    <cellStyle name="Normal 9 2 3 2 5" xfId="39348" xr:uid="{924CABA8-6E54-45A2-AD43-BB946A3A2F10}"/>
    <cellStyle name="Normal 9 2 3 2 6" xfId="39349" xr:uid="{7CFDC85F-F761-46A1-A61E-4A7EFCF9BE4F}"/>
    <cellStyle name="Normal 9 2 3 3" xfId="39350" xr:uid="{FCBD7448-C178-416F-BAA1-360B18884CC5}"/>
    <cellStyle name="Normal 9 2 3 4" xfId="39351" xr:uid="{F9854AF8-9A72-449B-8B9B-5E0EEA02A794}"/>
    <cellStyle name="Normal 9 2 4" xfId="39352" xr:uid="{FF737191-6E1B-4B9A-A21B-6CC37FFFAD39}"/>
    <cellStyle name="Normal 9 2 4 2" xfId="39353" xr:uid="{93DB5911-305A-41FA-A32F-51A59E77C641}"/>
    <cellStyle name="Normal 9 2 4 2 2" xfId="39354" xr:uid="{972B4F1E-39E3-4A25-9DE1-B41DD26764A7}"/>
    <cellStyle name="Normal 9 2 4 2 2 2" xfId="39355" xr:uid="{B1BE7849-3CD4-4301-84CA-741A668944A6}"/>
    <cellStyle name="Normal 9 2 4 2 3" xfId="39356" xr:uid="{902C1A4B-C70A-4E40-89F0-AB3DD2A45EA2}"/>
    <cellStyle name="Normal 9 2 4 2 4" xfId="39357" xr:uid="{CCB9F02F-3814-4A7E-96A1-968AF623C058}"/>
    <cellStyle name="Normal 9 2 4 2 5" xfId="39358" xr:uid="{1D3A068C-023F-42BB-AC65-10D218F26F22}"/>
    <cellStyle name="Normal 9 2 4 3" xfId="39359" xr:uid="{A88E62CD-0E9B-4FB3-869A-5C860AE7F203}"/>
    <cellStyle name="Normal 9 2 4 3 2" xfId="39360" xr:uid="{7744EC61-2284-4334-8214-F663642F4695}"/>
    <cellStyle name="Normal 9 2 4 3 3" xfId="39361" xr:uid="{3E5A8B28-D317-491C-A509-8737D83CEF5B}"/>
    <cellStyle name="Normal 9 2 4 4" xfId="39362" xr:uid="{375768CC-1A18-42EF-A83A-3BBA3A15D383}"/>
    <cellStyle name="Normal 9 2 4 5" xfId="39363" xr:uid="{313F89AC-E118-4C77-8C61-63B76FA9F7FC}"/>
    <cellStyle name="Normal 9 2 5" xfId="39364" xr:uid="{0D88C838-9F19-41F2-89A5-F065956FD5AE}"/>
    <cellStyle name="Normal 9 2 5 2" xfId="39365" xr:uid="{62705CA7-95C6-409E-9752-E0E3C9D99222}"/>
    <cellStyle name="Normal 9 2 5 3" xfId="39366" xr:uid="{E9F72C9C-53E1-4417-BC69-897AEA7B24DB}"/>
    <cellStyle name="Normal 9 2 6" xfId="39367" xr:uid="{68A79958-23E2-4F88-BB73-360F7402AE05}"/>
    <cellStyle name="Normal 9 2 6 2" xfId="39368" xr:uid="{EAD964E9-E81C-4D3B-AB12-11E21E9190CA}"/>
    <cellStyle name="Normal 9 2 7" xfId="4083" xr:uid="{CAC515FD-84EA-4066-8019-7C1057A7C663}"/>
    <cellStyle name="Normal 9 2 8" xfId="3216" xr:uid="{4D1EEBDD-37E5-4AA9-88ED-8A30736DC3F5}"/>
    <cellStyle name="Normal 9 3" xfId="1423" xr:uid="{00000000-0005-0000-0000-000095050000}"/>
    <cellStyle name="Normal 9 3 2" xfId="39370" xr:uid="{0AB03194-7CAB-4F51-A8EC-4F27AF0A0895}"/>
    <cellStyle name="Normal 9 3 2 2" xfId="39371" xr:uid="{B56499C9-647F-44AE-B456-A777BCC7FBF3}"/>
    <cellStyle name="Normal 9 3 2 2 2" xfId="39372" xr:uid="{807EBD8B-AA0F-4254-8B11-1FB5DB93DA33}"/>
    <cellStyle name="Normal 9 3 2 2 2 2" xfId="39373" xr:uid="{05A0E4DC-E640-416E-83B3-DDB204BD88C4}"/>
    <cellStyle name="Normal 9 3 2 2 2 2 2" xfId="39374" xr:uid="{4A462168-8D51-4EF9-8B16-773EEACD5176}"/>
    <cellStyle name="Normal 9 3 2 2 2 3" xfId="39375" xr:uid="{93DDD01C-755F-45B3-84CD-E721A3E79171}"/>
    <cellStyle name="Normal 9 3 2 2 2 4" xfId="39376" xr:uid="{31C69667-93F2-4EC5-B6D5-3365ED97DEB1}"/>
    <cellStyle name="Normal 9 3 2 2 3" xfId="39377" xr:uid="{73556481-CCB4-4B66-93BE-B8EE68756664}"/>
    <cellStyle name="Normal 9 3 2 2 3 2" xfId="39378" xr:uid="{B24C5990-A460-4545-AC64-B37C374B72EF}"/>
    <cellStyle name="Normal 9 3 2 2 4" xfId="39379" xr:uid="{45718E68-61D1-42F5-A883-8DD213E5028E}"/>
    <cellStyle name="Normal 9 3 2 2 5" xfId="39380" xr:uid="{1F258BEA-5DDC-402E-8028-60691C4868EE}"/>
    <cellStyle name="Normal 9 3 2 3" xfId="39381" xr:uid="{EDDE48DA-3BEF-4392-B49D-50E5CDB2101D}"/>
    <cellStyle name="Normal 9 3 3" xfId="39382" xr:uid="{E2BF05E0-AFD0-4529-A61E-6F7B053415A0}"/>
    <cellStyle name="Normal 9 3 3 2" xfId="39383" xr:uid="{B4D511B6-829D-4E94-A178-739089F87E1C}"/>
    <cellStyle name="Normal 9 3 3 2 2" xfId="39384" xr:uid="{D257A0ED-0D6B-410A-BE56-1DA97BBAD84B}"/>
    <cellStyle name="Normal 9 3 3 2 2 2" xfId="39385" xr:uid="{C08A5018-62F4-49D8-A53E-3C079905FFAF}"/>
    <cellStyle name="Normal 9 3 3 2 3" xfId="39386" xr:uid="{32224387-D261-4B6D-A8B2-6CA90E944CB3}"/>
    <cellStyle name="Normal 9 3 3 2 4" xfId="39387" xr:uid="{5E4758BC-9057-4F36-81D2-B33D14486E63}"/>
    <cellStyle name="Normal 9 3 3 3" xfId="39388" xr:uid="{6846CD25-E289-419E-B18D-DF0DA70ED8AC}"/>
    <cellStyle name="Normal 9 3 3 3 2" xfId="39389" xr:uid="{089CAC8C-CDDA-41E8-BBB2-2F17225BD9AE}"/>
    <cellStyle name="Normal 9 3 3 4" xfId="39390" xr:uid="{2B410912-BA5C-4EA2-B8FE-11230DEC4AD0}"/>
    <cellStyle name="Normal 9 3 3 5" xfId="39391" xr:uid="{960D9EBA-1E61-4AEC-8AFE-C1D1D6DCE164}"/>
    <cellStyle name="Normal 9 3 3 6" xfId="39392" xr:uid="{DA7EC9F0-915A-48D6-8D2E-143B64B3134E}"/>
    <cellStyle name="Normal 9 3 4" xfId="39393" xr:uid="{49225631-91C1-44FB-938B-EEFEF03FFFBD}"/>
    <cellStyle name="Normal 9 3 4 2" xfId="39394" xr:uid="{76781AB9-83CE-473F-B90D-BA6A5065083C}"/>
    <cellStyle name="Normal 9 3 4 3" xfId="39395" xr:uid="{1215DF40-504D-4DB2-96AA-D6D6D0E28B74}"/>
    <cellStyle name="Normal 9 3 5" xfId="39396" xr:uid="{0DC7048D-8ABA-4F25-8799-B252AB3D3170}"/>
    <cellStyle name="Normal 9 3 6" xfId="39369" xr:uid="{F0A4D8B3-D745-4E1D-BB04-03FD2102FE04}"/>
    <cellStyle name="Normal 9 3 7" xfId="3841" xr:uid="{DA28CB43-1A51-4429-A467-5CB8C50FE7CD}"/>
    <cellStyle name="Normal 9 4" xfId="39397" xr:uid="{9BD61072-4691-4D99-B481-8680697B4E01}"/>
    <cellStyle name="Normal 9 4 2" xfId="39398" xr:uid="{34BEE9C2-34F0-4F1D-B561-0B03B23C4239}"/>
    <cellStyle name="Normal 9 4 2 2" xfId="39399" xr:uid="{79F05AF5-7D1D-4AA1-979D-E87BE97BFC05}"/>
    <cellStyle name="Normal 9 4 2 2 2" xfId="39400" xr:uid="{26E8E0FC-01AE-45D6-9436-629B09EE3F72}"/>
    <cellStyle name="Normal 9 4 2 2 2 2" xfId="39401" xr:uid="{6C095062-77BB-46CB-8EDB-DF4E994BA5F3}"/>
    <cellStyle name="Normal 9 4 2 2 2 2 2" xfId="39402" xr:uid="{551E3144-61CA-44E2-871A-6A65426D9C88}"/>
    <cellStyle name="Normal 9 4 2 2 2 3" xfId="39403" xr:uid="{F6087F7C-8C71-4284-A19B-5BA93DFB947A}"/>
    <cellStyle name="Normal 9 4 2 2 2 4" xfId="39404" xr:uid="{F5E8D1CC-102F-4F0D-8E72-A26CA57D95B3}"/>
    <cellStyle name="Normal 9 4 2 2 3" xfId="39405" xr:uid="{681CCA1A-1EBA-41B8-B303-3D73D00C3CDB}"/>
    <cellStyle name="Normal 9 4 2 2 3 2" xfId="39406" xr:uid="{5872827D-8AD9-463B-A70D-F5C5122DD1E7}"/>
    <cellStyle name="Normal 9 4 2 2 4" xfId="39407" xr:uid="{C1673E0D-C7F8-47A3-98F6-EF05E2C49BEA}"/>
    <cellStyle name="Normal 9 4 2 2 5" xfId="39408" xr:uid="{2166866C-9FCF-407A-9373-03CDF5169229}"/>
    <cellStyle name="Normal 9 4 2 3" xfId="39409" xr:uid="{236D143E-DE5C-4E63-9122-E653063F3CFF}"/>
    <cellStyle name="Normal 9 4 3" xfId="39410" xr:uid="{4EC635C9-043C-45C0-904F-DE4720B5E38B}"/>
    <cellStyle name="Normal 9 4 3 2" xfId="39411" xr:uid="{21232D94-33F8-4CFF-AF13-02C0CC592786}"/>
    <cellStyle name="Normal 9 4 3 2 2" xfId="39412" xr:uid="{0562E745-3210-4A13-985B-41F919C98863}"/>
    <cellStyle name="Normal 9 4 3 2 2 2" xfId="39413" xr:uid="{87F5BA50-3F86-44F6-99AE-26F212EB7266}"/>
    <cellStyle name="Normal 9 4 3 2 3" xfId="39414" xr:uid="{B4DFD6B2-FDC6-4274-A5EC-BF5E656BC3A9}"/>
    <cellStyle name="Normal 9 4 3 2 4" xfId="39415" xr:uid="{8CD4BD34-9FB5-4DE5-83BB-A794925D4EE6}"/>
    <cellStyle name="Normal 9 4 3 3" xfId="39416" xr:uid="{08A57207-0B47-4051-A997-9CE9AA752648}"/>
    <cellStyle name="Normal 9 4 3 3 2" xfId="39417" xr:uid="{77409EAE-A07A-4F82-9939-EA2E2778B530}"/>
    <cellStyle name="Normal 9 4 3 4" xfId="39418" xr:uid="{2EB5BEB3-99C3-4AB0-888F-D561B62837D6}"/>
    <cellStyle name="Normal 9 4 3 5" xfId="39419" xr:uid="{3AB4F1B0-1C23-4BA6-921B-832889C5F7B7}"/>
    <cellStyle name="Normal 9 4 3 6" xfId="39420" xr:uid="{383A0B30-5967-4674-B99E-C5517A5F5DAB}"/>
    <cellStyle name="Normal 9 4 4" xfId="39421" xr:uid="{F1D30D40-BE43-4D37-A8CA-1FC1FFDED005}"/>
    <cellStyle name="Normal 9 5" xfId="39422" xr:uid="{1A7B1B73-8756-4A7E-8399-6566E49EED54}"/>
    <cellStyle name="Normal 9 5 2" xfId="39423" xr:uid="{EC0E37C0-7D5F-4DA5-BC23-43802942CE40}"/>
    <cellStyle name="Normal 9 5 2 2" xfId="39424" xr:uid="{8F61B4A3-BFC3-4FCE-85BB-BE2086E17D10}"/>
    <cellStyle name="Normal 9 5 2 2 2" xfId="39425" xr:uid="{E6762C9E-31C4-447F-B6F2-EF2C8DCF8701}"/>
    <cellStyle name="Normal 9 5 2 2 2 2" xfId="39426" xr:uid="{A06FF43B-1507-4733-8F13-52ED3051F3C2}"/>
    <cellStyle name="Normal 9 5 2 2 3" xfId="39427" xr:uid="{82B8215E-70D9-4DE7-B2C0-0117A34BC1EB}"/>
    <cellStyle name="Normal 9 5 2 2 4" xfId="39428" xr:uid="{3CF579BE-1533-46DF-89E4-4BB4DB27443C}"/>
    <cellStyle name="Normal 9 5 2 3" xfId="39429" xr:uid="{405BB72E-C057-48A2-AAFE-014511264722}"/>
    <cellStyle name="Normal 9 5 2 3 2" xfId="39430" xr:uid="{70DC1C8E-BCB3-4CF8-BBFA-F27B7F281552}"/>
    <cellStyle name="Normal 9 5 2 4" xfId="39431" xr:uid="{67576CB7-41E9-4096-80AF-D2D506290AC8}"/>
    <cellStyle name="Normal 9 5 2 5" xfId="39432" xr:uid="{D9B41EF3-8040-4937-B958-856284345B89}"/>
    <cellStyle name="Normal 9 5 2 6" xfId="39433" xr:uid="{0A7704D2-DA31-4ACF-B022-EB819904E108}"/>
    <cellStyle name="Normal 9 5 3" xfId="39434" xr:uid="{4A959537-AF19-4BC9-8AAE-4847689D5392}"/>
    <cellStyle name="Normal 9 5 3 2" xfId="39435" xr:uid="{04D7096C-1E76-4A01-B404-AC2547C3944B}"/>
    <cellStyle name="Normal 9 5 4" xfId="39436" xr:uid="{4E99C538-5E33-452F-9CBC-6C49CE15FA8F}"/>
    <cellStyle name="Normal 9 6" xfId="39437" xr:uid="{77099192-E7CC-440C-BF87-6DB28389D3FB}"/>
    <cellStyle name="Normal 9 6 2" xfId="39438" xr:uid="{4F23AD99-6AD3-4417-9A23-0A75B5C69CE7}"/>
    <cellStyle name="Normal 9 6 2 2" xfId="39439" xr:uid="{7C84C570-F29E-4248-9EB6-57D77533F84F}"/>
    <cellStyle name="Normal 9 6 2 2 2" xfId="39440" xr:uid="{7925B5C5-F661-4283-AE4A-5E3CC3B75769}"/>
    <cellStyle name="Normal 9 6 2 2 2 2" xfId="39441" xr:uid="{97AE773A-706B-4DAC-AC91-F9AD99CE03FC}"/>
    <cellStyle name="Normal 9 6 2 2 3" xfId="39442" xr:uid="{66026ABA-F79E-44AB-801D-4E8A55AEF677}"/>
    <cellStyle name="Normal 9 6 2 2 4" xfId="39443" xr:uid="{39825AA7-B535-4B99-A6EA-9DC5AD4B69D3}"/>
    <cellStyle name="Normal 9 6 2 3" xfId="39444" xr:uid="{C0F7E897-C209-4EF8-A0B3-17A3627E6639}"/>
    <cellStyle name="Normal 9 6 2 3 2" xfId="39445" xr:uid="{EB2C05B4-45E5-462D-BB51-DBB39C134C65}"/>
    <cellStyle name="Normal 9 6 2 4" xfId="39446" xr:uid="{7C657EE9-7DC1-42D1-9E0D-6DCF7650A535}"/>
    <cellStyle name="Normal 9 6 2 5" xfId="39447" xr:uid="{B66D94AA-56B3-4768-A2DA-EF06E34BC925}"/>
    <cellStyle name="Normal 9 6 2 6" xfId="39448" xr:uid="{9CD5F0EA-8D21-4EB6-B08C-326F0D400566}"/>
    <cellStyle name="Normal 9 6 3" xfId="39449" xr:uid="{0EA17F34-A4ED-4016-868D-A6550B751494}"/>
    <cellStyle name="Normal 9 6 3 2" xfId="39450" xr:uid="{A15C3822-E8D7-41C4-8583-615DE750E7EC}"/>
    <cellStyle name="Normal 9 6 4" xfId="39451" xr:uid="{20F4375C-2DCF-4ADD-A6B3-00857A846CD6}"/>
    <cellStyle name="Normal 9 7" xfId="39452" xr:uid="{6C20818A-4DE2-4335-8610-2C876440D453}"/>
    <cellStyle name="Normal 9 7 2" xfId="39453" xr:uid="{56B06612-882D-4C71-817B-477EB26158F9}"/>
    <cellStyle name="Normal 9 7 2 2" xfId="39454" xr:uid="{1306A95C-56D1-47E1-B1C2-9627671B9F04}"/>
    <cellStyle name="Normal 9 7 2 2 2" xfId="39455" xr:uid="{FB738DA8-6ADC-448C-98BD-B50D8B99F6B8}"/>
    <cellStyle name="Normal 9 7 2 2 2 2" xfId="39456" xr:uid="{88A583BB-C343-4F1E-8E75-784DFC9F0056}"/>
    <cellStyle name="Normal 9 7 2 2 3" xfId="39457" xr:uid="{2658404E-65A1-4C27-AFFC-8C30260B33D1}"/>
    <cellStyle name="Normal 9 7 2 2 4" xfId="39458" xr:uid="{F78F5DD9-97CF-42AB-AF6C-08154C9D72F3}"/>
    <cellStyle name="Normal 9 7 2 3" xfId="39459" xr:uid="{AC09B611-0522-4B5F-9B1F-4762FECAB2F6}"/>
    <cellStyle name="Normal 9 7 2 3 2" xfId="39460" xr:uid="{D5A7D696-9250-44CE-A4B7-975210416C1D}"/>
    <cellStyle name="Normal 9 7 2 4" xfId="39461" xr:uid="{43E214C2-7655-4A62-8F69-7D47FFFB3C6D}"/>
    <cellStyle name="Normal 9 7 2 5" xfId="39462" xr:uid="{E56E32DF-A21E-4C37-9E9D-FF5B4CE08E99}"/>
    <cellStyle name="Normal 9 7 2 6" xfId="39463" xr:uid="{B1AE2608-BC72-479B-B98B-2B75EB656CC3}"/>
    <cellStyle name="Normal 9 7 3" xfId="39464" xr:uid="{BE531BB2-7B07-40A1-9CB2-D68163E978A1}"/>
    <cellStyle name="Normal 9 7 3 2" xfId="39465" xr:uid="{C769B861-7FBF-4280-9A9B-F33561A7CB20}"/>
    <cellStyle name="Normal 9 8" xfId="39466" xr:uid="{D709C8D2-4E6E-48F8-9080-FE5E39D58447}"/>
    <cellStyle name="Normal 9 8 2" xfId="39467" xr:uid="{D6A243FE-2EE6-4998-A872-50E0D9FCD5C8}"/>
    <cellStyle name="Normal 9 8 2 2" xfId="39468" xr:uid="{D930C7D3-992A-4B79-AC8A-4006E3C6DBDB}"/>
    <cellStyle name="Normal 9 8 2 2 2" xfId="39469" xr:uid="{6BB4568B-8A42-4EF9-8A6D-55A908F2F4A3}"/>
    <cellStyle name="Normal 9 8 2 2 2 2" xfId="39470" xr:uid="{35B9DB6D-316C-43F3-914A-D477EC3A8578}"/>
    <cellStyle name="Normal 9 8 2 2 3" xfId="39471" xr:uid="{F03642FD-470E-4E01-B7C9-A11B409FF9D4}"/>
    <cellStyle name="Normal 9 8 2 2 4" xfId="39472" xr:uid="{76A46090-409D-40E7-9C5F-BDF3D78438DE}"/>
    <cellStyle name="Normal 9 8 2 3" xfId="39473" xr:uid="{9CDD5618-5A65-457D-BDF1-07ADF1C554DC}"/>
    <cellStyle name="Normal 9 8 2 3 2" xfId="39474" xr:uid="{F2B0A258-CA81-4A81-96A2-DA94EB75CA55}"/>
    <cellStyle name="Normal 9 8 2 4" xfId="39475" xr:uid="{A8A71298-9A65-449F-A3BB-121C8F8C7311}"/>
    <cellStyle name="Normal 9 8 2 5" xfId="39476" xr:uid="{27841DE6-63E9-409D-B858-FBD18A329697}"/>
    <cellStyle name="Normal 9 8 2 6" xfId="39477" xr:uid="{3F32C935-2F26-4BF9-8835-BA82D9A98F73}"/>
    <cellStyle name="Normal 9 8 3" xfId="39478" xr:uid="{B9A7E4F7-9D5A-4D38-946B-13D6565986A7}"/>
    <cellStyle name="Normal 9 8 3 2" xfId="39479" xr:uid="{BAEC0B46-65C1-457F-A4DA-B0B8068726C6}"/>
    <cellStyle name="Normal 9 9" xfId="39480" xr:uid="{E7E9FE85-A029-4031-AA05-8A8FDCFAF626}"/>
    <cellStyle name="Normal 9 9 2" xfId="39481" xr:uid="{446D353A-3895-438E-A487-A8E54BF1230D}"/>
    <cellStyle name="Normal 9 9 2 2" xfId="39482" xr:uid="{C93F6C2C-DC6B-41B8-BAEE-B00DEB6E62A2}"/>
    <cellStyle name="Normal 9 9 2 2 2" xfId="39483" xr:uid="{899DE365-A5DE-40DF-B401-2516C8AECA37}"/>
    <cellStyle name="Normal 9 9 2 2 2 2" xfId="39484" xr:uid="{1B1C4FFB-58A2-4922-80EF-6656ABC0FE1E}"/>
    <cellStyle name="Normal 9 9 2 2 3" xfId="39485" xr:uid="{B346AED1-E405-4F66-B1E6-04ABF70D55DD}"/>
    <cellStyle name="Normal 9 9 2 2 4" xfId="39486" xr:uid="{BD4FEAA6-016D-4314-B728-071012ACEC7E}"/>
    <cellStyle name="Normal 9 9 2 3" xfId="39487" xr:uid="{A37FBE77-4336-4E8A-9351-1D5532A054B4}"/>
    <cellStyle name="Normal 9 9 2 3 2" xfId="39488" xr:uid="{E20A67A1-C762-49A5-B532-D574F7C98937}"/>
    <cellStyle name="Normal 9 9 2 4" xfId="39489" xr:uid="{457FEA7A-719A-4B71-BA5D-25DCA672108B}"/>
    <cellStyle name="Normal 9 9 2 5" xfId="39490" xr:uid="{8F7CCF0C-685F-430D-B84F-EB4600FD5B0E}"/>
    <cellStyle name="Normal 9 9 2 6" xfId="39491" xr:uid="{B544899A-A1E7-4033-9590-89BCF612FA05}"/>
    <cellStyle name="Normal 9 9 3" xfId="39492" xr:uid="{2D7F6407-A928-4007-B970-19E996EA63DA}"/>
    <cellStyle name="Normal 9 9 3 2" xfId="39493" xr:uid="{81BC6281-3570-4C7F-A0DE-F094AC936516}"/>
    <cellStyle name="Normal 9_inv-en-1.5.0-02 trame_fiche-emissions" xfId="39494" xr:uid="{7A998E67-E784-49EE-BE36-5E2725A02643}"/>
    <cellStyle name="Normal 90" xfId="39495" xr:uid="{14078D66-0B59-4B57-89CF-FAB45FA6DDA3}"/>
    <cellStyle name="Normal 90 2" xfId="39496" xr:uid="{E358C4DD-6A84-4B5B-B92D-A0A5003C5EAC}"/>
    <cellStyle name="Normal 90 2 2" xfId="39497" xr:uid="{F4A7D0B5-0AFE-4C74-899D-F77E86A9C705}"/>
    <cellStyle name="Normal 90 2 2 2" xfId="39498" xr:uid="{D2D77481-BB00-44EA-A510-89B7F6CA5E5F}"/>
    <cellStyle name="Normal 90 2 2 2 2" xfId="39499" xr:uid="{D19A5583-978E-4332-8BA8-8EF7AD278255}"/>
    <cellStyle name="Normal 90 2 2 2 2 2" xfId="39500" xr:uid="{1A5C3D09-1666-46DF-BF24-351BCA724DB3}"/>
    <cellStyle name="Normal 90 2 2 2 3" xfId="39501" xr:uid="{7D564136-44AA-4AAF-9264-B0022B2F8E0E}"/>
    <cellStyle name="Normal 90 2 2 2 4" xfId="39502" xr:uid="{BA955ACD-4521-4AD2-A54D-F59A5A893BBB}"/>
    <cellStyle name="Normal 90 2 2 3" xfId="39503" xr:uid="{E0AA006B-7B89-46DB-BCC9-E8040D28F9CA}"/>
    <cellStyle name="Normal 90 2 2 3 2" xfId="39504" xr:uid="{D55D35AF-966F-44CB-9AD5-4B177B95FCC7}"/>
    <cellStyle name="Normal 90 2 2 4" xfId="39505" xr:uid="{F18B3F67-0AE6-4DEA-A559-DA49B7AC2F6F}"/>
    <cellStyle name="Normal 90 2 2 5" xfId="39506" xr:uid="{534B91D3-71C9-4BDB-9717-999A381BB5EB}"/>
    <cellStyle name="Normal 90 2 2 6" xfId="39507" xr:uid="{8C9DC39D-2980-449D-AA84-FA2A52680CEB}"/>
    <cellStyle name="Normal 90 2 3" xfId="39508" xr:uid="{A5275F5C-BDCA-4FB4-A9C0-B3BBE07446BE}"/>
    <cellStyle name="Normal 90 2 3 2" xfId="39509" xr:uid="{2A6093E0-2F0B-4CDB-AB33-2C3487AD0C9F}"/>
    <cellStyle name="Normal 90 2 4" xfId="39510" xr:uid="{B551F1BA-9153-4B7D-9B55-92E89AC4E7E6}"/>
    <cellStyle name="Normal 90 3" xfId="39511" xr:uid="{4F2256F5-E926-4EA4-A2CD-1E4BDDE1EF65}"/>
    <cellStyle name="Normal 90 3 2" xfId="39512" xr:uid="{82A26475-9A95-4974-B5CC-6172750C6E44}"/>
    <cellStyle name="Normal 90 3 2 2" xfId="39513" xr:uid="{C352824A-C74E-4BF2-BD27-61ECE9AABCCD}"/>
    <cellStyle name="Normal 90 3 2 2 2" xfId="39514" xr:uid="{4EC56544-0BF2-4475-AF1A-185508798CF8}"/>
    <cellStyle name="Normal 90 3 2 3" xfId="39515" xr:uid="{7B504534-13CD-42A2-9336-DDCD9E61C9F1}"/>
    <cellStyle name="Normal 90 3 2 4" xfId="39516" xr:uid="{A0617D74-9D89-40C4-ADF2-C0E651BD0D88}"/>
    <cellStyle name="Normal 90 3 2 5" xfId="39517" xr:uid="{B3A72DA2-7CB9-46CB-ABF6-E6CCB389FF8B}"/>
    <cellStyle name="Normal 90 3 3" xfId="39518" xr:uid="{4EFC6FAD-AF9C-4B40-8809-D04BDC69C319}"/>
    <cellStyle name="Normal 90 3 3 2" xfId="39519" xr:uid="{6547B463-235A-491C-8889-C08221E53C8F}"/>
    <cellStyle name="Normal 90 3 3 3" xfId="39520" xr:uid="{B7E3B21E-7F5B-4B10-9EB8-794DD90B7796}"/>
    <cellStyle name="Normal 90 3 3 4" xfId="39521" xr:uid="{2D2F4118-603B-4C64-BE31-9A26897EC81C}"/>
    <cellStyle name="Normal 90 3 4" xfId="39522" xr:uid="{B00A9215-B078-4D48-B2B0-DDE1A2AF138A}"/>
    <cellStyle name="Normal 90 3 4 2" xfId="39523" xr:uid="{FACEC122-D9C8-47ED-AD0C-CEA0C501776A}"/>
    <cellStyle name="Normal 90 3 5" xfId="39524" xr:uid="{08470F3B-73C6-48DC-81FB-FAEC3546987E}"/>
    <cellStyle name="Normal 90 4" xfId="39525" xr:uid="{D1498B1F-C2C7-4702-942D-46295AD86D2A}"/>
    <cellStyle name="Normal 90 4 2" xfId="39526" xr:uid="{D17292D5-950E-4B26-B4D4-13F51E646ED0}"/>
    <cellStyle name="Normal 90 5" xfId="39527" xr:uid="{B913B976-9287-4F6A-98D5-215CEDC80C42}"/>
    <cellStyle name="Normal 90 5 2" xfId="39528" xr:uid="{FA2AD1F9-01AE-42A4-B4A7-268FBDED63BA}"/>
    <cellStyle name="Normal 90 5 2 2" xfId="39529" xr:uid="{D7B52F1B-8E95-4D7E-B270-4A8552C1B58A}"/>
    <cellStyle name="Normal 91" xfId="39530" xr:uid="{C8A98CE6-C387-4239-9DBC-11CFAF62BA37}"/>
    <cellStyle name="Normal 91 2" xfId="39531" xr:uid="{DD5EDF22-0BA6-4CED-8873-E452CD6F4F93}"/>
    <cellStyle name="Normal 91 2 2" xfId="39532" xr:uid="{D2CA8A3B-7695-45AA-96EF-2CE3BC034637}"/>
    <cellStyle name="Normal 91 2 2 2" xfId="39533" xr:uid="{138DC36C-CBAE-4229-84FD-A6E122F5F54D}"/>
    <cellStyle name="Normal 91 2 2 3" xfId="39534" xr:uid="{E44ADBE1-B506-4C76-B3B3-28C87BD15814}"/>
    <cellStyle name="Normal 91 2 3" xfId="39535" xr:uid="{C9E55CFD-F2AE-4492-9489-FF84DD22C438}"/>
    <cellStyle name="Normal 91 2 3 2" xfId="39536" xr:uid="{E253BCC9-73E5-4AF9-A553-186F499E66D4}"/>
    <cellStyle name="Normal 91 2 4" xfId="39537" xr:uid="{618A59F1-B9FB-4D34-8922-C745518DB908}"/>
    <cellStyle name="Normal 91 3" xfId="39538" xr:uid="{7AF46DAA-BA43-4DF1-91A6-A0035A23E95A}"/>
    <cellStyle name="Normal 91 3 2" xfId="39539" xr:uid="{48118043-2516-4FB1-908A-A4B843548355}"/>
    <cellStyle name="Normal 91 3 2 2" xfId="39540" xr:uid="{05F00D87-04E7-4301-9E98-62F50A86C819}"/>
    <cellStyle name="Normal 91 3 2 3" xfId="39541" xr:uid="{19CF32F5-A7DA-4C67-9030-156742B29976}"/>
    <cellStyle name="Normal 91 3 2 4" xfId="39542" xr:uid="{7D368941-F58D-4BE6-99B7-07EB86E8B4BB}"/>
    <cellStyle name="Normal 91 3 3" xfId="39543" xr:uid="{933BF02E-6B07-4169-B90B-8DF7AC76AD1A}"/>
    <cellStyle name="Normal 91 3 4" xfId="39544" xr:uid="{FFEB1D25-32B2-49D6-8435-CAFD51AE2F57}"/>
    <cellStyle name="Normal 91 4" xfId="39545" xr:uid="{55B6CEF7-BDD0-4269-893F-D4AF3B6FDED0}"/>
    <cellStyle name="Normal 91 4 2" xfId="39546" xr:uid="{F287F009-D21C-4730-BA6D-99C8E5CA100E}"/>
    <cellStyle name="Normal 91 4 3" xfId="39547" xr:uid="{EBE0BEAB-7D93-4FB8-A4C3-077C8C1F61A9}"/>
    <cellStyle name="Normal 91 5" xfId="39548" xr:uid="{096BE0F7-1BC9-41D3-A184-D679EF944248}"/>
    <cellStyle name="Normal 91 5 2" xfId="39549" xr:uid="{C6EAF1D5-D1BE-44E1-9688-5A07AF04A640}"/>
    <cellStyle name="Normal 91 6" xfId="39550" xr:uid="{04502B73-5CFC-4D92-8BC9-8D89B29B5A28}"/>
    <cellStyle name="Normal 91 7" xfId="39551" xr:uid="{D3CA4F5B-11E4-4CED-8947-6F50DFBF594C}"/>
    <cellStyle name="Normal 92" xfId="39552" xr:uid="{9790CDAF-0186-49CA-8969-EABB0ABFB6BC}"/>
    <cellStyle name="Normal 92 2" xfId="39553" xr:uid="{46421211-31CC-4F4E-A8F2-21037F4311EE}"/>
    <cellStyle name="Normal 92 2 2" xfId="39554" xr:uid="{05374C63-F4BC-4F50-BB8A-08AC5E3FDCA8}"/>
    <cellStyle name="Normal 92 2 2 2" xfId="39555" xr:uid="{C3839E3B-4970-41B9-9AD3-166D1E8850C6}"/>
    <cellStyle name="Normal 92 2 2 2 2" xfId="39556" xr:uid="{4D88D628-5AA8-4E44-A42B-6E4465A040B7}"/>
    <cellStyle name="Normal 92 2 2 2 2 2" xfId="39557" xr:uid="{F15CA146-EC8E-4968-8BCE-D4D524E5D82F}"/>
    <cellStyle name="Normal 92 2 2 2 3" xfId="39558" xr:uid="{D586AAC9-20DF-44B1-936A-8712B92FD5F1}"/>
    <cellStyle name="Normal 92 2 2 2 4" xfId="39559" xr:uid="{48C83401-78B0-46AB-BAC9-9BFC0AF60D90}"/>
    <cellStyle name="Normal 92 2 2 3" xfId="39560" xr:uid="{0365708B-C1E3-42C9-864A-AC3F6AD125DB}"/>
    <cellStyle name="Normal 92 2 2 3 2" xfId="39561" xr:uid="{6B0927B5-F84C-4AA7-A175-6264799DC92D}"/>
    <cellStyle name="Normal 92 2 2 4" xfId="39562" xr:uid="{57D5E40D-AB62-4B6E-9A1A-61E82AC5BEA5}"/>
    <cellStyle name="Normal 92 2 2 5" xfId="39563" xr:uid="{774674DA-108C-411C-BCB0-00F8CE97FA9F}"/>
    <cellStyle name="Normal 92 2 2 6" xfId="39564" xr:uid="{985CF665-CF47-4E75-B2D6-2B2FA6CC6001}"/>
    <cellStyle name="Normal 92 2 3" xfId="39565" xr:uid="{21B3B12D-C344-460D-8B7F-3D057632C718}"/>
    <cellStyle name="Normal 92 3" xfId="39566" xr:uid="{24BA7887-C5F8-4769-97CA-4C591BAE0680}"/>
    <cellStyle name="Normal 92 3 2" xfId="39567" xr:uid="{E7DDB51B-8F78-4498-A5C1-BA812E2E8B21}"/>
    <cellStyle name="Normal 92 3 2 2" xfId="39568" xr:uid="{0CC8CE53-F9DB-4ADE-8003-7F0BE4B0F0F3}"/>
    <cellStyle name="Normal 92 3 2 2 2" xfId="39569" xr:uid="{4788525B-EBA4-4824-9B2D-F167782E5690}"/>
    <cellStyle name="Normal 92 3 2 3" xfId="39570" xr:uid="{78DD8099-9399-4E1A-B56D-0E5AF961572B}"/>
    <cellStyle name="Normal 92 3 2 4" xfId="39571" xr:uid="{B5A555CE-C532-4130-B3F8-0523AFC04EE5}"/>
    <cellStyle name="Normal 92 3 2 5" xfId="39572" xr:uid="{1923AE46-5446-4CE9-8D08-FEC24E6E2576}"/>
    <cellStyle name="Normal 92 3 3" xfId="39573" xr:uid="{563FF2F5-4A87-4F10-A361-C61265FE0766}"/>
    <cellStyle name="Normal 92 3 3 2" xfId="39574" xr:uid="{23ED41FA-0840-4EBE-B44E-84E768BC0932}"/>
    <cellStyle name="Normal 92 3 3 3" xfId="39575" xr:uid="{7074D864-9728-4C3A-BB0F-CC774FA071D4}"/>
    <cellStyle name="Normal 92 3 3 4" xfId="39576" xr:uid="{A67DA255-BAE3-463E-9E78-C87BB456827D}"/>
    <cellStyle name="Normal 92 3 4" xfId="39577" xr:uid="{9E188259-2145-484C-B6A8-BA8F39A66139}"/>
    <cellStyle name="Normal 92 3 5" xfId="39578" xr:uid="{71FC1053-44E1-479A-B5B3-F712ED735B0A}"/>
    <cellStyle name="Normal 92 4" xfId="39579" xr:uid="{E0E9A5D0-651C-4B34-9419-9A1C42945734}"/>
    <cellStyle name="Normal 92 4 2" xfId="39580" xr:uid="{E9206C2B-0C5B-4488-9F45-9BCA1AADEDA6}"/>
    <cellStyle name="Normal 92 5" xfId="39581" xr:uid="{7B92B327-5C62-4F10-A2CE-F413C0E0CB9A}"/>
    <cellStyle name="Normal 92 5 2" xfId="39582" xr:uid="{DB2A941F-5437-4B6C-A141-3B474DEE1743}"/>
    <cellStyle name="Normal 92 5 2 2" xfId="39583" xr:uid="{52C0486E-E089-4B83-A840-82BD136B7E6E}"/>
    <cellStyle name="Normal 92 6" xfId="39584" xr:uid="{985559A8-1EEC-41B8-ACED-F1570E506B3D}"/>
    <cellStyle name="Normal 93" xfId="39585" xr:uid="{47767418-C9D9-4339-A4DB-E395B516AF22}"/>
    <cellStyle name="Normal 93 2" xfId="39586" xr:uid="{095EFD89-4AF2-4AC5-A5E9-3F9C1B89B7D8}"/>
    <cellStyle name="Normal 93 2 2" xfId="39587" xr:uid="{8A688B68-2D80-4965-B673-060D425AE7AD}"/>
    <cellStyle name="Normal 93 2 2 2" xfId="39588" xr:uid="{C986E2EC-5BE8-4BC8-9C99-ED50F5F692FE}"/>
    <cellStyle name="Normal 93 2 2 2 2" xfId="39589" xr:uid="{537DCD6B-A0A4-416F-BBA4-306BBB5B3F8E}"/>
    <cellStyle name="Normal 93 2 2 2 2 2" xfId="39590" xr:uid="{DD34DD08-6EFA-4DC9-80DA-0C8500457194}"/>
    <cellStyle name="Normal 93 2 2 2 3" xfId="39591" xr:uid="{C7B9C188-3C5C-4090-A818-68764E0FA7CE}"/>
    <cellStyle name="Normal 93 2 2 2 4" xfId="39592" xr:uid="{26DA1491-804A-4F70-9AEC-361A193F2CEE}"/>
    <cellStyle name="Normal 93 2 2 3" xfId="39593" xr:uid="{C6F4CADC-1C27-4A57-A89B-EDEA91D324A6}"/>
    <cellStyle name="Normal 93 2 2 3 2" xfId="39594" xr:uid="{7D1879A3-1935-4D28-AB91-58EC628ECA74}"/>
    <cellStyle name="Normal 93 2 2 4" xfId="39595" xr:uid="{758517BE-8D53-4697-948C-7E0C0B928A03}"/>
    <cellStyle name="Normal 93 2 2 5" xfId="39596" xr:uid="{D35BAF76-FEC1-41E0-99F2-6B77AF0574F1}"/>
    <cellStyle name="Normal 93 2 2 6" xfId="39597" xr:uid="{92614964-7EF8-413F-B98E-671C3F373897}"/>
    <cellStyle name="Normal 93 2 3" xfId="39598" xr:uid="{CAA70DB3-AEE6-4A3A-A946-52262FEFCA7A}"/>
    <cellStyle name="Normal 93 3" xfId="39599" xr:uid="{700C983A-FF8D-42AF-86E3-27B089D7996D}"/>
    <cellStyle name="Normal 93 3 2" xfId="39600" xr:uid="{EF6A8155-5102-4B56-B20C-BCDC32589664}"/>
    <cellStyle name="Normal 93 3 2 2" xfId="39601" xr:uid="{D3FB40BB-85DA-4711-B699-3B29172BF057}"/>
    <cellStyle name="Normal 93 3 2 2 2" xfId="39602" xr:uid="{C63DFEC1-2BBE-4282-B8C1-FE64E73C74F2}"/>
    <cellStyle name="Normal 93 3 2 3" xfId="39603" xr:uid="{0D8BC3C9-EAC5-4052-89B6-EF9140A2CFFA}"/>
    <cellStyle name="Normal 93 3 2 4" xfId="39604" xr:uid="{289D1E48-371F-43D8-A3DB-5FD145BCA024}"/>
    <cellStyle name="Normal 93 3 2 5" xfId="39605" xr:uid="{E7D4BBDB-44EC-422F-B7DF-AD6088FA38DE}"/>
    <cellStyle name="Normal 93 3 3" xfId="39606" xr:uid="{7BC82C80-DDB6-4721-967D-512D0C7F8529}"/>
    <cellStyle name="Normal 93 3 3 2" xfId="39607" xr:uid="{B5D031D8-88DE-4EAC-8F01-F60286680CA7}"/>
    <cellStyle name="Normal 93 3 3 3" xfId="39608" xr:uid="{85F892A0-8501-413D-B0C5-52369C379A45}"/>
    <cellStyle name="Normal 93 3 3 4" xfId="39609" xr:uid="{39C2BE96-40F2-4C4F-9D05-3A29DE68D0BA}"/>
    <cellStyle name="Normal 93 3 4" xfId="39610" xr:uid="{EFB02553-4418-49BA-8BE1-419FD37B6916}"/>
    <cellStyle name="Normal 93 3 5" xfId="39611" xr:uid="{C0583E2B-8E7A-437A-9150-282F5233D0FA}"/>
    <cellStyle name="Normal 93 4" xfId="39612" xr:uid="{886AA946-28A5-4654-97BC-90B2F2EA1DC0}"/>
    <cellStyle name="Normal 93 4 2" xfId="39613" xr:uid="{F7836009-D464-4CD7-9E5C-4CEA09C187FE}"/>
    <cellStyle name="Normal 93 5" xfId="39614" xr:uid="{C1BD0764-4895-4C7D-AA8D-2F13419E9386}"/>
    <cellStyle name="Normal 93 5 2" xfId="39615" xr:uid="{3122751A-D832-41C5-8682-FAEFDF365F25}"/>
    <cellStyle name="Normal 93 5 2 2" xfId="39616" xr:uid="{E8CB8D3C-3B0C-445C-89E2-B304F8BDA415}"/>
    <cellStyle name="Normal 93 6" xfId="39617" xr:uid="{434DD984-0B11-46C7-A568-F80A2E6654B3}"/>
    <cellStyle name="Normal 94" xfId="39618" xr:uid="{6340367F-EFA9-47D2-AB39-EAAE7BE9BF72}"/>
    <cellStyle name="Normal 94 10" xfId="39619" xr:uid="{C9AA7E7A-8999-4E19-AF05-DB8A65DCA462}"/>
    <cellStyle name="Normal 94 11" xfId="39620" xr:uid="{0B6D9053-0197-4512-A311-96041EC9E254}"/>
    <cellStyle name="Normal 94 12" xfId="39621" xr:uid="{0814AF05-945F-42AA-AAEF-291F7BE475DA}"/>
    <cellStyle name="Normal 94 2" xfId="39622" xr:uid="{C532C6DE-7C85-44A3-84F9-80F9F3DF8893}"/>
    <cellStyle name="Normal 94 2 10" xfId="39623" xr:uid="{FA65F480-CBB2-48D7-87C9-BD9138318CC4}"/>
    <cellStyle name="Normal 94 2 11" xfId="39624" xr:uid="{90E84D23-18CC-4D72-8B7D-4CBD2020623A}"/>
    <cellStyle name="Normal 94 2 2" xfId="39625" xr:uid="{7C7895EE-ACA2-4997-8B56-05C26AB330F9}"/>
    <cellStyle name="Normal 94 2 2 10" xfId="39626" xr:uid="{C9106009-021B-4831-A57B-C8B7B4FC85BE}"/>
    <cellStyle name="Normal 94 2 2 2" xfId="39627" xr:uid="{D7830813-5C23-4B47-8E98-EC760611D405}"/>
    <cellStyle name="Normal 94 2 2 2 2" xfId="39628" xr:uid="{C4614CCB-5047-4265-980B-6A079D25BEE9}"/>
    <cellStyle name="Normal 94 2 2 2 2 2" xfId="39629" xr:uid="{7B0ACC11-B3FD-4B4E-8284-754AB717A096}"/>
    <cellStyle name="Normal 94 2 2 2 2 3" xfId="39630" xr:uid="{4945EC23-964E-4387-9D82-9E1DEC9E6831}"/>
    <cellStyle name="Normal 94 2 2 2 2 4" xfId="39631" xr:uid="{D82A5988-108E-4980-9E74-EE7FBBF163B0}"/>
    <cellStyle name="Normal 94 2 2 2 3" xfId="39632" xr:uid="{9AD810FC-86F2-48A4-BEE4-224BD3AA7EE3}"/>
    <cellStyle name="Normal 94 2 2 2 3 2" xfId="39633" xr:uid="{4406C6DB-50E6-49CB-9209-E0A1EA1029EC}"/>
    <cellStyle name="Normal 94 2 2 2 4" xfId="39634" xr:uid="{E1E00F8C-5CF8-4AAF-B9AB-B0AE8282D0B9}"/>
    <cellStyle name="Normal 94 2 2 2 5" xfId="39635" xr:uid="{2B836DC9-575F-4A3B-94D7-42D6CFB38757}"/>
    <cellStyle name="Normal 94 2 2 2 6" xfId="39636" xr:uid="{706C5FFB-89C3-46A2-B05F-8C0D6EFC8266}"/>
    <cellStyle name="Normal 94 2 2 2 7" xfId="39637" xr:uid="{2C007017-4AFF-478E-A481-15226F131BE7}"/>
    <cellStyle name="Normal 94 2 2 2 8" xfId="39638" xr:uid="{4F2E191F-0228-4DDB-9861-2C5EF0B93681}"/>
    <cellStyle name="Normal 94 2 2 2 9" xfId="39639" xr:uid="{4D27AB29-9EC1-432A-AA2B-A5FDB9C2AD05}"/>
    <cellStyle name="Normal 94 2 2 3" xfId="39640" xr:uid="{1C66B068-8D64-4B33-B181-684730A5CEBA}"/>
    <cellStyle name="Normal 94 2 2 3 2" xfId="39641" xr:uid="{88F31A49-2A05-4CA9-BF55-6057C2C38E6F}"/>
    <cellStyle name="Normal 94 2 2 3 3" xfId="39642" xr:uid="{3863A473-4EDA-4F59-887B-71B532E0E6AA}"/>
    <cellStyle name="Normal 94 2 2 3 4" xfId="39643" xr:uid="{43F620BA-BD42-42F6-A744-43E5AD5F28F8}"/>
    <cellStyle name="Normal 94 2 2 4" xfId="39644" xr:uid="{D02A1DF0-3939-48BF-BF31-2AE1E51C54A1}"/>
    <cellStyle name="Normal 94 2 2 4 2" xfId="39645" xr:uid="{625D05BA-AE85-4627-89DF-B5536B0F61E6}"/>
    <cellStyle name="Normal 94 2 2 4 3" xfId="39646" xr:uid="{CFFF72CF-E4D3-421B-9F89-F701CB3A57A0}"/>
    <cellStyle name="Normal 94 2 2 5" xfId="39647" xr:uid="{4DB156C3-85CB-42B2-B976-0A26DDC647A0}"/>
    <cellStyle name="Normal 94 2 2 5 2" xfId="39648" xr:uid="{8632F9D6-B20B-4B6B-A0DC-EA4ECBAD275C}"/>
    <cellStyle name="Normal 94 2 2 6" xfId="39649" xr:uid="{3ED397CA-6739-4989-91A0-873EF86FC065}"/>
    <cellStyle name="Normal 94 2 2 7" xfId="39650" xr:uid="{9EA33A9F-08D3-4E6A-8920-0C080D7FC898}"/>
    <cellStyle name="Normal 94 2 2 8" xfId="39651" xr:uid="{8537A77C-3492-45E7-869F-D4C6820E31E5}"/>
    <cellStyle name="Normal 94 2 2 9" xfId="39652" xr:uid="{8C853A37-D0B2-4B92-8846-AB3472DA4B6F}"/>
    <cellStyle name="Normal 94 2 3" xfId="39653" xr:uid="{4DCBA6CF-2C9D-4E23-9914-60FA9A031D9C}"/>
    <cellStyle name="Normal 94 2 3 2" xfId="39654" xr:uid="{620E1A23-5AC5-4EF2-A72B-466C8BD03D47}"/>
    <cellStyle name="Normal 94 2 3 2 2" xfId="39655" xr:uid="{E3445664-58B2-41F2-95CB-F22F67C74FAE}"/>
    <cellStyle name="Normal 94 2 3 3" xfId="39656" xr:uid="{5ACC5169-CAD3-4118-A30D-A5FC9A86232E}"/>
    <cellStyle name="Normal 94 2 3 3 2" xfId="39657" xr:uid="{0EAC0C2C-C634-4A8E-8682-160290E5A118}"/>
    <cellStyle name="Normal 94 2 3 4" xfId="39658" xr:uid="{1201F5FF-9CAF-497C-8848-D57840315FA3}"/>
    <cellStyle name="Normal 94 2 3 4 2" xfId="39659" xr:uid="{D59D2B5A-AAC3-4D41-B2F9-B1C5575470C6}"/>
    <cellStyle name="Normal 94 2 3 5" xfId="39660" xr:uid="{C727306D-AB1C-437A-8587-D580541A4211}"/>
    <cellStyle name="Normal 94 2 3 6" xfId="39661" xr:uid="{EF379DFA-B303-4E38-9188-7FCBD90EDE00}"/>
    <cellStyle name="Normal 94 2 3 7" xfId="39662" xr:uid="{2FB699B0-B3C6-4D46-A848-43E9BD1381FA}"/>
    <cellStyle name="Normal 94 2 3 8" xfId="39663" xr:uid="{38EDBD03-2522-482F-AB9B-5069AD32629B}"/>
    <cellStyle name="Normal 94 2 3 9" xfId="39664" xr:uid="{7198C18E-207F-4CE4-8E5A-EA9F701EB181}"/>
    <cellStyle name="Normal 94 2 4" xfId="39665" xr:uid="{59419C1C-CD57-41CA-94DF-8ED33AFA7A41}"/>
    <cellStyle name="Normal 94 2 4 2" xfId="39666" xr:uid="{83E84DB6-3612-42B0-B420-0BDF1E2E6928}"/>
    <cellStyle name="Normal 94 2 4 3" xfId="39667" xr:uid="{BABC34C1-E8B8-42E2-92E1-55B98B5FCC9E}"/>
    <cellStyle name="Normal 94 2 5" xfId="39668" xr:uid="{CFFDBF98-F46D-4560-A854-1F1FDA640E9E}"/>
    <cellStyle name="Normal 94 2 5 2" xfId="39669" xr:uid="{CB67022F-EA99-4000-8694-EC7C449B819C}"/>
    <cellStyle name="Normal 94 2 6" xfId="39670" xr:uid="{B04E8C1E-C5E4-4D39-AFF5-0026B9ECB326}"/>
    <cellStyle name="Normal 94 2 7" xfId="39671" xr:uid="{F07679DE-D2C8-4927-9402-53C573DBE7BE}"/>
    <cellStyle name="Normal 94 2 8" xfId="39672" xr:uid="{773F554C-22DF-4561-BF30-0C2C3D72FF51}"/>
    <cellStyle name="Normal 94 2 9" xfId="39673" xr:uid="{D31BF49A-234F-408B-92B1-3135237DEA67}"/>
    <cellStyle name="Normal 94 3" xfId="39674" xr:uid="{BDE082A3-7F39-49D8-AF2C-F80AB176BBD7}"/>
    <cellStyle name="Normal 94 3 10" xfId="39675" xr:uid="{33455AD4-83B9-400D-BBF0-81307F408DC1}"/>
    <cellStyle name="Normal 94 3 2" xfId="39676" xr:uid="{DAA49701-5F77-46BC-93C1-01C14CB6CC7D}"/>
    <cellStyle name="Normal 94 3 2 2" xfId="39677" xr:uid="{63873DCB-550D-4655-BB87-BF7105585EAA}"/>
    <cellStyle name="Normal 94 3 2 2 2" xfId="39678" xr:uid="{939E5A5E-BF98-43AB-845B-4A9C7BFB8E2A}"/>
    <cellStyle name="Normal 94 3 2 2 3" xfId="39679" xr:uid="{7954EEB0-B368-40F2-9821-77E5F5B11776}"/>
    <cellStyle name="Normal 94 3 2 2 4" xfId="39680" xr:uid="{5C6AF6AE-BC12-4387-B0AC-507907C3CE8D}"/>
    <cellStyle name="Normal 94 3 2 3" xfId="39681" xr:uid="{22B3CD3A-6567-4C98-8962-E76BB23E3F3B}"/>
    <cellStyle name="Normal 94 3 2 3 2" xfId="39682" xr:uid="{450DC07F-1185-4D8B-91FA-6D79194C4BA7}"/>
    <cellStyle name="Normal 94 3 2 4" xfId="39683" xr:uid="{E32EE8AA-E864-4CE6-898A-C77AC3391D9F}"/>
    <cellStyle name="Normal 94 3 2 5" xfId="39684" xr:uid="{6F337961-8820-4BEC-8F58-DAA4619EA2CF}"/>
    <cellStyle name="Normal 94 3 2 6" xfId="39685" xr:uid="{C10B5FF1-B6F0-4F06-A40A-825FB3AE5A2A}"/>
    <cellStyle name="Normal 94 3 2 7" xfId="39686" xr:uid="{434B8029-DE40-43A6-B0FF-A29ED0611BDA}"/>
    <cellStyle name="Normal 94 3 2 8" xfId="39687" xr:uid="{7B299A4F-C99C-4014-8A2B-DC7718110FF5}"/>
    <cellStyle name="Normal 94 3 2 9" xfId="39688" xr:uid="{D470DAE1-1348-4FE8-87C4-B8B22076DA82}"/>
    <cellStyle name="Normal 94 3 3" xfId="39689" xr:uid="{6E9BDB69-D4AF-464F-9D89-6F5FBDBB1897}"/>
    <cellStyle name="Normal 94 3 3 2" xfId="39690" xr:uid="{5CD59CF9-5D5C-460E-824F-B814B30F1A19}"/>
    <cellStyle name="Normal 94 3 3 3" xfId="39691" xr:uid="{E5267F8D-4B38-4DFE-994F-E984B5C06941}"/>
    <cellStyle name="Normal 94 3 3 4" xfId="39692" xr:uid="{9688D360-D849-4B75-BFDF-E31AB1FB63A9}"/>
    <cellStyle name="Normal 94 3 4" xfId="39693" xr:uid="{D48E41EB-B44E-4551-9DAE-5D2F23AA72ED}"/>
    <cellStyle name="Normal 94 3 4 2" xfId="39694" xr:uid="{B99A2BBF-1371-4C82-B3DC-F006B60DB6A5}"/>
    <cellStyle name="Normal 94 3 4 3" xfId="39695" xr:uid="{AF19C901-2701-4DA2-9236-D7F12277F515}"/>
    <cellStyle name="Normal 94 3 5" xfId="39696" xr:uid="{F9B587D9-5B2C-4655-BA28-C68643CFEFB0}"/>
    <cellStyle name="Normal 94 3 5 2" xfId="39697" xr:uid="{8685CE3B-F425-464E-B136-3B45426F057D}"/>
    <cellStyle name="Normal 94 3 6" xfId="39698" xr:uid="{BD3BBA98-A399-44F1-9FC4-68DC191C0BAB}"/>
    <cellStyle name="Normal 94 3 7" xfId="39699" xr:uid="{D3E02EAC-0DB3-428E-81AE-04AF3FEBC3E0}"/>
    <cellStyle name="Normal 94 3 8" xfId="39700" xr:uid="{3F462D6C-C5ED-49E4-B59B-2A8E21AA5F58}"/>
    <cellStyle name="Normal 94 3 9" xfId="39701" xr:uid="{3850AB8D-3011-401A-98F7-2DD45D3D1B2D}"/>
    <cellStyle name="Normal 94 4" xfId="39702" xr:uid="{7E838C3B-BFB0-431D-A4AC-4CB61E3E99AE}"/>
    <cellStyle name="Normal 94 4 2" xfId="39703" xr:uid="{0F5F6642-E84D-406A-8C4D-FFC80C9977D7}"/>
    <cellStyle name="Normal 94 4 2 2" xfId="39704" xr:uid="{DF248A54-3DC6-4AD5-8570-554683A00BEB}"/>
    <cellStyle name="Normal 94 4 3" xfId="39705" xr:uid="{5EB32221-D982-454B-A3EB-FDDA2D5B1A00}"/>
    <cellStyle name="Normal 94 4 3 2" xfId="39706" xr:uid="{5C8BE1BD-F83B-4147-910D-995A82E37772}"/>
    <cellStyle name="Normal 94 4 4" xfId="39707" xr:uid="{98DDCA1C-BF08-4F71-B50C-9380D1D3F1AB}"/>
    <cellStyle name="Normal 94 4 4 2" xfId="39708" xr:uid="{B6278F10-31FB-41BB-9D0A-F1587EC2B51E}"/>
    <cellStyle name="Normal 94 4 5" xfId="39709" xr:uid="{FE49968F-200B-4761-AE59-197F6906BA6F}"/>
    <cellStyle name="Normal 94 4 6" xfId="39710" xr:uid="{C636E2D2-983D-4A8C-812D-D8630C9218B4}"/>
    <cellStyle name="Normal 94 4 7" xfId="39711" xr:uid="{5B00C9AF-B80D-4EBE-8E8A-20D8AD53040E}"/>
    <cellStyle name="Normal 94 4 8" xfId="39712" xr:uid="{6D6983E8-7732-4AFE-B744-99FA4AFADC53}"/>
    <cellStyle name="Normal 94 4 9" xfId="39713" xr:uid="{F0CFC9FE-588D-4414-8CD4-2D7DF5644ECD}"/>
    <cellStyle name="Normal 94 5" xfId="39714" xr:uid="{099F1D36-DE7A-401F-906D-06F11D4E1205}"/>
    <cellStyle name="Normal 94 5 2" xfId="39715" xr:uid="{7BB4BBE6-C24C-4EB7-A534-73C9969A20E1}"/>
    <cellStyle name="Normal 94 5 2 2" xfId="39716" xr:uid="{CFA62982-0B8C-4536-816B-9C6C5ECE2C0B}"/>
    <cellStyle name="Normal 94 5 3" xfId="39717" xr:uid="{4E3E0F83-8BE8-4979-B9AC-F756AB151805}"/>
    <cellStyle name="Normal 94 6" xfId="39718" xr:uid="{23936DCB-77FB-432F-AA27-5D2E436D042C}"/>
    <cellStyle name="Normal 94 6 2" xfId="39719" xr:uid="{143B3438-1BB9-4F5A-AEC6-C8023AD3E433}"/>
    <cellStyle name="Normal 94 6 2 2" xfId="39720" xr:uid="{7A915141-C232-4DD9-A390-ACEDD44BEB30}"/>
    <cellStyle name="Normal 94 6 3" xfId="39721" xr:uid="{E0A47702-1D65-4F6C-9E61-6B7B8ADFD7C5}"/>
    <cellStyle name="Normal 94 7" xfId="39722" xr:uid="{33E08601-22F0-4D25-B94C-8FFB6E52F376}"/>
    <cellStyle name="Normal 94 7 2" xfId="39723" xr:uid="{CD9215E1-774F-4E0A-AE12-D3F16C0958C2}"/>
    <cellStyle name="Normal 94 8" xfId="39724" xr:uid="{51DE0865-6085-42C8-AD44-792CBE9200EB}"/>
    <cellStyle name="Normal 94 9" xfId="39725" xr:uid="{5D64F6FD-7A89-4542-9E98-49622CCB3A79}"/>
    <cellStyle name="Normal 95" xfId="39726" xr:uid="{736ACF04-3E84-45F6-8997-C77EC7C4E0EB}"/>
    <cellStyle name="Normal 95 2" xfId="39727" xr:uid="{F22938DF-05B1-42B9-97D2-D17B91C4DBE3}"/>
    <cellStyle name="Normal 95 2 2" xfId="39728" xr:uid="{1FD9A94D-34AD-40A9-9656-5FB3EBDD1CA9}"/>
    <cellStyle name="Normal 95 2 2 2" xfId="39729" xr:uid="{21543579-CE93-41E8-AB68-378079E4DA4E}"/>
    <cellStyle name="Normal 95 2 2 2 2" xfId="39730" xr:uid="{CD849F0E-E38A-4C1B-9920-B0A5E9DB1943}"/>
    <cellStyle name="Normal 95 2 2 2 2 2" xfId="39731" xr:uid="{40A9BDE6-E075-49D0-A339-A5BB725814A3}"/>
    <cellStyle name="Normal 95 2 2 2 3" xfId="39732" xr:uid="{BB42FB68-4828-4F00-B843-B8F50C7B904C}"/>
    <cellStyle name="Normal 95 2 2 2 4" xfId="39733" xr:uid="{CEF27E5D-D692-4CA2-B05C-E38B205442FA}"/>
    <cellStyle name="Normal 95 2 2 3" xfId="39734" xr:uid="{6AEF060D-6EE9-4EA1-B22A-AEE2C43965F1}"/>
    <cellStyle name="Normal 95 2 2 3 2" xfId="39735" xr:uid="{8862CFA7-9291-4FA8-9DC1-362BEB9D2B45}"/>
    <cellStyle name="Normal 95 2 2 4" xfId="39736" xr:uid="{98B9698F-34F0-4AB7-8C1E-D632EEA47334}"/>
    <cellStyle name="Normal 95 2 2 5" xfId="39737" xr:uid="{3B1615A9-9217-4AE0-9F80-034CD06FB585}"/>
    <cellStyle name="Normal 95 2 2 6" xfId="39738" xr:uid="{73EF29AC-ADF2-4C9C-A746-44AE1D067399}"/>
    <cellStyle name="Normal 95 2 3" xfId="39739" xr:uid="{80008262-0787-4F0A-A169-53D399904F43}"/>
    <cellStyle name="Normal 95 3" xfId="39740" xr:uid="{DD6C6D8E-3DF4-451D-826A-8D2B2B72BA4D}"/>
    <cellStyle name="Normal 95 3 2" xfId="39741" xr:uid="{37CA94C0-936A-4A54-A440-F77C898BA954}"/>
    <cellStyle name="Normal 95 3 2 2" xfId="39742" xr:uid="{64018A9F-8F7B-45CC-BA85-EF4F86DCCEA7}"/>
    <cellStyle name="Normal 95 3 2 2 2" xfId="39743" xr:uid="{A990C635-DEAB-4C11-9D1B-B370AED5D03F}"/>
    <cellStyle name="Normal 95 3 2 3" xfId="39744" xr:uid="{337E61A5-5493-484C-B5D7-3AD813EE5D5B}"/>
    <cellStyle name="Normal 95 3 2 4" xfId="39745" xr:uid="{1E823B97-62E0-4BBE-B7DF-26DC519739E2}"/>
    <cellStyle name="Normal 95 3 2 5" xfId="39746" xr:uid="{AA9F3286-4420-45FC-B71A-B4EEAA09A406}"/>
    <cellStyle name="Normal 95 3 3" xfId="39747" xr:uid="{D0EF13D3-9A50-4A3A-8494-D82A578E9AE5}"/>
    <cellStyle name="Normal 95 3 3 2" xfId="39748" xr:uid="{3FE8DB13-810A-40AF-9FFB-1A9965ACB9A3}"/>
    <cellStyle name="Normal 95 3 3 3" xfId="39749" xr:uid="{060FCBBF-4435-40F5-ADBA-6216AEBBCEB4}"/>
    <cellStyle name="Normal 95 3 4" xfId="39750" xr:uid="{67E9CFEF-8608-4E9E-9C32-FDF5ACEA9EC0}"/>
    <cellStyle name="Normal 95 3 5" xfId="39751" xr:uid="{8EC9E7E9-622F-49D4-98F8-8CA2FF0F4C44}"/>
    <cellStyle name="Normal 95 4" xfId="39752" xr:uid="{26688DF5-89EB-4B39-B46C-B8BE1385771D}"/>
    <cellStyle name="Normal 95 4 2" xfId="39753" xr:uid="{643225D9-E197-46B9-BC94-82E3E924BAA7}"/>
    <cellStyle name="Normal 95 5" xfId="39754" xr:uid="{4D8CB656-7902-4063-970C-C885D0E3E47D}"/>
    <cellStyle name="Normal 96" xfId="39755" xr:uid="{49B49614-60D0-4F96-99AD-F50CB2B19698}"/>
    <cellStyle name="Normal 96 10" xfId="39756" xr:uid="{D921F7CD-0E4F-48DA-8026-AF69C58B8B47}"/>
    <cellStyle name="Normal 96 2" xfId="39757" xr:uid="{55FA4AEA-4794-428E-9969-2A33138BEC83}"/>
    <cellStyle name="Normal 96 2 2" xfId="39758" xr:uid="{44E6768D-65A0-4A29-9CBD-EA37D6DE2D64}"/>
    <cellStyle name="Normal 96 2 2 2" xfId="39759" xr:uid="{A5818060-5BC1-4C68-ACA9-2DB6228F1C98}"/>
    <cellStyle name="Normal 96 2 2 2 2" xfId="39760" xr:uid="{06644982-82E1-41E9-9C96-896B309C0435}"/>
    <cellStyle name="Normal 96 2 2 2 2 2" xfId="39761" xr:uid="{6F8368CB-ECBC-4FDE-A602-69CBCF8DA232}"/>
    <cellStyle name="Normal 96 2 2 2 3" xfId="39762" xr:uid="{101CA9BF-ACD1-4007-8D8F-86BA9EE4D7EF}"/>
    <cellStyle name="Normal 96 2 2 2 4" xfId="39763" xr:uid="{9BA57470-1361-43A2-9CFF-7DF947845923}"/>
    <cellStyle name="Normal 96 2 2 3" xfId="39764" xr:uid="{C2197AAC-E0F2-4D22-84D5-3659E2D1FB10}"/>
    <cellStyle name="Normal 96 2 2 3 2" xfId="39765" xr:uid="{C05D8776-7907-4830-A1C8-BA8EE47C278A}"/>
    <cellStyle name="Normal 96 2 2 4" xfId="39766" xr:uid="{E68698C8-D8D9-460D-B8C1-E81B67C2E455}"/>
    <cellStyle name="Normal 96 2 2 5" xfId="39767" xr:uid="{F27ED02C-6151-4894-864C-B29CF8AE028D}"/>
    <cellStyle name="Normal 96 2 2 6" xfId="39768" xr:uid="{8032E520-98DA-48D9-B86D-0AE11493DB23}"/>
    <cellStyle name="Normal 96 2 3" xfId="39769" xr:uid="{D1E55D15-43BC-49C9-9B90-707268D99A3A}"/>
    <cellStyle name="Normal 96 3" xfId="39770" xr:uid="{EE1D9C5A-8FAA-462A-924C-CB6B378FD209}"/>
    <cellStyle name="Normal 96 3 2" xfId="39771" xr:uid="{06716533-8276-486E-99B8-9FD811786916}"/>
    <cellStyle name="Normal 96 3 2 2" xfId="39772" xr:uid="{6D7B9C6F-FAA8-4BED-87E2-0DCDEB973BB9}"/>
    <cellStyle name="Normal 96 3 2 2 2" xfId="39773" xr:uid="{920D0F85-EE81-4E6A-9070-272C624CC871}"/>
    <cellStyle name="Normal 96 3 2 3" xfId="39774" xr:uid="{8F4FD06B-2C5B-4555-9ECD-133CBF1CE7B3}"/>
    <cellStyle name="Normal 96 3 2 4" xfId="39775" xr:uid="{2089F991-C0E2-4AC6-8B1A-AC1D3E75D14B}"/>
    <cellStyle name="Normal 96 3 3" xfId="39776" xr:uid="{99322154-8E73-408C-A2A2-18C51312F15A}"/>
    <cellStyle name="Normal 96 3 3 2" xfId="39777" xr:uid="{AB7DFF19-7036-423B-A3B4-41B61F71316B}"/>
    <cellStyle name="Normal 96 3 4" xfId="39778" xr:uid="{4FAA97F0-D0B8-467D-9DB4-0F1D8A7831ED}"/>
    <cellStyle name="Normal 96 3 5" xfId="39779" xr:uid="{0510821E-7B2E-4A80-AB79-2D0AE9A21DB4}"/>
    <cellStyle name="Normal 96 3 6" xfId="39780" xr:uid="{304627D0-35D0-43B7-9CD9-0571D9782255}"/>
    <cellStyle name="Normal 96 4" xfId="39781" xr:uid="{6003EB86-6827-475A-A424-7D577300883C}"/>
    <cellStyle name="Normal 96 4 2" xfId="39782" xr:uid="{3525FD2E-F106-440C-BA0E-982029CC0A1D}"/>
    <cellStyle name="Normal 96 5" xfId="39783" xr:uid="{ECA58EBB-12C4-4BF7-BDAB-EA7038D45C3B}"/>
    <cellStyle name="Normal 96 6" xfId="39784" xr:uid="{D0812DC9-2697-452F-A092-77E2BE3B1144}"/>
    <cellStyle name="Normal 96 7" xfId="39785" xr:uid="{29C248CE-168E-4587-AD1D-F4482454E104}"/>
    <cellStyle name="Normal 96 8" xfId="39786" xr:uid="{09F7A2E1-5BD8-49C5-B4C3-4213E659BB82}"/>
    <cellStyle name="Normal 96 9" xfId="39787" xr:uid="{DDA00562-F17B-4FC2-94EA-2333CABE40D4}"/>
    <cellStyle name="Normal 97" xfId="39788" xr:uid="{E862ABA1-F0CE-43F8-A0A8-0CC745381715}"/>
    <cellStyle name="Normal 97 2" xfId="39789" xr:uid="{7344B02B-5094-4745-BD28-383308C6448C}"/>
    <cellStyle name="Normal 97 2 2" xfId="39790" xr:uid="{3C9A4094-F04F-4AC5-9073-FA32009CEFFA}"/>
    <cellStyle name="Normal 97 2 2 2" xfId="39791" xr:uid="{6A49AA45-28B5-475B-8522-51AE90D00D5A}"/>
    <cellStyle name="Normal 97 2 2 2 2" xfId="39792" xr:uid="{441C2240-EBEC-41C3-AE34-0982E1E8E7A0}"/>
    <cellStyle name="Normal 97 2 2 2 2 2" xfId="39793" xr:uid="{E7995177-20E2-4C2B-A234-BE7786057515}"/>
    <cellStyle name="Normal 97 2 2 2 3" xfId="39794" xr:uid="{CE5C6A7B-767E-458B-BB94-5B5604F5C868}"/>
    <cellStyle name="Normal 97 2 2 2 4" xfId="39795" xr:uid="{3FF9D355-6008-4AC9-9908-74AF8ADD247B}"/>
    <cellStyle name="Normal 97 2 2 3" xfId="39796" xr:uid="{2D32448A-F119-4877-8404-1E6C079B0815}"/>
    <cellStyle name="Normal 97 2 2 3 2" xfId="39797" xr:uid="{E5AD6BC7-CB0A-4D10-ABBB-86F936FD8A70}"/>
    <cellStyle name="Normal 97 2 2 4" xfId="39798" xr:uid="{6DBA8A32-EF24-4905-93F7-1A490DFCC4A8}"/>
    <cellStyle name="Normal 97 2 2 5" xfId="39799" xr:uid="{D8B7BFCE-0E8F-490A-99A9-CC831A3F9B09}"/>
    <cellStyle name="Normal 97 2 2 6" xfId="39800" xr:uid="{80346B1C-DF17-4A3C-B302-6ABD6748B9C2}"/>
    <cellStyle name="Normal 97 2 3" xfId="39801" xr:uid="{CDB500E9-003E-49FF-A1DA-7061A03919D9}"/>
    <cellStyle name="Normal 97 3" xfId="39802" xr:uid="{422E0322-5253-43AF-A394-2FB899EDD615}"/>
    <cellStyle name="Normal 97 3 2" xfId="39803" xr:uid="{C9FEAF17-3EEA-40C9-B596-B696237F003D}"/>
    <cellStyle name="Normal 97 3 2 2" xfId="39804" xr:uid="{5B2DE8E3-12D1-43C3-B50B-19BD44EBD307}"/>
    <cellStyle name="Normal 97 3 2 2 2" xfId="39805" xr:uid="{57857A9F-ED38-467E-BD13-5FA78F183094}"/>
    <cellStyle name="Normal 97 3 2 3" xfId="39806" xr:uid="{89FE9FE1-7901-4AEA-9758-965090293F3C}"/>
    <cellStyle name="Normal 97 3 2 4" xfId="39807" xr:uid="{D4D3E436-E445-44BF-AA12-A7BB6CDF69FA}"/>
    <cellStyle name="Normal 97 3 3" xfId="39808" xr:uid="{FB36F524-AFDE-4DF8-9957-F0CC0C574F78}"/>
    <cellStyle name="Normal 97 3 3 2" xfId="39809" xr:uid="{2C98F74A-C5E1-4747-927A-8C3959068226}"/>
    <cellStyle name="Normal 97 3 4" xfId="39810" xr:uid="{8043BF18-E9E3-4B16-BE88-89B8220029F1}"/>
    <cellStyle name="Normal 97 3 5" xfId="39811" xr:uid="{4FD1C0AE-02C4-47ED-B807-3E975083A72A}"/>
    <cellStyle name="Normal 97 3 6" xfId="39812" xr:uid="{A339E77B-8BD2-4D84-9C49-A6A1941002BF}"/>
    <cellStyle name="Normal 97 4" xfId="39813" xr:uid="{88E08CBB-BA5E-4003-8C77-70803674D764}"/>
    <cellStyle name="Normal 98" xfId="39814" xr:uid="{51132570-4108-4E40-9990-54B42278BF9E}"/>
    <cellStyle name="Normal 98 2" xfId="39815" xr:uid="{CD75FC63-13C9-4DEB-ACCD-4DA9182771CF}"/>
    <cellStyle name="Normal 98 2 2" xfId="39816" xr:uid="{1AAAD808-FD65-48D0-B972-3E037AC7F3B6}"/>
    <cellStyle name="Normal 98 2 2 2" xfId="39817" xr:uid="{7033F385-2531-4444-9271-01F147F69B44}"/>
    <cellStyle name="Normal 98 2 2 2 2" xfId="39818" xr:uid="{08E2FCFA-38BD-464B-A571-E504C4705E56}"/>
    <cellStyle name="Normal 98 2 2 2 2 2" xfId="39819" xr:uid="{F5D11711-425D-41C6-9852-97AC05F45099}"/>
    <cellStyle name="Normal 98 2 2 2 3" xfId="39820" xr:uid="{D695477A-D9EE-4983-8484-4425926D44DB}"/>
    <cellStyle name="Normal 98 2 2 2 4" xfId="39821" xr:uid="{43D946EC-65A9-41AF-86DA-8424E47EBEF5}"/>
    <cellStyle name="Normal 98 2 2 3" xfId="39822" xr:uid="{66414BD6-1B30-4A66-9E34-DFB861242F33}"/>
    <cellStyle name="Normal 98 2 2 3 2" xfId="39823" xr:uid="{7A75EB33-A4A8-4B2E-8864-ED034819CEA8}"/>
    <cellStyle name="Normal 98 2 2 4" xfId="39824" xr:uid="{DE973CA2-30ED-4C2D-B1F8-B139B5373610}"/>
    <cellStyle name="Normal 98 2 2 5" xfId="39825" xr:uid="{800DE873-9AF6-4F4B-95CD-F531364AA15E}"/>
    <cellStyle name="Normal 98 2 2 6" xfId="39826" xr:uid="{332F9E16-0D31-466F-81BA-A718A23BF6ED}"/>
    <cellStyle name="Normal 98 2 3" xfId="39827" xr:uid="{4F225B86-2150-4702-913A-DEE086160FBF}"/>
    <cellStyle name="Normal 98 3" xfId="39828" xr:uid="{27E2EF3D-CA8A-4FDC-9A4E-3D2CB3C2D8DD}"/>
    <cellStyle name="Normal 98 3 2" xfId="39829" xr:uid="{9F19237B-5F3E-44C8-8BCF-FD99E97FDE04}"/>
    <cellStyle name="Normal 98 3 2 2" xfId="39830" xr:uid="{2D837D6C-A09B-40E5-9C92-0E54638E961D}"/>
    <cellStyle name="Normal 98 3 2 2 2" xfId="39831" xr:uid="{9C7BF186-8C6A-4768-A8B9-F13C857D7F96}"/>
    <cellStyle name="Normal 98 3 2 3" xfId="39832" xr:uid="{F92948D2-29C2-479E-90F6-9690526C7672}"/>
    <cellStyle name="Normal 98 3 2 4" xfId="39833" xr:uid="{B99196EB-F0B9-46C9-A481-3242C4F5B2AA}"/>
    <cellStyle name="Normal 98 3 3" xfId="39834" xr:uid="{2D5ED3DC-F57A-467F-BFFA-3693C91D9B0C}"/>
    <cellStyle name="Normal 98 3 3 2" xfId="39835" xr:uid="{D53824D0-A8AF-43C8-847A-151A53B6071E}"/>
    <cellStyle name="Normal 98 3 4" xfId="39836" xr:uid="{C4E0FB62-9ECE-4CC0-A75E-10E5130D3FA0}"/>
    <cellStyle name="Normal 98 3 5" xfId="39837" xr:uid="{DB538582-74ED-4065-9E74-B19314C35DE4}"/>
    <cellStyle name="Normal 98 3 6" xfId="39838" xr:uid="{3B76AE4F-788E-4A5F-95CA-8889CC6F2403}"/>
    <cellStyle name="Normal 98 4" xfId="39839" xr:uid="{2FF6EA99-CAB2-4E13-B1D5-5772DC432EA1}"/>
    <cellStyle name="Normal 99" xfId="39840" xr:uid="{723338B0-D1F3-4E8E-892F-C55BF7B63A22}"/>
    <cellStyle name="Normal 99 2" xfId="39841" xr:uid="{976D85FB-39FD-4D6B-8A2C-F2FB44D6B284}"/>
    <cellStyle name="Normal 99 2 2" xfId="39842" xr:uid="{6F060A3A-3BDC-4C1D-9AFF-B4F4FE38C444}"/>
    <cellStyle name="Normal 99 2 2 2" xfId="39843" xr:uid="{4C72AA5D-5694-4075-A9C5-26E04EFEACDD}"/>
    <cellStyle name="Normal 99 2 2 2 2" xfId="39844" xr:uid="{48124D78-3C49-43F4-A2B0-88325338FE12}"/>
    <cellStyle name="Normal 99 2 2 2 2 2" xfId="39845" xr:uid="{AF2A9B88-4975-4759-9D8C-F859B44BBB41}"/>
    <cellStyle name="Normal 99 2 2 2 3" xfId="39846" xr:uid="{EEA66EC8-1A13-4ED0-AD99-27DC00757DEE}"/>
    <cellStyle name="Normal 99 2 2 2 4" xfId="39847" xr:uid="{AF100EB9-2DB9-4E1C-B11B-DA14780376BE}"/>
    <cellStyle name="Normal 99 2 2 3" xfId="39848" xr:uid="{BEF84C1A-AF33-4A93-86B8-52F241109F61}"/>
    <cellStyle name="Normal 99 2 2 3 2" xfId="39849" xr:uid="{A848D04A-AFAC-43DC-B1BC-B59CA441AE1D}"/>
    <cellStyle name="Normal 99 2 2 4" xfId="39850" xr:uid="{9FE873D7-DEA4-4A88-981D-3F8695FF5110}"/>
    <cellStyle name="Normal 99 2 2 5" xfId="39851" xr:uid="{2D17FEB7-B891-4CCC-9360-7255CB0925C5}"/>
    <cellStyle name="Normal 99 2 2 6" xfId="39852" xr:uid="{08309AC4-D7EB-4469-AE4E-253B11726714}"/>
    <cellStyle name="Normal 99 2 3" xfId="39853" xr:uid="{54B582E5-230D-40B3-82B2-196E4D61846D}"/>
    <cellStyle name="Normal 99 3" xfId="39854" xr:uid="{681D97B0-013E-4A75-9DE4-13F147F5C256}"/>
    <cellStyle name="Normal 99 3 2" xfId="39855" xr:uid="{EF90529A-8868-44E4-BFDA-D416975F5D32}"/>
    <cellStyle name="Normal 99 3 2 2" xfId="39856" xr:uid="{25A89B22-1F4E-47DC-A0FA-00A2335526AB}"/>
    <cellStyle name="Normal 99 3 2 2 2" xfId="39857" xr:uid="{9CD357A5-FC3D-41AD-8A7A-207D70CE2BE0}"/>
    <cellStyle name="Normal 99 3 2 3" xfId="39858" xr:uid="{DDC51A53-DBE5-430B-801E-9B9401CF8C11}"/>
    <cellStyle name="Normal 99 3 2 4" xfId="39859" xr:uid="{091CD9FE-07B2-444E-A392-E8B80C9DF22D}"/>
    <cellStyle name="Normal 99 3 3" xfId="39860" xr:uid="{8FB43056-EA91-4A3A-8D80-1311B3901D9F}"/>
    <cellStyle name="Normal 99 3 3 2" xfId="39861" xr:uid="{AE916D51-61C5-4821-AB1C-0CCDF47F8416}"/>
    <cellStyle name="Normal 99 3 4" xfId="39862" xr:uid="{630887D6-C456-4FFE-BD9D-921813D19D16}"/>
    <cellStyle name="Normal 99 3 5" xfId="39863" xr:uid="{3D04DBA2-DEAD-4F37-B82D-E549CB4CF1D0}"/>
    <cellStyle name="Normal 99 3 6" xfId="39864" xr:uid="{86FB8A47-74EC-4B9C-9CE9-D0438C252FD7}"/>
    <cellStyle name="Normal 99 4" xfId="39865" xr:uid="{FCA5C105-6BDA-432B-BBD3-E2D918A4619F}"/>
    <cellStyle name="Normal GHG Numbers (0.00)" xfId="1424" xr:uid="{00000000-0005-0000-0000-000096050000}"/>
    <cellStyle name="Normal GHG Numbers (0.00) 2" xfId="1425" xr:uid="{00000000-0005-0000-0000-000097050000}"/>
    <cellStyle name="Normal GHG Numbers (0.00) 2 2" xfId="1426" xr:uid="{00000000-0005-0000-0000-000098050000}"/>
    <cellStyle name="Normal GHG Numbers (0.00) 2 2 2" xfId="39868" xr:uid="{185E049B-FC5C-4762-A9C2-CB08718D499C}"/>
    <cellStyle name="Normal GHG Numbers (0.00) 2 2 2 2" xfId="39869" xr:uid="{EB557A39-4B86-4570-A762-BB622C7832B8}"/>
    <cellStyle name="Normal GHG Numbers (0.00) 2 2 2 2 2" xfId="39870" xr:uid="{9FD56AB5-F62C-442A-A563-369E9C929787}"/>
    <cellStyle name="Normal GHG Numbers (0.00) 2 2 2 3" xfId="39871" xr:uid="{C8EBB674-E0C1-44ED-924C-CF0D7593A584}"/>
    <cellStyle name="Normal GHG Numbers (0.00) 2 2 2 4" xfId="39872" xr:uid="{0EB721F6-CCC2-44A3-939F-5879C5FCE0FD}"/>
    <cellStyle name="Normal GHG Numbers (0.00) 2 2 3" xfId="39873" xr:uid="{A53034FB-A398-4F68-80DE-CDAE8915F505}"/>
    <cellStyle name="Normal GHG Numbers (0.00) 2 2 3 2" xfId="39874" xr:uid="{6BC78DE2-642B-4D78-9AAF-D40D13E69265}"/>
    <cellStyle name="Normal GHG Numbers (0.00) 2 2 4" xfId="39875" xr:uid="{F11DD3B4-7914-4FD9-A40B-03E3D7D8303F}"/>
    <cellStyle name="Normal GHG Numbers (0.00) 2 2 5" xfId="39876" xr:uid="{2C828345-4013-4535-A60E-F7EF2D0FC727}"/>
    <cellStyle name="Normal GHG Numbers (0.00) 2 2 6" xfId="39877" xr:uid="{6BD8C37F-B846-41AF-B968-DC58B978014A}"/>
    <cellStyle name="Normal GHG Numbers (0.00) 2 2 7" xfId="39878" xr:uid="{A1C25969-D961-448F-B997-E45CC554538D}"/>
    <cellStyle name="Normal GHG Numbers (0.00) 2 2 8" xfId="39867" xr:uid="{64B223A3-7511-4717-8E7B-392FB4D84285}"/>
    <cellStyle name="Normal GHG Numbers (0.00) 2 3" xfId="39879" xr:uid="{57DD7F50-CBF6-444B-A2B1-A2256DD8FC6E}"/>
    <cellStyle name="Normal GHG Numbers (0.00) 2 4" xfId="39866" xr:uid="{9CE3E2D4-9975-4C6D-BBDC-452021F628E0}"/>
    <cellStyle name="Normal GHG Numbers (0.00) 2 5" xfId="3217" xr:uid="{9963AA09-A748-45F4-A4F8-9BB355054CD3}"/>
    <cellStyle name="Normal GHG Numbers (0.00) 3" xfId="1427" xr:uid="{00000000-0005-0000-0000-000099050000}"/>
    <cellStyle name="Normal GHG Numbers (0.00) 3 2" xfId="1428" xr:uid="{00000000-0005-0000-0000-00009A050000}"/>
    <cellStyle name="Normal GHG Numbers (0.00) 3 2 2" xfId="1429" xr:uid="{00000000-0005-0000-0000-00009B050000}"/>
    <cellStyle name="Normal GHG Numbers (0.00) 3 2 2 2" xfId="1430" xr:uid="{00000000-0005-0000-0000-00009C050000}"/>
    <cellStyle name="Normal GHG Numbers (0.00) 3 2 2 2 2" xfId="1431" xr:uid="{00000000-0005-0000-0000-00009D050000}"/>
    <cellStyle name="Normal GHG Numbers (0.00) 3 2 2 2 2 2" xfId="39884" xr:uid="{0EEE4D13-A0C9-4AB0-919D-F45118414ABF}"/>
    <cellStyle name="Normal GHG Numbers (0.00) 3 2 2 2 3" xfId="39885" xr:uid="{A1BC07D3-A538-46C6-917A-315423BA3FE3}"/>
    <cellStyle name="Normal GHG Numbers (0.00) 3 2 2 2 4" xfId="39883" xr:uid="{2C9E5CAA-426B-4059-B225-07AE06221A7C}"/>
    <cellStyle name="Normal GHG Numbers (0.00) 3 2 2 3" xfId="1432" xr:uid="{00000000-0005-0000-0000-00009E050000}"/>
    <cellStyle name="Normal GHG Numbers (0.00) 3 2 2 3 2" xfId="39886" xr:uid="{F61E62E0-ED74-4C2D-99A6-9F089681BF9D}"/>
    <cellStyle name="Normal GHG Numbers (0.00) 3 2 2 4" xfId="39887" xr:uid="{8163DAD3-29B7-4C2A-BE1C-237C074155B0}"/>
    <cellStyle name="Normal GHG Numbers (0.00) 3 2 2 5" xfId="39888" xr:uid="{4508328B-FCB1-4478-98CD-4398D9DD2B5F}"/>
    <cellStyle name="Normal GHG Numbers (0.00) 3 2 2 6" xfId="39882" xr:uid="{97D4F12E-7B86-46D9-B033-8E9E943DC2F6}"/>
    <cellStyle name="Normal GHG Numbers (0.00) 3 2 3" xfId="1433" xr:uid="{00000000-0005-0000-0000-00009F050000}"/>
    <cellStyle name="Normal GHG Numbers (0.00) 3 2 3 2" xfId="1434" xr:uid="{00000000-0005-0000-0000-0000A0050000}"/>
    <cellStyle name="Normal GHG Numbers (0.00) 3 2 3 2 2" xfId="39890" xr:uid="{1A42F1CB-EF19-44F3-A71B-8DD82A6CEA87}"/>
    <cellStyle name="Normal GHG Numbers (0.00) 3 2 3 3" xfId="39889" xr:uid="{BA7EF4D9-B15F-4CC5-972F-EBC087032B47}"/>
    <cellStyle name="Normal GHG Numbers (0.00) 3 2 4" xfId="1435" xr:uid="{00000000-0005-0000-0000-0000A1050000}"/>
    <cellStyle name="Normal GHG Numbers (0.00) 3 2 4 2" xfId="39891" xr:uid="{1429C2A8-3DB9-4B92-827C-F2AC1E275E63}"/>
    <cellStyle name="Normal GHG Numbers (0.00) 3 2 5" xfId="39892" xr:uid="{2C51ECD4-47F8-4F85-8218-ECAE65E6B3D2}"/>
    <cellStyle name="Normal GHG Numbers (0.00) 3 2 6" xfId="39893" xr:uid="{4E195408-62AD-4DBE-82D3-D68B91FA4E14}"/>
    <cellStyle name="Normal GHG Numbers (0.00) 3 2 7" xfId="39881" xr:uid="{94CC7D2C-330F-42F6-B347-57DCFE96DEC4}"/>
    <cellStyle name="Normal GHG Numbers (0.00) 3 3" xfId="1436" xr:uid="{00000000-0005-0000-0000-0000A2050000}"/>
    <cellStyle name="Normal GHG Numbers (0.00) 3 3 2" xfId="1437" xr:uid="{00000000-0005-0000-0000-0000A3050000}"/>
    <cellStyle name="Normal GHG Numbers (0.00) 3 3 2 2" xfId="1438" xr:uid="{00000000-0005-0000-0000-0000A4050000}"/>
    <cellStyle name="Normal GHG Numbers (0.00) 3 3 2 2 2" xfId="1439" xr:uid="{00000000-0005-0000-0000-0000A5050000}"/>
    <cellStyle name="Normal GHG Numbers (0.00) 3 3 2 2 3" xfId="39896" xr:uid="{E4B1593F-E6AF-438C-A855-B268B357F264}"/>
    <cellStyle name="Normal GHG Numbers (0.00) 3 3 2 3" xfId="1440" xr:uid="{00000000-0005-0000-0000-0000A6050000}"/>
    <cellStyle name="Normal GHG Numbers (0.00) 3 3 2 4" xfId="39895" xr:uid="{5BE22706-3FB9-4254-AAB7-6C7B01356DBC}"/>
    <cellStyle name="Normal GHG Numbers (0.00) 3 3 3" xfId="1441" xr:uid="{00000000-0005-0000-0000-0000A7050000}"/>
    <cellStyle name="Normal GHG Numbers (0.00) 3 3 3 2" xfId="1442" xr:uid="{00000000-0005-0000-0000-0000A8050000}"/>
    <cellStyle name="Normal GHG Numbers (0.00) 3 3 3 2 2" xfId="1443" xr:uid="{00000000-0005-0000-0000-0000A9050000}"/>
    <cellStyle name="Normal GHG Numbers (0.00) 3 3 3 2 3" xfId="39898" xr:uid="{1CD47041-021C-4202-93E7-5ED056042273}"/>
    <cellStyle name="Normal GHG Numbers (0.00) 3 3 3 3" xfId="1444" xr:uid="{00000000-0005-0000-0000-0000AA050000}"/>
    <cellStyle name="Normal GHG Numbers (0.00) 3 3 3 4" xfId="39897" xr:uid="{911BCEBA-7CE1-4FFC-9611-3F0C2E5B040B}"/>
    <cellStyle name="Normal GHG Numbers (0.00) 3 3 4" xfId="1445" xr:uid="{00000000-0005-0000-0000-0000AB050000}"/>
    <cellStyle name="Normal GHG Numbers (0.00) 3 3 4 2" xfId="1446" xr:uid="{00000000-0005-0000-0000-0000AC050000}"/>
    <cellStyle name="Normal GHG Numbers (0.00) 3 3 4 2 2" xfId="1447" xr:uid="{00000000-0005-0000-0000-0000AD050000}"/>
    <cellStyle name="Normal GHG Numbers (0.00) 3 3 4 2 3" xfId="39900" xr:uid="{35B4ECC6-BD91-4B7E-87F4-54F8BD2B7790}"/>
    <cellStyle name="Normal GHG Numbers (0.00) 3 3 4 3" xfId="1448" xr:uid="{00000000-0005-0000-0000-0000AE050000}"/>
    <cellStyle name="Normal GHG Numbers (0.00) 3 3 4 4" xfId="39899" xr:uid="{44ECA64E-91C5-4BEF-8A97-47EF004C4C95}"/>
    <cellStyle name="Normal GHG Numbers (0.00) 3 3 5" xfId="1449" xr:uid="{00000000-0005-0000-0000-0000AF050000}"/>
    <cellStyle name="Normal GHG Numbers (0.00) 3 3 5 2" xfId="39901" xr:uid="{4689CFF0-B34C-4BD6-A43E-65EA371BCD1F}"/>
    <cellStyle name="Normal GHG Numbers (0.00) 3 3 6" xfId="39894" xr:uid="{34C7CFFA-59EB-4F88-8031-A55263A992D4}"/>
    <cellStyle name="Normal GHG Numbers (0.00) 3 4" xfId="1450" xr:uid="{00000000-0005-0000-0000-0000B0050000}"/>
    <cellStyle name="Normal GHG Numbers (0.00) 3 4 2" xfId="1451" xr:uid="{00000000-0005-0000-0000-0000B1050000}"/>
    <cellStyle name="Normal GHG Numbers (0.00) 3 4 3" xfId="39902" xr:uid="{72936B49-7D9F-43CA-9F77-625E72B18B68}"/>
    <cellStyle name="Normal GHG Numbers (0.00) 3 5" xfId="1452" xr:uid="{00000000-0005-0000-0000-0000B2050000}"/>
    <cellStyle name="Normal GHG Numbers (0.00) 3 6" xfId="39880" xr:uid="{53B91868-E638-4C68-A62E-5EA199504C6A}"/>
    <cellStyle name="Normal GHG Numbers (0.00) 4" xfId="1453" xr:uid="{00000000-0005-0000-0000-0000B3050000}"/>
    <cellStyle name="Normal GHG Numbers (0.00) 4 2" xfId="39904" xr:uid="{6173CD72-F954-45C2-9D6A-B33F0CBBF5B1}"/>
    <cellStyle name="Normal GHG Numbers (0.00) 4 2 2" xfId="39905" xr:uid="{6FF3BC7C-40D1-415D-A547-E68D54AC3C8F}"/>
    <cellStyle name="Normal GHG Numbers (0.00) 4 2 2 2" xfId="39906" xr:uid="{3D86F063-2A91-4AA0-9072-D18A38C0DDB6}"/>
    <cellStyle name="Normal GHG Numbers (0.00) 4 2 3" xfId="39907" xr:uid="{F714D87B-1454-4079-B502-16FE1BF349DC}"/>
    <cellStyle name="Normal GHG Numbers (0.00) 4 2 4" xfId="39908" xr:uid="{7E98610A-5998-4CAB-AF8E-50607D36FDF8}"/>
    <cellStyle name="Normal GHG Numbers (0.00) 4 3" xfId="39909" xr:uid="{DFA52D6B-D793-4BDC-B282-3576A5970B7D}"/>
    <cellStyle name="Normal GHG Numbers (0.00) 4 3 2" xfId="39910" xr:uid="{F4EE2C99-542F-4525-AD38-63F3A787E083}"/>
    <cellStyle name="Normal GHG Numbers (0.00) 4 4" xfId="39911" xr:uid="{434581C2-B8D5-4FA3-8E0B-8E45D71595E0}"/>
    <cellStyle name="Normal GHG Numbers (0.00) 4 5" xfId="39912" xr:uid="{48F38EDF-C536-4A8D-9A10-B5F872C82EBC}"/>
    <cellStyle name="Normal GHG Numbers (0.00) 4 6" xfId="39903" xr:uid="{181A1DE8-3F70-4692-A80E-C3B1696D594E}"/>
    <cellStyle name="Normal GHG Numbers (0.00) 5" xfId="39913" xr:uid="{D04A0508-F769-434B-B5D9-1FA4B3B1FB81}"/>
    <cellStyle name="Normal GHG Numbers (0.00) 6" xfId="4084" xr:uid="{AD5C7F09-47B1-4868-9D0D-AB7816D9E2DE}"/>
    <cellStyle name="Normal GHG Numbers (0.00) 7" xfId="2235" xr:uid="{67E8FFA5-ACEE-4AE7-BD94-295F1449513F}"/>
    <cellStyle name="Normal GHG Textfiels Bold" xfId="1454" xr:uid="{00000000-0005-0000-0000-0000B4050000}"/>
    <cellStyle name="Normal GHG Textfiels Bold 2" xfId="1455" xr:uid="{00000000-0005-0000-0000-0000B5050000}"/>
    <cellStyle name="Normal GHG Textfiels Bold 2 2" xfId="1456" xr:uid="{00000000-0005-0000-0000-0000B6050000}"/>
    <cellStyle name="Normal GHG Textfiels Bold 2 2 2" xfId="39916" xr:uid="{3B0399BD-51F9-4213-81E6-4F88FE9FD30C}"/>
    <cellStyle name="Normal GHG Textfiels Bold 2 2 2 2" xfId="39917" xr:uid="{D6B65681-88D4-4789-BD7F-FAD258368D6B}"/>
    <cellStyle name="Normal GHG Textfiels Bold 2 2 2 2 2" xfId="39918" xr:uid="{65A4A2E8-3717-41F5-8C91-2EDB83554612}"/>
    <cellStyle name="Normal GHG Textfiels Bold 2 2 2 3" xfId="39919" xr:uid="{B58E52BD-A059-45A0-975F-CF68F0795790}"/>
    <cellStyle name="Normal GHG Textfiels Bold 2 2 2 4" xfId="39920" xr:uid="{BF341743-A877-4AE7-955E-B2B45581FB8A}"/>
    <cellStyle name="Normal GHG Textfiels Bold 2 2 3" xfId="39921" xr:uid="{39B7DA72-C628-4B96-8F3D-7F8F60802B43}"/>
    <cellStyle name="Normal GHG Textfiels Bold 2 2 3 2" xfId="39922" xr:uid="{CAB19024-9DD9-4066-A2FB-B070EB4EB18B}"/>
    <cellStyle name="Normal GHG Textfiels Bold 2 2 4" xfId="39923" xr:uid="{2641A873-B7CA-45DA-8B04-1F2D90D4F14C}"/>
    <cellStyle name="Normal GHG Textfiels Bold 2 2 5" xfId="39924" xr:uid="{A7C25602-1BD5-4B5F-B078-E9A8ED442572}"/>
    <cellStyle name="Normal GHG Textfiels Bold 2 2 6" xfId="39925" xr:uid="{00823472-1D21-4E6F-B87E-202A0A18733B}"/>
    <cellStyle name="Normal GHG Textfiels Bold 2 2 7" xfId="39926" xr:uid="{4D92C1B7-2934-4179-8E8B-E42203C6B497}"/>
    <cellStyle name="Normal GHG Textfiels Bold 2 2 8" xfId="39915" xr:uid="{CC13B40F-D29A-4BB5-B625-AA4CDEA54A2D}"/>
    <cellStyle name="Normal GHG Textfiels Bold 2 3" xfId="39914" xr:uid="{B3F5514A-1FB6-4F10-AA33-1EB2C948F562}"/>
    <cellStyle name="Normal GHG Textfiels Bold 3" xfId="1457" xr:uid="{00000000-0005-0000-0000-0000B7050000}"/>
    <cellStyle name="Normal GHG Textfiels Bold 3 2" xfId="1458" xr:uid="{00000000-0005-0000-0000-0000B8050000}"/>
    <cellStyle name="Normal GHG Textfiels Bold 3 2 2" xfId="1459" xr:uid="{00000000-0005-0000-0000-0000B9050000}"/>
    <cellStyle name="Normal GHG Textfiels Bold 3 2 2 2" xfId="1460" xr:uid="{00000000-0005-0000-0000-0000BA050000}"/>
    <cellStyle name="Normal GHG Textfiels Bold 3 2 2 2 2" xfId="1461" xr:uid="{00000000-0005-0000-0000-0000BB050000}"/>
    <cellStyle name="Normal GHG Textfiels Bold 3 2 2 2 3" xfId="39930" xr:uid="{ABCD9DCA-D807-4520-81F6-C298917A37E1}"/>
    <cellStyle name="Normal GHG Textfiels Bold 3 2 2 3" xfId="1462" xr:uid="{00000000-0005-0000-0000-0000BC050000}"/>
    <cellStyle name="Normal GHG Textfiels Bold 3 2 2 3 2" xfId="39931" xr:uid="{5DA05626-9BF5-4DCE-8A81-AB7F2BB205CD}"/>
    <cellStyle name="Normal GHG Textfiels Bold 3 2 2 4" xfId="39932" xr:uid="{18E1DD1D-CA06-48F4-9F9E-F2722DE5AFB0}"/>
    <cellStyle name="Normal GHG Textfiels Bold 3 2 2 5" xfId="39929" xr:uid="{A7A5116D-2EF6-41F6-AC7C-C88631734FB9}"/>
    <cellStyle name="Normal GHG Textfiels Bold 3 2 3" xfId="1463" xr:uid="{00000000-0005-0000-0000-0000BD050000}"/>
    <cellStyle name="Normal GHG Textfiels Bold 3 2 3 2" xfId="1464" xr:uid="{00000000-0005-0000-0000-0000BE050000}"/>
    <cellStyle name="Normal GHG Textfiels Bold 3 2 3 3" xfId="39933" xr:uid="{5DE11D5C-2D75-44E5-B620-B302D6458F14}"/>
    <cellStyle name="Normal GHG Textfiels Bold 3 2 4" xfId="1465" xr:uid="{00000000-0005-0000-0000-0000BF050000}"/>
    <cellStyle name="Normal GHG Textfiels Bold 3 2 4 2" xfId="39934" xr:uid="{8C85A4F9-B0A7-4CD8-BC4F-7D7A7261EAAB}"/>
    <cellStyle name="Normal GHG Textfiels Bold 3 2 5" xfId="39935" xr:uid="{79C4097B-7C4D-4BDA-83BC-15CC1E91B95D}"/>
    <cellStyle name="Normal GHG Textfiels Bold 3 2 6" xfId="39928" xr:uid="{DB34FAD4-E17C-41B3-BC47-2B733B6ECA6F}"/>
    <cellStyle name="Normal GHG Textfiels Bold 3 3" xfId="1466" xr:uid="{00000000-0005-0000-0000-0000C0050000}"/>
    <cellStyle name="Normal GHG Textfiels Bold 3 3 2" xfId="1467" xr:uid="{00000000-0005-0000-0000-0000C1050000}"/>
    <cellStyle name="Normal GHG Textfiels Bold 3 3 2 2" xfId="1468" xr:uid="{00000000-0005-0000-0000-0000C2050000}"/>
    <cellStyle name="Normal GHG Textfiels Bold 3 3 2 2 2" xfId="1469" xr:uid="{00000000-0005-0000-0000-0000C3050000}"/>
    <cellStyle name="Normal GHG Textfiels Bold 3 3 2 2 3" xfId="39938" xr:uid="{26964A78-E263-4E4C-8F1F-1014F1DC53E1}"/>
    <cellStyle name="Normal GHG Textfiels Bold 3 3 2 3" xfId="1470" xr:uid="{00000000-0005-0000-0000-0000C4050000}"/>
    <cellStyle name="Normal GHG Textfiels Bold 3 3 2 4" xfId="39937" xr:uid="{9CBD8F43-5D1A-414C-8B05-A4606404F5EB}"/>
    <cellStyle name="Normal GHG Textfiels Bold 3 3 3" xfId="1471" xr:uid="{00000000-0005-0000-0000-0000C5050000}"/>
    <cellStyle name="Normal GHG Textfiels Bold 3 3 3 2" xfId="1472" xr:uid="{00000000-0005-0000-0000-0000C6050000}"/>
    <cellStyle name="Normal GHG Textfiels Bold 3 3 3 2 2" xfId="1473" xr:uid="{00000000-0005-0000-0000-0000C7050000}"/>
    <cellStyle name="Normal GHG Textfiels Bold 3 3 3 2 3" xfId="39940" xr:uid="{DDEBD71F-50D7-43BF-BB1E-7A8EFA8A0E2C}"/>
    <cellStyle name="Normal GHG Textfiels Bold 3 3 3 3" xfId="1474" xr:uid="{00000000-0005-0000-0000-0000C8050000}"/>
    <cellStyle name="Normal GHG Textfiels Bold 3 3 3 4" xfId="39939" xr:uid="{0B136D7F-9995-4A5C-B519-E93711C041DF}"/>
    <cellStyle name="Normal GHG Textfiels Bold 3 3 4" xfId="1475" xr:uid="{00000000-0005-0000-0000-0000C9050000}"/>
    <cellStyle name="Normal GHG Textfiels Bold 3 3 4 2" xfId="1476" xr:uid="{00000000-0005-0000-0000-0000CA050000}"/>
    <cellStyle name="Normal GHG Textfiels Bold 3 3 4 2 2" xfId="1477" xr:uid="{00000000-0005-0000-0000-0000CB050000}"/>
    <cellStyle name="Normal GHG Textfiels Bold 3 3 4 2 3" xfId="39942" xr:uid="{0604DBA1-BE53-4DF5-B8FE-AE8799590998}"/>
    <cellStyle name="Normal GHG Textfiels Bold 3 3 4 3" xfId="1478" xr:uid="{00000000-0005-0000-0000-0000CC050000}"/>
    <cellStyle name="Normal GHG Textfiels Bold 3 3 4 4" xfId="39941" xr:uid="{D012E2BE-B3F8-4261-A88F-738768E11894}"/>
    <cellStyle name="Normal GHG Textfiels Bold 3 3 5" xfId="1479" xr:uid="{00000000-0005-0000-0000-0000CD050000}"/>
    <cellStyle name="Normal GHG Textfiels Bold 3 3 5 2" xfId="39943" xr:uid="{F9064F06-F959-42F0-94EB-4C3A78C5F303}"/>
    <cellStyle name="Normal GHG Textfiels Bold 3 3 6" xfId="39944" xr:uid="{07B37842-DC76-4085-8149-F3BF47425775}"/>
    <cellStyle name="Normal GHG Textfiels Bold 3 3 7" xfId="39945" xr:uid="{247DACFB-310A-4EEA-B653-1B6B56B81920}"/>
    <cellStyle name="Normal GHG Textfiels Bold 3 3 8" xfId="39936" xr:uid="{CEAEFFAB-DB9C-4F78-B05B-99185C682285}"/>
    <cellStyle name="Normal GHG Textfiels Bold 3 4" xfId="1480" xr:uid="{00000000-0005-0000-0000-0000CE050000}"/>
    <cellStyle name="Normal GHG Textfiels Bold 3 4 2" xfId="39946" xr:uid="{801B74AC-9C0D-4B00-8CED-300644E0A4CC}"/>
    <cellStyle name="Normal GHG Textfiels Bold 3 5" xfId="39947" xr:uid="{91DE3264-B73F-4CD4-9B25-2924F28D021E}"/>
    <cellStyle name="Normal GHG Textfiels Bold 3 6" xfId="39948" xr:uid="{6A3F58D5-FBB8-4A86-8306-154E8E3F91F2}"/>
    <cellStyle name="Normal GHG Textfiels Bold 3 7" xfId="39927" xr:uid="{31BEFAC4-9542-4244-9704-BEEAB781EF10}"/>
    <cellStyle name="Normal GHG Textfiels Bold 4" xfId="1481" xr:uid="{00000000-0005-0000-0000-0000CF050000}"/>
    <cellStyle name="Normal GHG Textfiels Bold 4 2" xfId="39949" xr:uid="{AD166C5D-6A4B-4B39-86A9-0B6B8C803C71}"/>
    <cellStyle name="Normal GHG Textfiels Bold 5" xfId="39950" xr:uid="{14302522-FBC4-44C5-8551-CC7A651E21C3}"/>
    <cellStyle name="Normal GHG Textfiels Bold 6" xfId="4085" xr:uid="{E8BC1B29-4B88-459C-931B-80C9E15B8519}"/>
    <cellStyle name="Normal GHG whole table" xfId="1482" xr:uid="{00000000-0005-0000-0000-0000D0050000}"/>
    <cellStyle name="Normal GHG whole table 2" xfId="1483" xr:uid="{00000000-0005-0000-0000-0000D1050000}"/>
    <cellStyle name="Normal GHG whole table 2 2" xfId="1484" xr:uid="{00000000-0005-0000-0000-0000D2050000}"/>
    <cellStyle name="Normal GHG whole table 2 2 2" xfId="1485" xr:uid="{00000000-0005-0000-0000-0000D3050000}"/>
    <cellStyle name="Normal GHG whole table 2 2 2 2" xfId="1486" xr:uid="{00000000-0005-0000-0000-0000D4050000}"/>
    <cellStyle name="Normal GHG whole table 2 2 2 2 2" xfId="39954" xr:uid="{6288426E-1540-4A85-90CC-D463117E0645}"/>
    <cellStyle name="Normal GHG whole table 2 2 2 3" xfId="39955" xr:uid="{50FBB719-9102-4EDA-8E32-E96B7021DE72}"/>
    <cellStyle name="Normal GHG whole table 2 2 2 4" xfId="39953" xr:uid="{A1304DD4-A942-4927-B7B2-C9D46753A698}"/>
    <cellStyle name="Normal GHG whole table 2 2 3" xfId="1487" xr:uid="{00000000-0005-0000-0000-0000D5050000}"/>
    <cellStyle name="Normal GHG whole table 2 2 3 2" xfId="39956" xr:uid="{2D454C7F-A701-4BAE-B902-5A291E2F3E26}"/>
    <cellStyle name="Normal GHG whole table 2 2 4" xfId="39957" xr:uid="{2D204056-D6BF-4ECD-8600-44855F0CF83E}"/>
    <cellStyle name="Normal GHG whole table 2 2 5" xfId="39958" xr:uid="{10B9F95A-50F3-4A77-9609-52AB95C60E42}"/>
    <cellStyle name="Normal GHG whole table 2 2 6" xfId="39959" xr:uid="{3F794773-C886-4B26-BD9B-3B19160BADD7}"/>
    <cellStyle name="Normal GHG whole table 2 2 7" xfId="39952" xr:uid="{3893826F-7BF7-4703-BFB1-7BF81A4F765C}"/>
    <cellStyle name="Normal GHG whole table 2 3" xfId="1488" xr:uid="{00000000-0005-0000-0000-0000D6050000}"/>
    <cellStyle name="Normal GHG whole table 2 3 2" xfId="1489" xr:uid="{00000000-0005-0000-0000-0000D7050000}"/>
    <cellStyle name="Normal GHG whole table 2 3 2 2" xfId="39961" xr:uid="{E4879C0C-F08E-406A-A508-FB94A1D947F1}"/>
    <cellStyle name="Normal GHG whole table 2 3 3" xfId="39962" xr:uid="{F3AF64D6-46C0-4D02-9A69-6C80A3977328}"/>
    <cellStyle name="Normal GHG whole table 2 3 4" xfId="39960" xr:uid="{4F630CC3-3F7A-49FD-93D4-18E53BB0DF36}"/>
    <cellStyle name="Normal GHG whole table 2 4" xfId="1490" xr:uid="{00000000-0005-0000-0000-0000D8050000}"/>
    <cellStyle name="Normal GHG whole table 2 4 2" xfId="39963" xr:uid="{A12C3FC2-5201-48D0-B533-CADFC80F9A50}"/>
    <cellStyle name="Normal GHG whole table 2 5" xfId="39964" xr:uid="{DEED8B42-FA9E-4E71-9A4E-84D60272DD3A}"/>
    <cellStyle name="Normal GHG whole table 2 6" xfId="39965" xr:uid="{0C63D5DA-316A-433D-BBD1-9431565C9C9D}"/>
    <cellStyle name="Normal GHG whole table 2 7" xfId="39951" xr:uid="{3BC7E989-348E-4A5F-A71B-F5DB2BFFAB6E}"/>
    <cellStyle name="Normal GHG whole table 3" xfId="1491" xr:uid="{00000000-0005-0000-0000-0000D9050000}"/>
    <cellStyle name="Normal GHG whole table 3 2" xfId="1492" xr:uid="{00000000-0005-0000-0000-0000DA050000}"/>
    <cellStyle name="Normal GHG whole table 3 2 2" xfId="1493" xr:uid="{00000000-0005-0000-0000-0000DB050000}"/>
    <cellStyle name="Normal GHG whole table 3 2 2 2" xfId="1494" xr:uid="{00000000-0005-0000-0000-0000DC050000}"/>
    <cellStyle name="Normal GHG whole table 3 2 2 3" xfId="39968" xr:uid="{029081D9-CF35-4C2E-8D3D-55D4261AC22E}"/>
    <cellStyle name="Normal GHG whole table 3 2 3" xfId="1495" xr:uid="{00000000-0005-0000-0000-0000DD050000}"/>
    <cellStyle name="Normal GHG whole table 3 2 4" xfId="39967" xr:uid="{BAB4A583-33A5-4266-B52E-5AB24F8D7FC3}"/>
    <cellStyle name="Normal GHG whole table 3 3" xfId="1496" xr:uid="{00000000-0005-0000-0000-0000DE050000}"/>
    <cellStyle name="Normal GHG whole table 3 3 2" xfId="1497" xr:uid="{00000000-0005-0000-0000-0000DF050000}"/>
    <cellStyle name="Normal GHG whole table 3 3 2 2" xfId="1498" xr:uid="{00000000-0005-0000-0000-0000E0050000}"/>
    <cellStyle name="Normal GHG whole table 3 3 2 3" xfId="39970" xr:uid="{87ADF5AD-9D9A-408A-AD79-11C5672D12FA}"/>
    <cellStyle name="Normal GHG whole table 3 3 3" xfId="1499" xr:uid="{00000000-0005-0000-0000-0000E1050000}"/>
    <cellStyle name="Normal GHG whole table 3 3 4" xfId="39969" xr:uid="{EAFCC69D-863C-41E9-9A85-B1F8F63A2C5C}"/>
    <cellStyle name="Normal GHG whole table 3 4" xfId="1500" xr:uid="{00000000-0005-0000-0000-0000E2050000}"/>
    <cellStyle name="Normal GHG whole table 3 4 2" xfId="1501" xr:uid="{00000000-0005-0000-0000-0000E3050000}"/>
    <cellStyle name="Normal GHG whole table 3 4 2 2" xfId="1502" xr:uid="{00000000-0005-0000-0000-0000E4050000}"/>
    <cellStyle name="Normal GHG whole table 3 4 2 3" xfId="39972" xr:uid="{1DA89AB6-FC54-4C6C-926F-604C8A962C17}"/>
    <cellStyle name="Normal GHG whole table 3 4 3" xfId="1503" xr:uid="{00000000-0005-0000-0000-0000E5050000}"/>
    <cellStyle name="Normal GHG whole table 3 4 4" xfId="39971" xr:uid="{152697DE-BEE3-4C5A-88F3-3E55BF89DB71}"/>
    <cellStyle name="Normal GHG whole table 3 5" xfId="1504" xr:uid="{00000000-0005-0000-0000-0000E6050000}"/>
    <cellStyle name="Normal GHG whole table 3 5 2" xfId="39973" xr:uid="{5ECF0DC7-2421-4F34-90FB-274895022566}"/>
    <cellStyle name="Normal GHG whole table 3 6" xfId="39974" xr:uid="{6ABCE740-F671-4DBC-BE91-BA8798F1E946}"/>
    <cellStyle name="Normal GHG whole table 3 7" xfId="39966" xr:uid="{003B7791-AFF0-455A-AB97-E3502D017C10}"/>
    <cellStyle name="Normal GHG whole table 4" xfId="1505" xr:uid="{00000000-0005-0000-0000-0000E7050000}"/>
    <cellStyle name="Normal GHG whole table 4 2" xfId="1506" xr:uid="{00000000-0005-0000-0000-0000E8050000}"/>
    <cellStyle name="Normal GHG whole table 5" xfId="1507" xr:uid="{00000000-0005-0000-0000-0000E9050000}"/>
    <cellStyle name="Normal GHG whole table 6" xfId="4086" xr:uid="{12408D5F-7976-4817-B391-97F68F96BDE2}"/>
    <cellStyle name="Normal GHG-Shade" xfId="1508" xr:uid="{00000000-0005-0000-0000-0000EA050000}"/>
    <cellStyle name="Normal GHG-Shade 10" xfId="39975" xr:uid="{C1129739-1D8E-40E7-A6DF-C4E56B431EF0}"/>
    <cellStyle name="Normal GHG-Shade 10 2" xfId="39976" xr:uid="{2D2CD6E7-E6F8-495E-A64A-474BEB842C7C}"/>
    <cellStyle name="Normal GHG-Shade 10 2 2" xfId="39977" xr:uid="{29381FF3-C2D7-4317-9DB4-313D5F8864BF}"/>
    <cellStyle name="Normal GHG-Shade 10 2 2 2" xfId="39978" xr:uid="{50B67F96-7455-4E39-865E-D52AC1A2675C}"/>
    <cellStyle name="Normal GHG-Shade 10 2 2 2 2" xfId="39979" xr:uid="{DD37F3AD-F967-4B47-804E-280584851AF0}"/>
    <cellStyle name="Normal GHG-Shade 10 2 2 3" xfId="39980" xr:uid="{E6FE4BAD-501A-4122-A59F-62D9EF6577A7}"/>
    <cellStyle name="Normal GHG-Shade 10 2 2 4" xfId="39981" xr:uid="{BFE6694D-2C77-4F4B-9D0D-D18B968995B3}"/>
    <cellStyle name="Normal GHG-Shade 10 2 3" xfId="39982" xr:uid="{602EE7E3-83A3-4C4D-B8DA-A09ABC10131E}"/>
    <cellStyle name="Normal GHG-Shade 10 2 3 2" xfId="39983" xr:uid="{AE6EAA83-36C6-4DC5-8896-77A0268FA129}"/>
    <cellStyle name="Normal GHG-Shade 10 2 4" xfId="39984" xr:uid="{C60F0EFC-6B47-4F42-8BA6-0D90D48DB682}"/>
    <cellStyle name="Normal GHG-Shade 10 2 5" xfId="39985" xr:uid="{7F8E22A1-690B-463F-979D-7D8CF65C52F1}"/>
    <cellStyle name="Normal GHG-Shade 10 2 6" xfId="39986" xr:uid="{EB16322F-72EF-4676-8F1A-A4D21521F9E6}"/>
    <cellStyle name="Normal GHG-Shade 10 3" xfId="39987" xr:uid="{EE5B6600-7B8B-427A-9D7C-CB6B21688F56}"/>
    <cellStyle name="Normal GHG-Shade 10 3 2" xfId="39988" xr:uid="{B4AF6FB9-A142-4C72-9F9D-7F171193ED9A}"/>
    <cellStyle name="Normal GHG-Shade 11" xfId="39989" xr:uid="{C25AF712-B3ED-4DDF-A1EC-6E7EFCEDDC8A}"/>
    <cellStyle name="Normal GHG-Shade 11 2" xfId="39990" xr:uid="{F83A64B9-004C-4790-9FC1-52D3A6FEE38D}"/>
    <cellStyle name="Normal GHG-Shade 11 2 2" xfId="39991" xr:uid="{6CD0F642-C5B9-4328-9A7C-CE267600CF9A}"/>
    <cellStyle name="Normal GHG-Shade 11 2 2 2" xfId="39992" xr:uid="{9B6CD9E8-2711-4547-B763-FEA3AB949902}"/>
    <cellStyle name="Normal GHG-Shade 11 2 2 2 2" xfId="39993" xr:uid="{BAD7CC17-D0A8-40AB-8F17-3E453316C3E5}"/>
    <cellStyle name="Normal GHG-Shade 11 2 2 3" xfId="39994" xr:uid="{42C7F954-4CED-4CA5-BD3E-25020E2DC298}"/>
    <cellStyle name="Normal GHG-Shade 11 2 2 4" xfId="39995" xr:uid="{1E52620C-703A-4F90-BE48-78D8A673D474}"/>
    <cellStyle name="Normal GHG-Shade 11 2 3" xfId="39996" xr:uid="{DBB45880-D82B-419E-83C5-A164DAD19BB6}"/>
    <cellStyle name="Normal GHG-Shade 11 2 3 2" xfId="39997" xr:uid="{04F8EA21-067B-4FAA-B292-B97EE5F0EBB1}"/>
    <cellStyle name="Normal GHG-Shade 11 2 4" xfId="39998" xr:uid="{9B3D17B3-DF77-4019-9A4E-5659DE1D496F}"/>
    <cellStyle name="Normal GHG-Shade 11 2 5" xfId="39999" xr:uid="{B6C6F243-E124-463F-BE23-F5C2EB36E83B}"/>
    <cellStyle name="Normal GHG-Shade 11 2 6" xfId="40000" xr:uid="{4A346D1E-9FDC-4939-B0D1-4EE1531DF1FF}"/>
    <cellStyle name="Normal GHG-Shade 11 3" xfId="40001" xr:uid="{8AC15714-D341-47DE-A030-584321F445DD}"/>
    <cellStyle name="Normal GHG-Shade 11 3 2" xfId="40002" xr:uid="{AD03FDFC-DF5D-4D0E-B6F7-35844110177B}"/>
    <cellStyle name="Normal GHG-Shade 12" xfId="40003" xr:uid="{BF9EE497-434D-4E6C-9CB2-42B58B537897}"/>
    <cellStyle name="Normal GHG-Shade 12 2" xfId="40004" xr:uid="{037A898D-7773-46EB-BAB7-DF83965C6D46}"/>
    <cellStyle name="Normal GHG-Shade 12 2 2" xfId="40005" xr:uid="{C040A614-DBF5-4638-BA31-F4B0EDDE2491}"/>
    <cellStyle name="Normal GHG-Shade 12 2 2 2" xfId="40006" xr:uid="{E97A1503-2DAD-4569-9D3D-B945B06B72AD}"/>
    <cellStyle name="Normal GHG-Shade 12 2 2 2 2" xfId="40007" xr:uid="{0FAC7C19-F732-4DB3-B5E1-C956AE76ADD1}"/>
    <cellStyle name="Normal GHG-Shade 12 2 2 3" xfId="40008" xr:uid="{01174A67-E473-4234-AAEC-33DFCA5ADA89}"/>
    <cellStyle name="Normal GHG-Shade 12 2 2 4" xfId="40009" xr:uid="{ABE0BCB3-27EB-4331-A9DE-A18040F58B8E}"/>
    <cellStyle name="Normal GHG-Shade 12 2 3" xfId="40010" xr:uid="{2046A2BB-3E40-4CEC-AB4E-46D57874D45F}"/>
    <cellStyle name="Normal GHG-Shade 12 2 3 2" xfId="40011" xr:uid="{085742E4-82C3-45F5-A12B-6C9977F0E7A6}"/>
    <cellStyle name="Normal GHG-Shade 12 2 4" xfId="40012" xr:uid="{0D134E25-BE56-4BA8-8C59-6A9343DE2E33}"/>
    <cellStyle name="Normal GHG-Shade 12 2 5" xfId="40013" xr:uid="{55460A2E-27ED-4C86-AAB7-EFC7A224BD3B}"/>
    <cellStyle name="Normal GHG-Shade 12 2 6" xfId="40014" xr:uid="{310CA4FC-1A1C-4EDF-8909-F8C312ECDA77}"/>
    <cellStyle name="Normal GHG-Shade 12 3" xfId="40015" xr:uid="{310FD846-B143-47AB-9CDD-F58B14B90F78}"/>
    <cellStyle name="Normal GHG-Shade 12 3 2" xfId="40016" xr:uid="{B01DB988-3200-4B07-AE75-52987C6B46DC}"/>
    <cellStyle name="Normal GHG-Shade 13" xfId="40017" xr:uid="{99902128-B4A6-4666-81D2-D64468A34312}"/>
    <cellStyle name="Normal GHG-Shade 13 2" xfId="40018" xr:uid="{F7C20C9C-3EFC-43AE-A16C-96D7385BE7B7}"/>
    <cellStyle name="Normal GHG-Shade 13 2 2" xfId="40019" xr:uid="{E894E10C-A23C-433C-A1C4-D1FB82229553}"/>
    <cellStyle name="Normal GHG-Shade 13 2 2 2" xfId="40020" xr:uid="{B1C9328C-0443-44BE-A774-DD780E92979C}"/>
    <cellStyle name="Normal GHG-Shade 13 2 2 2 2" xfId="40021" xr:uid="{DB5985C7-674D-4E9A-91C0-291073930D27}"/>
    <cellStyle name="Normal GHG-Shade 13 2 2 3" xfId="40022" xr:uid="{4B0CC11D-1E45-43F9-AD65-8CF53AABE4F8}"/>
    <cellStyle name="Normal GHG-Shade 13 2 2 4" xfId="40023" xr:uid="{335308ED-9CBB-49EA-A59D-D9387A951A6C}"/>
    <cellStyle name="Normal GHG-Shade 13 2 3" xfId="40024" xr:uid="{8C73D4F4-239B-4E33-BF8A-7B090057BFDF}"/>
    <cellStyle name="Normal GHG-Shade 13 2 3 2" xfId="40025" xr:uid="{89E329EC-FE78-458A-9B8E-6B574D58152D}"/>
    <cellStyle name="Normal GHG-Shade 13 2 4" xfId="40026" xr:uid="{897C1B6B-9907-47C2-B81E-B1F9FA823878}"/>
    <cellStyle name="Normal GHG-Shade 13 2 5" xfId="40027" xr:uid="{B8185795-6C81-46F1-B508-1ACC8132E252}"/>
    <cellStyle name="Normal GHG-Shade 13 2 6" xfId="40028" xr:uid="{165DBC2E-13F9-40B6-8E45-FBF0FB28EC1E}"/>
    <cellStyle name="Normal GHG-Shade 13 3" xfId="40029" xr:uid="{8A14A035-DBB0-4456-8833-5CED2F8F7A97}"/>
    <cellStyle name="Normal GHG-Shade 13 3 2" xfId="40030" xr:uid="{6600C490-0246-44F8-B4D8-F18E59738731}"/>
    <cellStyle name="Normal GHG-Shade 14" xfId="40031" xr:uid="{F33F1D59-6BF2-43C2-9022-B9E38C039BC4}"/>
    <cellStyle name="Normal GHG-Shade 14 2" xfId="40032" xr:uid="{E5C79CEB-BE1B-4819-96E2-BC3284C0551C}"/>
    <cellStyle name="Normal GHG-Shade 14 2 2" xfId="40033" xr:uid="{4E56B1A8-F053-4DC4-9482-2A5752602752}"/>
    <cellStyle name="Normal GHG-Shade 14 2 2 2" xfId="40034" xr:uid="{3400FC02-5002-4A6F-80DB-2D27F9D59E39}"/>
    <cellStyle name="Normal GHG-Shade 14 2 2 2 2" xfId="40035" xr:uid="{265DD0C1-6D92-4D62-A184-E9F9E1E74818}"/>
    <cellStyle name="Normal GHG-Shade 14 2 2 3" xfId="40036" xr:uid="{C89EA566-0392-4B00-B588-4B8C02AF6D68}"/>
    <cellStyle name="Normal GHG-Shade 14 2 2 4" xfId="40037" xr:uid="{BE28438B-6605-4F96-8A02-49108BBCCDF3}"/>
    <cellStyle name="Normal GHG-Shade 14 2 3" xfId="40038" xr:uid="{164E42E7-B1B5-4BDD-BE8B-14E7EFAA0453}"/>
    <cellStyle name="Normal GHG-Shade 14 2 3 2" xfId="40039" xr:uid="{BAC6ACBD-D2AF-402C-91AC-E3DDCE1767AC}"/>
    <cellStyle name="Normal GHG-Shade 14 2 4" xfId="40040" xr:uid="{ADF9D0FF-37C7-461B-B5B6-CFC253B94D21}"/>
    <cellStyle name="Normal GHG-Shade 14 2 5" xfId="40041" xr:uid="{E7D3CB8C-0F56-4ECF-80BC-5503D58A72D0}"/>
    <cellStyle name="Normal GHG-Shade 14 2 6" xfId="40042" xr:uid="{62A26F3D-BEC9-44A8-B11C-FCED91D50558}"/>
    <cellStyle name="Normal GHG-Shade 14 3" xfId="40043" xr:uid="{03428F07-4143-4D2A-96D7-3E0C4DE89194}"/>
    <cellStyle name="Normal GHG-Shade 14 3 2" xfId="40044" xr:uid="{ED8D526B-897B-4AAE-9859-06A5233646E8}"/>
    <cellStyle name="Normal GHG-Shade 15" xfId="40045" xr:uid="{042E729E-9918-4ECF-B41A-5C48BD209FA4}"/>
    <cellStyle name="Normal GHG-Shade 15 2" xfId="40046" xr:uid="{F67FBDF8-E0AC-42A8-8965-5F42F255B252}"/>
    <cellStyle name="Normal GHG-Shade 15 2 2" xfId="40047" xr:uid="{290E003A-8CEC-41A2-89CF-4113010E654C}"/>
    <cellStyle name="Normal GHG-Shade 15 2 2 2" xfId="40048" xr:uid="{77AD5EB7-C08C-4DBB-B91D-6B6DFBCCB510}"/>
    <cellStyle name="Normal GHG-Shade 15 2 2 2 2" xfId="40049" xr:uid="{1909D747-8B00-480A-BE78-C28A17EB778D}"/>
    <cellStyle name="Normal GHG-Shade 15 2 2 3" xfId="40050" xr:uid="{107660DE-FBF5-481B-B1C4-E655095C753E}"/>
    <cellStyle name="Normal GHG-Shade 15 2 2 4" xfId="40051" xr:uid="{4D644E10-6B83-4BC6-9871-FE09865CDD74}"/>
    <cellStyle name="Normal GHG-Shade 15 2 3" xfId="40052" xr:uid="{3DDEA2DC-6405-4346-B267-7251B34F9134}"/>
    <cellStyle name="Normal GHG-Shade 15 2 3 2" xfId="40053" xr:uid="{2D70A8C2-9F6D-4057-AAFF-E87612BBD75C}"/>
    <cellStyle name="Normal GHG-Shade 15 2 4" xfId="40054" xr:uid="{E478FFFB-169F-4320-98BA-A5C0811580A8}"/>
    <cellStyle name="Normal GHG-Shade 15 2 5" xfId="40055" xr:uid="{DEF740CC-027A-40EC-B9A3-D4F3BCF9CBD9}"/>
    <cellStyle name="Normal GHG-Shade 15 2 6" xfId="40056" xr:uid="{7E4CD73F-BA52-4701-AF23-181F9B02C124}"/>
    <cellStyle name="Normal GHG-Shade 15 3" xfId="40057" xr:uid="{2C5257DB-C317-4CD1-8DFD-95D5D025FEDE}"/>
    <cellStyle name="Normal GHG-Shade 15 3 2" xfId="40058" xr:uid="{6FE49778-AB4E-4343-9400-343DF716E544}"/>
    <cellStyle name="Normal GHG-Shade 16" xfId="40059" xr:uid="{644F97DE-81C5-414D-83DC-A842B0DAF93C}"/>
    <cellStyle name="Normal GHG-Shade 16 2" xfId="40060" xr:uid="{BF579B6B-8DE2-4B72-B9A3-B3BC21053316}"/>
    <cellStyle name="Normal GHG-Shade 16 2 2" xfId="40061" xr:uid="{15908CB2-B365-4D7A-B639-9D3D2DF2B367}"/>
    <cellStyle name="Normal GHG-Shade 16 2 2 2" xfId="40062" xr:uid="{044274D5-F5AB-4CF2-BD99-3BBDF3A08EA9}"/>
    <cellStyle name="Normal GHG-Shade 16 2 3" xfId="40063" xr:uid="{2F81E1BC-3A23-42CF-9FEA-343FB39ACC68}"/>
    <cellStyle name="Normal GHG-Shade 16 2 4" xfId="40064" xr:uid="{EE19992E-D71E-42A9-BF7E-91BE791DDF5B}"/>
    <cellStyle name="Normal GHG-Shade 16 2 5" xfId="40065" xr:uid="{4558A0A2-6CA4-43F5-86D7-E3E89E915487}"/>
    <cellStyle name="Normal GHG-Shade 16 3" xfId="40066" xr:uid="{F236B649-375F-47F2-92C7-A317B5F7FC9B}"/>
    <cellStyle name="Normal GHG-Shade 16 3 2" xfId="40067" xr:uid="{58CD3361-4233-4AD8-B649-B805D04408D4}"/>
    <cellStyle name="Normal GHG-Shade 16 3 3" xfId="40068" xr:uid="{0EB0EFB0-EEBB-4A8F-9336-52FD3AF6232A}"/>
    <cellStyle name="Normal GHG-Shade 16 3 4" xfId="40069" xr:uid="{B37E47D5-B077-4F6E-A769-74FA40401E16}"/>
    <cellStyle name="Normal GHG-Shade 16 4" xfId="40070" xr:uid="{44338803-AAC6-4DA3-AD56-02FF6A97603A}"/>
    <cellStyle name="Normal GHG-Shade 16 5" xfId="40071" xr:uid="{9D401FA8-F70A-4A49-9F25-0B06FA4B9F72}"/>
    <cellStyle name="Normal GHG-Shade 17" xfId="40072" xr:uid="{1CD3CC6E-0376-4F9A-9DBC-B6C957FE2FD0}"/>
    <cellStyle name="Normal GHG-Shade 17 2" xfId="40073" xr:uid="{5E631A44-ED73-413E-A00D-6DE214FE33DD}"/>
    <cellStyle name="Normal GHG-Shade 18" xfId="40074" xr:uid="{95F76AD6-48B5-4892-807F-63C22E99484B}"/>
    <cellStyle name="Normal GHG-Shade 18 2" xfId="40075" xr:uid="{9FC7C3EE-66E4-405C-A541-C7DDA087A737}"/>
    <cellStyle name="Normal GHG-Shade 19" xfId="4179" xr:uid="{CE1737B4-1A6D-4559-9B4A-53AA5E1D9050}"/>
    <cellStyle name="Normal GHG-Shade 2" xfId="1509" xr:uid="{00000000-0005-0000-0000-0000EB050000}"/>
    <cellStyle name="Normal GHG-Shade 2 2" xfId="1510" xr:uid="{00000000-0005-0000-0000-0000EC050000}"/>
    <cellStyle name="Normal GHG-Shade 2 2 2" xfId="1511" xr:uid="{00000000-0005-0000-0000-0000ED050000}"/>
    <cellStyle name="Normal GHG-Shade 2 2 2 2" xfId="40079" xr:uid="{34FDF063-C6DC-4059-ADE1-13EDF1FC0FCC}"/>
    <cellStyle name="Normal GHG-Shade 2 2 2 2 2" xfId="40080" xr:uid="{7E00E9F0-58B2-4D62-B1B4-D3550C9EBBEC}"/>
    <cellStyle name="Normal GHG-Shade 2 2 2 2 2 2" xfId="40081" xr:uid="{1EA96740-2873-44AA-AA0F-6E843079D958}"/>
    <cellStyle name="Normal GHG-Shade 2 2 2 2 3" xfId="40082" xr:uid="{D90FAD8A-D7DE-4E1A-BFD9-8B627EF76C9C}"/>
    <cellStyle name="Normal GHG-Shade 2 2 2 2 4" xfId="40083" xr:uid="{1E0354A0-3EE8-4765-85F9-6B1E2802A90D}"/>
    <cellStyle name="Normal GHG-Shade 2 2 2 3" xfId="40084" xr:uid="{9D696883-F23F-4B6A-9A39-76EBC0F66229}"/>
    <cellStyle name="Normal GHG-Shade 2 2 2 3 2" xfId="40085" xr:uid="{94E60B64-9705-4019-9B33-2A9D88CE710B}"/>
    <cellStyle name="Normal GHG-Shade 2 2 2 3 3" xfId="40086" xr:uid="{6B2C109F-87A8-4167-A81C-634E7D95DD55}"/>
    <cellStyle name="Normal GHG-Shade 2 2 2 4" xfId="40087" xr:uid="{14ACCFA1-796C-4D41-B0F6-CD1CE935C650}"/>
    <cellStyle name="Normal GHG-Shade 2 2 2 5" xfId="40088" xr:uid="{13846716-BF44-47FC-A29F-A1B9161E9F00}"/>
    <cellStyle name="Normal GHG-Shade 2 2 2 6" xfId="40089" xr:uid="{CA2A6312-06E7-45D2-B72E-32C4530396BB}"/>
    <cellStyle name="Normal GHG-Shade 2 2 2 7" xfId="40078" xr:uid="{050793E6-4039-4964-9ABC-793E0ADCAD40}"/>
    <cellStyle name="Normal GHG-Shade 2 2 3" xfId="40090" xr:uid="{20F7D230-E87F-4B70-8F0F-950B8BD107E9}"/>
    <cellStyle name="Normal GHG-Shade 2 2 4" xfId="40091" xr:uid="{CDA48638-7BAC-49FD-A375-2D730695528B}"/>
    <cellStyle name="Normal GHG-Shade 2 2 5" xfId="40092" xr:uid="{05D2D922-9D1F-42EA-9F28-759706929569}"/>
    <cellStyle name="Normal GHG-Shade 2 2 6" xfId="40077" xr:uid="{09F206F1-CBE5-4F05-BCEB-D16A8C0F71CD}"/>
    <cellStyle name="Normal GHG-Shade 2 3" xfId="1512" xr:uid="{00000000-0005-0000-0000-0000EE050000}"/>
    <cellStyle name="Normal GHG-Shade 2 3 2" xfId="1513" xr:uid="{00000000-0005-0000-0000-0000EF050000}"/>
    <cellStyle name="Normal GHG-Shade 2 3 2 2" xfId="40095" xr:uid="{7AB541B8-FEA2-4D3A-B6AD-7A2470105BA8}"/>
    <cellStyle name="Normal GHG-Shade 2 3 2 2 2" xfId="40096" xr:uid="{21F0667F-7D36-4FB5-AEC9-D38CCCCD9F98}"/>
    <cellStyle name="Normal GHG-Shade 2 3 2 2 2 2" xfId="40097" xr:uid="{B4E02E18-CED2-4018-AB81-A846E42197B9}"/>
    <cellStyle name="Normal GHG-Shade 2 3 2 2 3" xfId="40098" xr:uid="{BB340723-1D5A-46A8-BED5-438054884758}"/>
    <cellStyle name="Normal GHG-Shade 2 3 2 2 4" xfId="40099" xr:uid="{4B381E8F-998A-496E-8B28-16B36BBA0A90}"/>
    <cellStyle name="Normal GHG-Shade 2 3 2 3" xfId="40100" xr:uid="{14912046-E496-4B38-8557-0A5CEBE2505B}"/>
    <cellStyle name="Normal GHG-Shade 2 3 2 3 2" xfId="40101" xr:uid="{D3DCC400-AFF4-41BC-A3A4-8A2448B5A1C1}"/>
    <cellStyle name="Normal GHG-Shade 2 3 2 4" xfId="40102" xr:uid="{012FC31C-9FD7-493D-BCB6-40411D00C57F}"/>
    <cellStyle name="Normal GHG-Shade 2 3 2 5" xfId="40103" xr:uid="{94D791BF-C9B7-4A19-9651-5504B546F0AB}"/>
    <cellStyle name="Normal GHG-Shade 2 3 2 6" xfId="40104" xr:uid="{76FE16C2-5B63-40E6-830E-7F51AC71F0EC}"/>
    <cellStyle name="Normal GHG-Shade 2 3 2 7" xfId="40094" xr:uid="{095B1A29-F67A-4963-ADF6-14FB48DFE2C9}"/>
    <cellStyle name="Normal GHG-Shade 2 3 3" xfId="40105" xr:uid="{E329B3E6-F894-42AD-8A7F-AAE2C90BADE4}"/>
    <cellStyle name="Normal GHG-Shade 2 3 3 2" xfId="40106" xr:uid="{CEB61A19-2093-43CB-9170-C719B616E9C0}"/>
    <cellStyle name="Normal GHG-Shade 2 3 4" xfId="40093" xr:uid="{84B81A22-5D41-4A6A-B874-DE24162DD950}"/>
    <cellStyle name="Normal GHG-Shade 2 4" xfId="1514" xr:uid="{00000000-0005-0000-0000-0000F0050000}"/>
    <cellStyle name="Normal GHG-Shade 2 4 2" xfId="1515" xr:uid="{00000000-0005-0000-0000-0000F1050000}"/>
    <cellStyle name="Normal GHG-Shade 2 4 2 2" xfId="40109" xr:uid="{A88251F7-8942-42A5-8D4D-51ADA6DA9552}"/>
    <cellStyle name="Normal GHG-Shade 2 4 2 2 2" xfId="40110" xr:uid="{FD4966C4-0CB0-4D6A-8CE2-2AF3A2600D41}"/>
    <cellStyle name="Normal GHG-Shade 2 4 2 3" xfId="40111" xr:uid="{8740093D-91A3-4641-9A88-4918747E233D}"/>
    <cellStyle name="Normal GHG-Shade 2 4 2 4" xfId="40112" xr:uid="{2FBA193A-B8B2-46A3-A9E4-9528B5056642}"/>
    <cellStyle name="Normal GHG-Shade 2 4 2 5" xfId="40108" xr:uid="{4DB1F916-9D1A-4DC9-9737-F9F34CA93B7B}"/>
    <cellStyle name="Normal GHG-Shade 2 4 3" xfId="40113" xr:uid="{4A92CEB8-9225-4331-9FBF-05E6F76C7A43}"/>
    <cellStyle name="Normal GHG-Shade 2 4 3 2" xfId="40114" xr:uid="{00130A1C-1FF2-4FE8-B4C6-0B710C8571BC}"/>
    <cellStyle name="Normal GHG-Shade 2 4 4" xfId="40115" xr:uid="{DF2D9CD1-3063-4B4A-951A-C2C2B211BE40}"/>
    <cellStyle name="Normal GHG-Shade 2 4 5" xfId="40116" xr:uid="{F15F8D81-6896-42E4-99B7-55F2A5F5057D}"/>
    <cellStyle name="Normal GHG-Shade 2 4 6" xfId="40117" xr:uid="{17D6BC39-332B-4928-8164-219AB26AC5C7}"/>
    <cellStyle name="Normal GHG-Shade 2 4 7" xfId="40107" xr:uid="{2C555441-39C7-414F-B286-783529A9AC77}"/>
    <cellStyle name="Normal GHG-Shade 2 5" xfId="1516" xr:uid="{00000000-0005-0000-0000-0000F2050000}"/>
    <cellStyle name="Normal GHG-Shade 2 5 2" xfId="1517" xr:uid="{00000000-0005-0000-0000-0000F3050000}"/>
    <cellStyle name="Normal GHG-Shade 2 5 3" xfId="40118" xr:uid="{4A3BE424-0D59-47D6-8990-378FA738E698}"/>
    <cellStyle name="Normal GHG-Shade 2 6" xfId="1518" xr:uid="{00000000-0005-0000-0000-0000F4050000}"/>
    <cellStyle name="Normal GHG-Shade 2 6 2" xfId="40120" xr:uid="{AB5B0C58-4177-4F53-88A0-50D7E83C693C}"/>
    <cellStyle name="Normal GHG-Shade 2 6 3" xfId="40119" xr:uid="{7312A9B7-1362-46D1-B3AF-338A2D1984C4}"/>
    <cellStyle name="Normal GHG-Shade 2 7" xfId="40121" xr:uid="{CCD83748-5884-4A89-8C3E-A5907897F46A}"/>
    <cellStyle name="Normal GHG-Shade 2 8" xfId="40076" xr:uid="{A2A30662-7490-492B-A84E-3010D56C88DA}"/>
    <cellStyle name="Normal GHG-Shade 20" xfId="4087" xr:uid="{20644DBB-2987-4306-85FD-9752C314571C}"/>
    <cellStyle name="Normal GHG-Shade 3" xfId="1519" xr:uid="{00000000-0005-0000-0000-0000F5050000}"/>
    <cellStyle name="Normal GHG-Shade 3 2" xfId="1520" xr:uid="{00000000-0005-0000-0000-0000F6050000}"/>
    <cellStyle name="Normal GHG-Shade 3 2 2" xfId="1521" xr:uid="{00000000-0005-0000-0000-0000F7050000}"/>
    <cellStyle name="Normal GHG-Shade 3 2 2 2" xfId="40125" xr:uid="{5153B067-50CB-4AC8-B452-CCC0C3158949}"/>
    <cellStyle name="Normal GHG-Shade 3 2 2 2 2" xfId="40126" xr:uid="{E9CC8B26-8520-4FFB-B334-BCDDBDAD216C}"/>
    <cellStyle name="Normal GHG-Shade 3 2 2 2 2 2" xfId="40127" xr:uid="{B31F23B9-2449-40FA-997B-8404EE3D2DAB}"/>
    <cellStyle name="Normal GHG-Shade 3 2 2 2 3" xfId="40128" xr:uid="{51FCB160-2AE0-4523-8A82-36B991E253AD}"/>
    <cellStyle name="Normal GHG-Shade 3 2 2 2 4" xfId="40129" xr:uid="{B66DBC7D-2FE0-43B9-84B5-A4FC5B42EBD3}"/>
    <cellStyle name="Normal GHG-Shade 3 2 2 3" xfId="40130" xr:uid="{79A55BF9-217C-409D-81E1-F91ACA966366}"/>
    <cellStyle name="Normal GHG-Shade 3 2 2 3 2" xfId="40131" xr:uid="{248FE288-3717-4A73-9666-1BBAA914345A}"/>
    <cellStyle name="Normal GHG-Shade 3 2 2 4" xfId="40132" xr:uid="{FBE50109-7CB0-46C6-B1C6-CF031A3F951E}"/>
    <cellStyle name="Normal GHG-Shade 3 2 2 5" xfId="40133" xr:uid="{08A8E854-F0F6-48F1-BF6C-1303D93047B5}"/>
    <cellStyle name="Normal GHG-Shade 3 2 2 6" xfId="40124" xr:uid="{337A1DFE-2566-415D-856C-F86DF7E54CD9}"/>
    <cellStyle name="Normal GHG-Shade 3 2 3" xfId="40134" xr:uid="{BE1A01EA-B571-44B7-A9DC-BA1D1590E16A}"/>
    <cellStyle name="Normal GHG-Shade 3 2 4" xfId="40135" xr:uid="{F407BB7C-5611-4D8D-92D1-1E4A2A3E89D4}"/>
    <cellStyle name="Normal GHG-Shade 3 2 5" xfId="40123" xr:uid="{F4923C5D-CA07-4DA0-AFEA-496C1A6AF43E}"/>
    <cellStyle name="Normal GHG-Shade 3 3" xfId="1522" xr:uid="{00000000-0005-0000-0000-0000F8050000}"/>
    <cellStyle name="Normal GHG-Shade 3 3 2" xfId="40137" xr:uid="{FB6D99A0-8A71-4C40-8812-F7A3F0D29FE1}"/>
    <cellStyle name="Normal GHG-Shade 3 3 2 2" xfId="40138" xr:uid="{C5CF2AC2-B257-4CD7-9006-0E82D72ED4E2}"/>
    <cellStyle name="Normal GHG-Shade 3 3 2 2 2" xfId="40139" xr:uid="{C4ECBD76-D056-4BC3-8FD3-A98A1ADD04DA}"/>
    <cellStyle name="Normal GHG-Shade 3 3 2 3" xfId="40140" xr:uid="{E5D2B38A-8E71-4416-870B-F0D9353465EB}"/>
    <cellStyle name="Normal GHG-Shade 3 3 2 4" xfId="40141" xr:uid="{60F27379-DE03-4D66-BCE1-68CF49D5E8E7}"/>
    <cellStyle name="Normal GHG-Shade 3 3 3" xfId="40142" xr:uid="{C24842A0-9584-4F87-804C-91A55412B125}"/>
    <cellStyle name="Normal GHG-Shade 3 3 3 2" xfId="40143" xr:uid="{67342405-942A-4E05-AA52-76467CC6F512}"/>
    <cellStyle name="Normal GHG-Shade 3 3 4" xfId="40144" xr:uid="{18167786-471A-4FAC-AAE2-AB99B9808FF0}"/>
    <cellStyle name="Normal GHG-Shade 3 3 5" xfId="40145" xr:uid="{5306F97A-AEDB-45F3-8381-7FD7433FCA4D}"/>
    <cellStyle name="Normal GHG-Shade 3 3 6" xfId="40146" xr:uid="{DCDA42BE-EE95-4ACF-A92E-F957BB96B81D}"/>
    <cellStyle name="Normal GHG-Shade 3 3 7" xfId="40136" xr:uid="{54EEF490-65A3-424F-9F13-D3888C81E8E1}"/>
    <cellStyle name="Normal GHG-Shade 3 4" xfId="40147" xr:uid="{028E9E74-3A0F-4BB7-8363-716038ECFCFE}"/>
    <cellStyle name="Normal GHG-Shade 3 5" xfId="40148" xr:uid="{D871838D-E6A9-47D2-9CC8-8934329C5A10}"/>
    <cellStyle name="Normal GHG-Shade 3 6" xfId="40122" xr:uid="{6753B426-CD76-4A1F-AC39-DD00BC0CCE22}"/>
    <cellStyle name="Normal GHG-Shade 4" xfId="1523" xr:uid="{00000000-0005-0000-0000-0000F9050000}"/>
    <cellStyle name="Normal GHG-Shade 4 2" xfId="1524" xr:uid="{00000000-0005-0000-0000-0000FA050000}"/>
    <cellStyle name="Normal GHG-Shade 4 2 2" xfId="1525" xr:uid="{00000000-0005-0000-0000-0000FB050000}"/>
    <cellStyle name="Normal GHG-Shade 4 2 2 2" xfId="40152" xr:uid="{08D30B55-6E59-49AB-966A-425FF1ADB176}"/>
    <cellStyle name="Normal GHG-Shade 4 2 2 2 2" xfId="40153" xr:uid="{6CD9EB07-A642-4E35-9E90-64D7BCD705D0}"/>
    <cellStyle name="Normal GHG-Shade 4 2 2 3" xfId="40154" xr:uid="{47D9B5A7-B50E-4EC0-8FE0-6768002B2796}"/>
    <cellStyle name="Normal GHG-Shade 4 2 2 4" xfId="40155" xr:uid="{B43878AC-BDDD-484A-B4D5-FF629D6D4A30}"/>
    <cellStyle name="Normal GHG-Shade 4 2 2 5" xfId="40151" xr:uid="{3C82A739-121C-4AD7-AE1D-8263AD5423BD}"/>
    <cellStyle name="Normal GHG-Shade 4 2 3" xfId="40156" xr:uid="{080D5222-D555-466A-9BB7-074C51B739AF}"/>
    <cellStyle name="Normal GHG-Shade 4 2 3 2" xfId="40157" xr:uid="{DDAF0F77-55A3-4002-807F-E7CF78AC8F8C}"/>
    <cellStyle name="Normal GHG-Shade 4 2 4" xfId="40158" xr:uid="{17B97D5F-69B2-48C5-B4C9-8D8EDF467054}"/>
    <cellStyle name="Normal GHG-Shade 4 2 5" xfId="40159" xr:uid="{33D474DA-2E84-49AB-B2A5-1379D147D851}"/>
    <cellStyle name="Normal GHG-Shade 4 2 6" xfId="40160" xr:uid="{1A5CE532-A324-4412-ACB5-5DBD71180BE0}"/>
    <cellStyle name="Normal GHG-Shade 4 2 7" xfId="40161" xr:uid="{A83E0DF1-CDA4-422E-A169-ED86CABBCF2A}"/>
    <cellStyle name="Normal GHG-Shade 4 2 8" xfId="40150" xr:uid="{58B00644-08C2-4A69-B97B-3A8E2F67BE4E}"/>
    <cellStyle name="Normal GHG-Shade 4 3" xfId="1526" xr:uid="{00000000-0005-0000-0000-0000FC050000}"/>
    <cellStyle name="Normal GHG-Shade 4 3 2" xfId="40163" xr:uid="{3A213E9D-8408-4816-805E-8F6632B1154C}"/>
    <cellStyle name="Normal GHG-Shade 4 3 3" xfId="40164" xr:uid="{1E251A4A-A646-4A88-93A9-C424373CFB50}"/>
    <cellStyle name="Normal GHG-Shade 4 3 4" xfId="40162" xr:uid="{AAAAFF22-050F-44F1-8E49-502B925FA308}"/>
    <cellStyle name="Normal GHG-Shade 4 4" xfId="40149" xr:uid="{7A4FE791-DFF4-4E60-9219-62DEF9537D71}"/>
    <cellStyle name="Normal GHG-Shade 5" xfId="1527" xr:uid="{00000000-0005-0000-0000-0000FD050000}"/>
    <cellStyle name="Normal GHG-Shade 5 2" xfId="40166" xr:uid="{8CD6880D-CB5A-4EF6-8FF7-29ECE9E67258}"/>
    <cellStyle name="Normal GHG-Shade 5 2 2" xfId="40167" xr:uid="{F43F7194-1A6A-42D7-8BDE-04C48ECBA178}"/>
    <cellStyle name="Normal GHG-Shade 5 2 2 2" xfId="40168" xr:uid="{8D6C27F3-282D-4206-97EF-D369605688A1}"/>
    <cellStyle name="Normal GHG-Shade 5 2 2 2 2" xfId="40169" xr:uid="{130B8860-5088-4409-93A6-79218C951947}"/>
    <cellStyle name="Normal GHG-Shade 5 2 2 2 2 2" xfId="40170" xr:uid="{57FE78DD-0DA2-4007-927D-7E6C367E5950}"/>
    <cellStyle name="Normal GHG-Shade 5 2 2 2 3" xfId="40171" xr:uid="{5DD70BEC-3AEC-4897-8694-EF18CB6FF178}"/>
    <cellStyle name="Normal GHG-Shade 5 2 2 2 4" xfId="40172" xr:uid="{13DD3DDF-64A9-4C28-BC02-1ABCB7E0002F}"/>
    <cellStyle name="Normal GHG-Shade 5 2 2 3" xfId="40173" xr:uid="{5E3C25C3-37E7-4BB3-A31A-4362D8ED3F84}"/>
    <cellStyle name="Normal GHG-Shade 5 2 2 3 2" xfId="40174" xr:uid="{C2B0DB82-B2E0-401E-BD9C-426D45F9C9ED}"/>
    <cellStyle name="Normal GHG-Shade 5 2 2 4" xfId="40175" xr:uid="{7B66FEAD-063A-4866-A132-CB73480025A6}"/>
    <cellStyle name="Normal GHG-Shade 5 2 2 5" xfId="40176" xr:uid="{F98D3F5D-8BE1-4285-BF62-DB1B98DD64CF}"/>
    <cellStyle name="Normal GHG-Shade 5 2 3" xfId="40177" xr:uid="{C3EEF020-2F15-45E4-9380-2B0019AF86E0}"/>
    <cellStyle name="Normal GHG-Shade 5 3" xfId="40178" xr:uid="{A0F41F20-096D-47FD-95B8-88BBDD44E3EB}"/>
    <cellStyle name="Normal GHG-Shade 5 3 2" xfId="40179" xr:uid="{C4E13BF6-7382-45E0-9AD2-056E16C871DA}"/>
    <cellStyle name="Normal GHG-Shade 5 3 2 2" xfId="40180" xr:uid="{033648D9-3CEC-4F35-B5AF-8A42093386AE}"/>
    <cellStyle name="Normal GHG-Shade 5 3 2 2 2" xfId="40181" xr:uid="{799B9944-DE64-40BF-A581-975ED4912339}"/>
    <cellStyle name="Normal GHG-Shade 5 3 2 3" xfId="40182" xr:uid="{399774E6-EEF7-417A-AD7F-84DF8C2692DC}"/>
    <cellStyle name="Normal GHG-Shade 5 3 2 4" xfId="40183" xr:uid="{17406F98-9270-4B31-AC88-D9E57D985194}"/>
    <cellStyle name="Normal GHG-Shade 5 3 3" xfId="40184" xr:uid="{83A7C551-51BD-42BD-AEA1-A1ED4723A81C}"/>
    <cellStyle name="Normal GHG-Shade 5 3 3 2" xfId="40185" xr:uid="{4D572D9E-D67E-434D-AE33-922F22CC621A}"/>
    <cellStyle name="Normal GHG-Shade 5 3 4" xfId="40186" xr:uid="{9C3B780B-F071-473E-BCE9-C4F0629375A8}"/>
    <cellStyle name="Normal GHG-Shade 5 3 5" xfId="40187" xr:uid="{658D9423-9821-42F9-BEAA-566F2EE1CD29}"/>
    <cellStyle name="Normal GHG-Shade 5 3 6" xfId="40188" xr:uid="{58F5D3A9-297F-4797-8135-FC803EE29ADF}"/>
    <cellStyle name="Normal GHG-Shade 5 4" xfId="40189" xr:uid="{87D7AFBF-647B-40C4-8607-1D040B23E9DF}"/>
    <cellStyle name="Normal GHG-Shade 5 5" xfId="40165" xr:uid="{F5FDE613-0DC9-4C54-AB71-3BCBF31C3631}"/>
    <cellStyle name="Normal GHG-Shade 6" xfId="40190" xr:uid="{5836BA40-84B0-472E-AA50-E2B2F4DBA6F1}"/>
    <cellStyle name="Normal GHG-Shade 6 2" xfId="40191" xr:uid="{BAD9838D-A62F-4E7F-82B4-821B56281EED}"/>
    <cellStyle name="Normal GHG-Shade 6 2 2" xfId="40192" xr:uid="{C88C4DD8-70A4-416C-9EEE-7E75A7B730FF}"/>
    <cellStyle name="Normal GHG-Shade 6 2 2 2" xfId="40193" xr:uid="{029E1567-9431-48BE-A820-65EF06586C35}"/>
    <cellStyle name="Normal GHG-Shade 6 2 2 2 2" xfId="40194" xr:uid="{337DE0DE-A887-41BF-8C7A-9F39E47381C2}"/>
    <cellStyle name="Normal GHG-Shade 6 2 2 3" xfId="40195" xr:uid="{5020E96A-3FCA-4236-8BDD-087D54D047DA}"/>
    <cellStyle name="Normal GHG-Shade 6 2 2 4" xfId="40196" xr:uid="{A31E9ADB-AB93-48AA-A1F2-50619A5FB43F}"/>
    <cellStyle name="Normal GHG-Shade 6 2 3" xfId="40197" xr:uid="{BE61BB82-4716-4AA3-B050-E13363372399}"/>
    <cellStyle name="Normal GHG-Shade 6 2 3 2" xfId="40198" xr:uid="{D614DC6D-263B-4ADF-A4F3-32F57670C97C}"/>
    <cellStyle name="Normal GHG-Shade 6 2 4" xfId="40199" xr:uid="{3A756902-116E-4DFA-9783-4B5E17A55821}"/>
    <cellStyle name="Normal GHG-Shade 6 2 5" xfId="40200" xr:uid="{83824131-E8BF-4A2F-98B8-CAD98B4322DB}"/>
    <cellStyle name="Normal GHG-Shade 6 2 6" xfId="40201" xr:uid="{7483B508-9E19-4CE0-8F99-7E9949C8B7E7}"/>
    <cellStyle name="Normal GHG-Shade 6 3" xfId="40202" xr:uid="{7453B10D-79AA-4324-9A8E-56D066B1FBDE}"/>
    <cellStyle name="Normal GHG-Shade 6 3 2" xfId="40203" xr:uid="{04F364E7-5880-4BBC-BBF1-F0413B410605}"/>
    <cellStyle name="Normal GHG-Shade 7" xfId="40204" xr:uid="{6B47D2B6-9AFC-4B50-AA29-651CC100A103}"/>
    <cellStyle name="Normal GHG-Shade 7 2" xfId="40205" xr:uid="{4AF646F2-AE96-41D9-9238-1CC938B68609}"/>
    <cellStyle name="Normal GHG-Shade 7 2 2" xfId="40206" xr:uid="{CE3DC742-42F5-461D-BD30-E4F9C9118E1A}"/>
    <cellStyle name="Normal GHG-Shade 7 2 2 2" xfId="40207" xr:uid="{852032ED-09EF-494A-BC61-E386FB6C3CB0}"/>
    <cellStyle name="Normal GHG-Shade 7 2 2 2 2" xfId="40208" xr:uid="{0BDDA611-BD8B-461D-BAD6-845B3900B128}"/>
    <cellStyle name="Normal GHG-Shade 7 2 2 3" xfId="40209" xr:uid="{B766D42C-A6F3-49EC-A6F9-5FFFCEA7E0E2}"/>
    <cellStyle name="Normal GHG-Shade 7 2 2 4" xfId="40210" xr:uid="{82324780-571C-4750-BF07-F021AF32BE75}"/>
    <cellStyle name="Normal GHG-Shade 7 2 3" xfId="40211" xr:uid="{8FBF201B-62C5-4CE5-8863-6814C37682BB}"/>
    <cellStyle name="Normal GHG-Shade 7 2 3 2" xfId="40212" xr:uid="{B35E8936-9AA9-47FE-A4B5-00B5642636DC}"/>
    <cellStyle name="Normal GHG-Shade 7 2 4" xfId="40213" xr:uid="{48353AEB-E6A1-4546-A2C3-E24E43A6E226}"/>
    <cellStyle name="Normal GHG-Shade 7 2 5" xfId="40214" xr:uid="{94316F55-67AA-4B5E-B85A-AD5E71357E60}"/>
    <cellStyle name="Normal GHG-Shade 7 2 6" xfId="40215" xr:uid="{374AC092-3A21-4E1E-A633-6D4F5AF2A4C5}"/>
    <cellStyle name="Normal GHG-Shade 7 3" xfId="40216" xr:uid="{41E3CACD-C686-4AE5-AE15-354C3CF518F7}"/>
    <cellStyle name="Normal GHG-Shade 7 3 2" xfId="40217" xr:uid="{F649092B-EF87-4E3C-A1DC-4A0A315C9713}"/>
    <cellStyle name="Normal GHG-Shade 8" xfId="40218" xr:uid="{EF08D346-D6A8-4C9F-A097-0F32B74F87BB}"/>
    <cellStyle name="Normal GHG-Shade 8 2" xfId="40219" xr:uid="{C79D9B10-C500-4275-B963-66C4C7F789DB}"/>
    <cellStyle name="Normal GHG-Shade 8 2 2" xfId="40220" xr:uid="{BD1688E4-6DDE-450D-8587-7F72DC2CE33B}"/>
    <cellStyle name="Normal GHG-Shade 8 2 2 2" xfId="40221" xr:uid="{6B66BFF5-9BD7-4E9A-A39F-49511690E02B}"/>
    <cellStyle name="Normal GHG-Shade 8 2 2 2 2" xfId="40222" xr:uid="{1E47DBE3-42AC-4311-90D4-D2D9C1C279C1}"/>
    <cellStyle name="Normal GHG-Shade 8 2 2 3" xfId="40223" xr:uid="{121EB3ED-CD3D-4F3A-8333-894DBE973A1D}"/>
    <cellStyle name="Normal GHG-Shade 8 2 2 4" xfId="40224" xr:uid="{6A8A8C31-2E10-4608-836D-0932F70805E6}"/>
    <cellStyle name="Normal GHG-Shade 8 2 3" xfId="40225" xr:uid="{0A053D90-6473-444A-A9F8-EC0DAC19CC6C}"/>
    <cellStyle name="Normal GHG-Shade 8 2 3 2" xfId="40226" xr:uid="{778093C0-61F8-4533-B7C6-75A2F2C5BD4D}"/>
    <cellStyle name="Normal GHG-Shade 8 2 4" xfId="40227" xr:uid="{4A254E01-E8C6-4770-9AF1-47A288DA2D93}"/>
    <cellStyle name="Normal GHG-Shade 8 2 5" xfId="40228" xr:uid="{5B99B379-4B87-4943-924C-B4E4225C5E4C}"/>
    <cellStyle name="Normal GHG-Shade 8 2 6" xfId="40229" xr:uid="{B5FB242F-4D5F-4E03-8703-AAC935E11EB5}"/>
    <cellStyle name="Normal GHG-Shade 8 3" xfId="40230" xr:uid="{B2381D44-50C8-43C8-A95B-4F8AD2D9D2E7}"/>
    <cellStyle name="Normal GHG-Shade 8 3 2" xfId="40231" xr:uid="{B8AC9865-38B5-441E-99B5-0493D4A45D4B}"/>
    <cellStyle name="Normal GHG-Shade 9" xfId="40232" xr:uid="{DF005B73-D5E0-41AC-9682-A0FA088921DC}"/>
    <cellStyle name="Normal GHG-Shade 9 2" xfId="40233" xr:uid="{19BBADF8-1440-496F-ACBC-6BDAA653B97A}"/>
    <cellStyle name="Normal GHG-Shade 9 2 2" xfId="40234" xr:uid="{E5C3C947-1864-449B-A5A8-113B8AD4E062}"/>
    <cellStyle name="Normal GHG-Shade 9 2 2 2" xfId="40235" xr:uid="{70F06794-D1D9-44DC-A1EC-074DB98232CF}"/>
    <cellStyle name="Normal GHG-Shade 9 2 2 2 2" xfId="40236" xr:uid="{765E5033-68C1-406B-8B61-938D248971B0}"/>
    <cellStyle name="Normal GHG-Shade 9 2 2 3" xfId="40237" xr:uid="{E366803F-2F67-407F-9166-D9654F979CE0}"/>
    <cellStyle name="Normal GHG-Shade 9 2 2 4" xfId="40238" xr:uid="{C23C34F2-03EC-421F-96DD-8536B68B7883}"/>
    <cellStyle name="Normal GHG-Shade 9 2 3" xfId="40239" xr:uid="{7F8F9015-63D6-415B-9DDF-2047A42444C5}"/>
    <cellStyle name="Normal GHG-Shade 9 2 3 2" xfId="40240" xr:uid="{D5205DD4-80B2-4B95-98A7-F22AE46F8F0D}"/>
    <cellStyle name="Normal GHG-Shade 9 2 4" xfId="40241" xr:uid="{0893A8CD-7A5C-4E06-8844-ABF88D645F42}"/>
    <cellStyle name="Normal GHG-Shade 9 2 5" xfId="40242" xr:uid="{AE2AAECC-5FD2-4F7B-A2D0-D79DD8F59C23}"/>
    <cellStyle name="Normal GHG-Shade 9 2 6" xfId="40243" xr:uid="{E9E5E536-A207-4EC9-8D3F-81C127FAEEEB}"/>
    <cellStyle name="Normal GHG-Shade 9 3" xfId="40244" xr:uid="{AF4C08CC-7A70-4703-AD09-C0A72F51E4B8}"/>
    <cellStyle name="Normal GHG-Shade 9 3 2" xfId="40245" xr:uid="{930D0574-980A-45A7-B1BA-C8551D53234A}"/>
    <cellStyle name="Normal GHG-Shade_AT CO2 (2)" xfId="40246" xr:uid="{C74C61F7-A32C-4E24-81D9-DC67BC654050}"/>
    <cellStyle name="Normál_CRFReport-template" xfId="40247" xr:uid="{D89CD95C-8D1E-4A8B-90D4-966007466BA1}"/>
    <cellStyle name="Normale" xfId="2236" xr:uid="{FB606D12-3039-4349-9B7D-60BB06C61F55}"/>
    <cellStyle name="Normale 2" xfId="3218" xr:uid="{A6D4A707-AFE6-4343-99A2-3087BE0EF3C0}"/>
    <cellStyle name="Normale 2 2" xfId="40249" xr:uid="{BFED8D32-BF57-4FAF-9010-37B61CCB62DC}"/>
    <cellStyle name="Normale 2 2 2" xfId="40250" xr:uid="{DB5CE87E-C726-4139-8CB8-143ED01E8D37}"/>
    <cellStyle name="Normale 2 2 2 2" xfId="40251" xr:uid="{7756A5E1-4E35-4CBC-8A85-A30B01FB7077}"/>
    <cellStyle name="Normale 2 2 2 2 2" xfId="40252" xr:uid="{658E5BAF-94E1-4A76-B625-9DD9A96E96B2}"/>
    <cellStyle name="Normale 2 2 2 3" xfId="40253" xr:uid="{2609AA0D-A600-4018-8BFF-8F436F33C2A0}"/>
    <cellStyle name="Normale 2 2 2 4" xfId="40254" xr:uid="{5D94B393-AED6-4040-B22F-CD32DE38D075}"/>
    <cellStyle name="Normale 2 2 3" xfId="40255" xr:uid="{FD396996-98DE-40F2-9C75-546FC5AC87DC}"/>
    <cellStyle name="Normale 2 2 3 2" xfId="40256" xr:uid="{5891D964-D5C4-4792-99F4-F1368FF66714}"/>
    <cellStyle name="Normale 2 2 4" xfId="40257" xr:uid="{ABB1C449-F741-41D6-A14F-048D723CAAC2}"/>
    <cellStyle name="Normale 2 2 5" xfId="40258" xr:uid="{B86152CC-7499-477E-ACA5-825AC87F52B7}"/>
    <cellStyle name="Normale 2 3" xfId="40259" xr:uid="{BE7F2482-E8E7-4823-95CD-71DE5ACFBF97}"/>
    <cellStyle name="Normale 2 4" xfId="4180" xr:uid="{21A9FE44-37AF-459A-A3CC-C8A93E1B75D3}"/>
    <cellStyle name="Normale 3" xfId="40260" xr:uid="{DFF8BA48-BAFD-4614-A094-EB4E4589E5EF}"/>
    <cellStyle name="Normale 3 2" xfId="40261" xr:uid="{0BDE6F9C-4A7A-45EB-B893-28448D72A023}"/>
    <cellStyle name="Normale 3 2 2" xfId="40262" xr:uid="{B861B103-BD93-4CC3-8DB5-353AFE13CD51}"/>
    <cellStyle name="Normale 3 2 2 2" xfId="40263" xr:uid="{94E16A92-A090-453D-9DDF-3E2082B64393}"/>
    <cellStyle name="Normale 3 2 3" xfId="40264" xr:uid="{6A585406-01FB-48B1-A819-2DF1EA8C2227}"/>
    <cellStyle name="Normale 3 2 4" xfId="40265" xr:uid="{30FF6099-505A-46DE-A2ED-D10763A064D4}"/>
    <cellStyle name="Normale 3 3" xfId="40266" xr:uid="{29DF3BA3-9455-46B9-9E58-7DF0FF48D7F6}"/>
    <cellStyle name="Normale 3 3 2" xfId="40267" xr:uid="{EF2DCA19-A3FE-41D0-BCC3-423D4A58C52B}"/>
    <cellStyle name="Normale 3 4" xfId="40268" xr:uid="{4EEAFF7B-FD97-4121-BE09-9048E37D5660}"/>
    <cellStyle name="Normale 3 5" xfId="40269" xr:uid="{21A4BB10-6776-4A0A-AE0A-93D0F249BDF1}"/>
    <cellStyle name="Normale 3 6" xfId="40270" xr:uid="{5D34B4D9-D9C6-415F-B2EC-70661ECBBF9D}"/>
    <cellStyle name="Normale 4" xfId="40271" xr:uid="{18B69E5E-3F57-4FEF-94E4-35D2BF3BD658}"/>
    <cellStyle name="Normale 5" xfId="40248" xr:uid="{600B6A2A-4230-4B20-BC02-A71AEEBD0FA0}"/>
    <cellStyle name="Normale_CRFReport-template" xfId="40272" xr:uid="{FD8B66A7-4DDE-44E9-B32E-A3025081C2F4}"/>
    <cellStyle name="normálne_CRFReport-template" xfId="40273" xr:uid="{2B14CB85-A490-44BB-87F0-3701F24A9E62}"/>
    <cellStyle name="normální_CRFReport-template" xfId="40274" xr:uid="{17D93F87-77F1-470B-AAE6-7BC68719B8F7}"/>
    <cellStyle name="Normalny 2" xfId="40275" xr:uid="{5CD4E0BB-A4A6-4453-855D-B2C77611056D}"/>
    <cellStyle name="Normalny 2 2" xfId="40276" xr:uid="{DD7FB0A2-40A3-4B36-8227-121CDEA75CEA}"/>
    <cellStyle name="Normalny 2 2 2" xfId="40277" xr:uid="{692092A5-E2E3-4BB9-B84E-67B927CBD205}"/>
    <cellStyle name="Normalny 2 2 2 2" xfId="40278" xr:uid="{BA84048D-6D35-4A30-9C57-C5D9C33DD007}"/>
    <cellStyle name="Normalny 2 2 2 2 2" xfId="40279" xr:uid="{4DDCCA12-2C9A-4EF5-8814-CDCCFEAC2D90}"/>
    <cellStyle name="Normalny 2 2 2 3" xfId="40280" xr:uid="{9226D055-3114-40BC-AE48-9539DEEB23B4}"/>
    <cellStyle name="Normalny 2 2 2 4" xfId="40281" xr:uid="{8617C699-CA67-4E57-8BE9-E2567137AFBC}"/>
    <cellStyle name="Normalny 2 2 3" xfId="40282" xr:uid="{A7D4C896-B5A5-4BAA-983B-378B32784388}"/>
    <cellStyle name="Normalny 2 2 3 2" xfId="40283" xr:uid="{D9274C21-BB9E-4884-9FC4-23372D234574}"/>
    <cellStyle name="Normalny 2 2 4" xfId="40284" xr:uid="{21DB565D-90D3-4704-9DFF-AA710E11AB6D}"/>
    <cellStyle name="Normalny 2 2 5" xfId="40285" xr:uid="{7A4B1A53-A06D-412F-99BF-98379121526C}"/>
    <cellStyle name="Normalny 3" xfId="40286" xr:uid="{D61050A2-C078-4B70-B120-5D597E16A932}"/>
    <cellStyle name="Normalny 3 2" xfId="40287" xr:uid="{84F3361B-B181-4727-88F8-813BE3D5CB1B}"/>
    <cellStyle name="Normalny 3 2 2" xfId="40288" xr:uid="{7C22FBF7-AAC6-4D70-9234-2A2732832053}"/>
    <cellStyle name="Normalny 3 2 2 2" xfId="40289" xr:uid="{A772EE63-41DE-4800-B95C-DDC7D23EFC1C}"/>
    <cellStyle name="Normalny 3 2 2 2 2" xfId="40290" xr:uid="{0990DF59-6C87-466B-B193-BF57F558DD15}"/>
    <cellStyle name="Normalny 3 2 2 3" xfId="40291" xr:uid="{A7490ECD-BF87-4CDC-960D-DEFCAEB9534E}"/>
    <cellStyle name="Normalny 3 2 2 4" xfId="40292" xr:uid="{8F89320D-5D07-4582-8AB1-A31F1F3BC592}"/>
    <cellStyle name="Normalny 3 2 3" xfId="40293" xr:uid="{B59A18C2-A821-4DB6-A36A-5416D669D4BB}"/>
    <cellStyle name="Normalny 3 2 3 2" xfId="40294" xr:uid="{C73B4407-3C68-4D1A-BF39-AE6788FE0D71}"/>
    <cellStyle name="Normalny 3 2 4" xfId="40295" xr:uid="{9F56CF61-1795-4A5E-ADC3-624CBE220544}"/>
    <cellStyle name="Normalny 3 2 5" xfId="40296" xr:uid="{D2D98215-62E5-47DB-9124-6CA3684931D1}"/>
    <cellStyle name="Normalny_CRFReport-template" xfId="40297" xr:uid="{C316086F-110E-4138-A53C-280871386D66}"/>
    <cellStyle name="Nota" xfId="2237" xr:uid="{9FD8447B-5D72-4409-A199-165351BC252C}"/>
    <cellStyle name="Nota 2" xfId="3219" xr:uid="{80414629-6677-4A97-A4A0-7C57A0B84EFB}"/>
    <cellStyle name="Nota 2 2" xfId="40300" xr:uid="{72BFD575-197E-4360-9EAE-B56780EFB081}"/>
    <cellStyle name="Nota 2 2 2" xfId="40301" xr:uid="{B5BBCF79-6702-4DA4-B400-0D3E767CBDE1}"/>
    <cellStyle name="Nota 2 2 2 2" xfId="40302" xr:uid="{3C2B7A95-CF73-4924-93E4-5F2BA1AC0894}"/>
    <cellStyle name="Nota 2 2 2 2 2" xfId="40303" xr:uid="{5EDC6C7F-4F49-4159-9E2F-2A00AE9B567A}"/>
    <cellStyle name="Nota 2 2 2 3" xfId="40304" xr:uid="{290B1FFC-A474-4003-88F9-8BE4FCBE0824}"/>
    <cellStyle name="Nota 2 2 2 4" xfId="40305" xr:uid="{A15546F2-4DE3-4C8B-AD5A-84BF63D881F3}"/>
    <cellStyle name="Nota 2 2 3" xfId="40306" xr:uid="{22B0C681-F356-452F-BE23-237574CC2E6E}"/>
    <cellStyle name="Nota 2 2 3 2" xfId="40307" xr:uid="{07DD18A6-97D2-447D-A79E-2E7F3774ED39}"/>
    <cellStyle name="Nota 2 2 4" xfId="40308" xr:uid="{0799E510-E346-43A1-8487-0AC0AFB1E07C}"/>
    <cellStyle name="Nota 2 2 5" xfId="40309" xr:uid="{6CB133F6-CE64-4005-9C5F-5CCF0E014925}"/>
    <cellStyle name="Nota 2 3" xfId="40310" xr:uid="{15D226CE-6E74-45AF-8BA8-F7903AED4DCC}"/>
    <cellStyle name="Nota 2 4" xfId="40299" xr:uid="{280C10B9-EDF8-4642-824C-A957B7C10DCD}"/>
    <cellStyle name="Nota 3" xfId="40311" xr:uid="{EDE1F0E4-609D-42E0-B31E-386F78CD4454}"/>
    <cellStyle name="Nota 3 2" xfId="40312" xr:uid="{32640871-6B3E-4755-98AE-BB5A4DF805CF}"/>
    <cellStyle name="Nota 3 2 2" xfId="40313" xr:uid="{91773898-EFBA-4E88-A066-D0CB9B48E76F}"/>
    <cellStyle name="Nota 3 2 2 2" xfId="40314" xr:uid="{1BE627C0-9BE7-4B74-8BB5-50F994A6412A}"/>
    <cellStyle name="Nota 3 2 3" xfId="40315" xr:uid="{C1C93900-9EDE-4D89-B377-DBB1683FF79D}"/>
    <cellStyle name="Nota 3 2 4" xfId="40316" xr:uid="{9B2A962E-F65A-4D84-B8D2-58B1F210E7A4}"/>
    <cellStyle name="Nota 3 3" xfId="40317" xr:uid="{2300D981-BD76-4531-9240-493495615021}"/>
    <cellStyle name="Nota 3 3 2" xfId="40318" xr:uid="{83EA0308-82B0-424F-BA98-0FA4BCAA4E2F}"/>
    <cellStyle name="Nota 3 4" xfId="40319" xr:uid="{0A5856E6-EA07-41B4-AB87-CD53E9331E9D}"/>
    <cellStyle name="Nota 3 5" xfId="40320" xr:uid="{EBECD682-FDA3-4D7C-8535-3331FDDA2CF7}"/>
    <cellStyle name="Nota 4" xfId="40321" xr:uid="{3FADA23C-792B-439C-AA68-EE0E329CA571}"/>
    <cellStyle name="Nota 5" xfId="40298" xr:uid="{E915221A-422A-47B2-81D6-525A8357E15C}"/>
    <cellStyle name="Notas" xfId="2238" xr:uid="{7D6A34CB-BF37-47FE-ABDF-D02A442A28FE}"/>
    <cellStyle name="Notas 2" xfId="3220" xr:uid="{46E571B4-63B4-46E5-87EC-2C771F0499FF}"/>
    <cellStyle name="Note 1" xfId="1528" xr:uid="{00000000-0005-0000-0000-000000060000}"/>
    <cellStyle name="Note 1 2" xfId="1529" xr:uid="{00000000-0005-0000-0000-000001060000}"/>
    <cellStyle name="note 1 2 2" xfId="3221" xr:uid="{4E4F80D9-851F-4FE9-80CE-2E9AE93A6D21}"/>
    <cellStyle name="note 1 3" xfId="2239" xr:uid="{70EA0544-5B3D-4F50-B882-C8AEEECF753A}"/>
    <cellStyle name="Note 17" xfId="1530" xr:uid="{00000000-0005-0000-0000-000002060000}"/>
    <cellStyle name="Note 2" xfId="1531" xr:uid="{00000000-0005-0000-0000-000003060000}"/>
    <cellStyle name="Note 2 10" xfId="40323" xr:uid="{B4077285-AA13-44AD-BD04-BA57FFC2DF48}"/>
    <cellStyle name="Note 2 11" xfId="2240" xr:uid="{4B9AE550-7E1B-450B-B9C2-8525FC2DD7A0}"/>
    <cellStyle name="Note 2 2" xfId="1532" xr:uid="{00000000-0005-0000-0000-000004060000}"/>
    <cellStyle name="Note 2 2 2" xfId="1533" xr:uid="{00000000-0005-0000-0000-000005060000}"/>
    <cellStyle name="Note 2 2 2 2" xfId="1534" xr:uid="{00000000-0005-0000-0000-000006060000}"/>
    <cellStyle name="Note 2 2 2 2 2" xfId="40326" xr:uid="{D5147BBA-957A-4FCC-A228-34BDE6BEA1AC}"/>
    <cellStyle name="Note 2 2 2 3" xfId="40327" xr:uid="{EE03D69A-02D2-4775-8980-20C3D0E39607}"/>
    <cellStyle name="Note 2 2 2 4" xfId="40325" xr:uid="{3B809557-3203-4ABD-A449-99D08F2B82C7}"/>
    <cellStyle name="Note 2 2 3" xfId="1535" xr:uid="{00000000-0005-0000-0000-000007060000}"/>
    <cellStyle name="Note 2 2 3 2" xfId="40328" xr:uid="{A93F7526-456F-48CB-8FC4-3C635302E5B1}"/>
    <cellStyle name="Note 2 2 4" xfId="40329" xr:uid="{B5C5D1C5-2F11-45DC-8B2C-2FAD3273BED8}"/>
    <cellStyle name="Note 2 2 5" xfId="40330" xr:uid="{81474CC1-CFBA-4C97-8B7E-B6E4835E649F}"/>
    <cellStyle name="Note 2 2 6" xfId="40331" xr:uid="{B07406F0-8C3D-40CC-96B6-21F1AAAFE872}"/>
    <cellStyle name="Note 2 2 7" xfId="40324" xr:uid="{519E73B6-63DF-4815-9918-9D1FBFADF366}"/>
    <cellStyle name="Note 2 2 8" xfId="3222" xr:uid="{CE04C273-AB47-41B9-8AA0-CFDA9AE00ADB}"/>
    <cellStyle name="Note 2 3" xfId="1536" xr:uid="{00000000-0005-0000-0000-000008060000}"/>
    <cellStyle name="Note 2 3 2" xfId="1537" xr:uid="{00000000-0005-0000-0000-000009060000}"/>
    <cellStyle name="Note 2 3 2 2" xfId="1538" xr:uid="{00000000-0005-0000-0000-00000A060000}"/>
    <cellStyle name="Note 2 3 2 3" xfId="40333" xr:uid="{618343E1-F443-4DE8-A326-6210436D1E0E}"/>
    <cellStyle name="Note 2 3 3" xfId="1539" xr:uid="{00000000-0005-0000-0000-00000B060000}"/>
    <cellStyle name="Note 2 3 3 2" xfId="40334" xr:uid="{B5391AC5-D156-4627-A7A8-B65736B2DA35}"/>
    <cellStyle name="Note 2 3 4" xfId="40335" xr:uid="{17245714-BF32-4CC1-B6D4-FD3E5C2E794C}"/>
    <cellStyle name="Note 2 3 5" xfId="40336" xr:uid="{050280BF-ECCC-4AC9-9E53-4562B0BFC626}"/>
    <cellStyle name="Note 2 3 6" xfId="40332" xr:uid="{A1842E37-9AC0-4A78-BB34-0D5D7F8C092C}"/>
    <cellStyle name="Note 2 4" xfId="1540" xr:uid="{00000000-0005-0000-0000-00000C060000}"/>
    <cellStyle name="Note 2 4 2" xfId="1541" xr:uid="{00000000-0005-0000-0000-00000D060000}"/>
    <cellStyle name="Note 2 4 2 2" xfId="1542" xr:uid="{00000000-0005-0000-0000-00000E060000}"/>
    <cellStyle name="Note 2 4 2 3" xfId="40338" xr:uid="{C369533F-D905-4DA7-AA19-AADCC117658A}"/>
    <cellStyle name="Note 2 4 3" xfId="1543" xr:uid="{00000000-0005-0000-0000-00000F060000}"/>
    <cellStyle name="Note 2 4 3 2" xfId="40339" xr:uid="{0B088A32-CF48-4B1E-85BC-FC398B88E2A6}"/>
    <cellStyle name="Note 2 4 4" xfId="40337" xr:uid="{DD2C11B9-8F70-4A30-8DA0-18D11AB9B540}"/>
    <cellStyle name="Note 2 5" xfId="1544" xr:uid="{00000000-0005-0000-0000-000010060000}"/>
    <cellStyle name="Note 2 5 2" xfId="1545" xr:uid="{00000000-0005-0000-0000-000011060000}"/>
    <cellStyle name="Note 2 5 3" xfId="40340" xr:uid="{4EEB57B0-21C2-4DEE-8123-4ED7974F25CE}"/>
    <cellStyle name="Note 2 6" xfId="1546" xr:uid="{00000000-0005-0000-0000-000012060000}"/>
    <cellStyle name="Note 2 6 2" xfId="40341" xr:uid="{90EE09E8-BA7F-4144-A076-BAD7D75C1E84}"/>
    <cellStyle name="Note 2 7" xfId="40342" xr:uid="{AC4E6C79-6BA5-45B1-8E85-BA6B8034BAF4}"/>
    <cellStyle name="Note 2 8" xfId="40343" xr:uid="{0D1DC36D-5B72-423B-9688-EC9A0BFDA91E}"/>
    <cellStyle name="Note 2 9" xfId="40344" xr:uid="{622D2592-5DA9-4695-BAA0-B3A3F8C61071}"/>
    <cellStyle name="Note 3" xfId="1547" xr:uid="{00000000-0005-0000-0000-000013060000}"/>
    <cellStyle name="Note 3 2" xfId="1548" xr:uid="{00000000-0005-0000-0000-000014060000}"/>
    <cellStyle name="Note 3 2 2" xfId="1549" xr:uid="{00000000-0005-0000-0000-000015060000}"/>
    <cellStyle name="Note 3 2 2 2" xfId="1550" xr:uid="{00000000-0005-0000-0000-000016060000}"/>
    <cellStyle name="Note 3 2 2 3" xfId="40347" xr:uid="{006E9549-A790-4FC1-B849-36542511B2CB}"/>
    <cellStyle name="Note 3 2 3" xfId="1551" xr:uid="{00000000-0005-0000-0000-000017060000}"/>
    <cellStyle name="Note 3 2 3 2" xfId="40348" xr:uid="{11299DA8-096E-412F-9390-66886B4852DC}"/>
    <cellStyle name="Note 3 2 4" xfId="40346" xr:uid="{AE2D76A9-E6ED-4411-8DCF-94B5B51EE1E5}"/>
    <cellStyle name="note 3 2 5" xfId="3223" xr:uid="{8B386786-C88C-4A69-8CA9-0B97F72A2F1E}"/>
    <cellStyle name="Note 3 3" xfId="1552" xr:uid="{00000000-0005-0000-0000-000018060000}"/>
    <cellStyle name="Note 3 3 2" xfId="1553" xr:uid="{00000000-0005-0000-0000-000019060000}"/>
    <cellStyle name="Note 3 3 2 2" xfId="1554" xr:uid="{00000000-0005-0000-0000-00001A060000}"/>
    <cellStyle name="Note 3 3 2 3" xfId="40350" xr:uid="{8DE8C0BB-FAE8-4725-AD76-E97F369E7254}"/>
    <cellStyle name="Note 3 3 3" xfId="1555" xr:uid="{00000000-0005-0000-0000-00001B060000}"/>
    <cellStyle name="Note 3 3 3 2" xfId="40351" xr:uid="{2CF35862-9010-442E-80FB-25FF138E9475}"/>
    <cellStyle name="Note 3 3 4" xfId="40349" xr:uid="{E670ED9C-B825-4C47-93EF-1662A711C538}"/>
    <cellStyle name="Note 3 4" xfId="1556" xr:uid="{00000000-0005-0000-0000-00001C060000}"/>
    <cellStyle name="Note 3 4 2" xfId="1557" xr:uid="{00000000-0005-0000-0000-00001D060000}"/>
    <cellStyle name="Note 3 4 2 2" xfId="1558" xr:uid="{00000000-0005-0000-0000-00001E060000}"/>
    <cellStyle name="Note 3 4 2 3" xfId="40353" xr:uid="{D2625CB2-3B2D-478A-A825-2EEBB90F3208}"/>
    <cellStyle name="Note 3 4 3" xfId="1559" xr:uid="{00000000-0005-0000-0000-00001F060000}"/>
    <cellStyle name="Note 3 4 3 2" xfId="40354" xr:uid="{0D5A2FB5-BCAB-4D62-A1C7-B826C333187C}"/>
    <cellStyle name="Note 3 4 4" xfId="40352" xr:uid="{2A165B55-0C29-4966-9632-6966A7D889F1}"/>
    <cellStyle name="Note 3 5" xfId="1560" xr:uid="{00000000-0005-0000-0000-000020060000}"/>
    <cellStyle name="Note 3 5 2" xfId="1561" xr:uid="{00000000-0005-0000-0000-000021060000}"/>
    <cellStyle name="Note 3 5 3" xfId="40355" xr:uid="{8294315C-D4A8-47AE-A5F8-CF817ABFD2E5}"/>
    <cellStyle name="Note 3 6" xfId="1562" xr:uid="{00000000-0005-0000-0000-000022060000}"/>
    <cellStyle name="Note 3 6 2" xfId="40356" xr:uid="{07286BA2-7193-4450-B774-D494C57F5CF6}"/>
    <cellStyle name="Note 3 7" xfId="40357" xr:uid="{AE52420F-AB75-4816-8A29-FCB685ED46ED}"/>
    <cellStyle name="Note 3 8" xfId="40345" xr:uid="{D3E93AC5-CD7C-47F6-8A1B-631F873C12E7}"/>
    <cellStyle name="note 3 9" xfId="2241" xr:uid="{5A01A6F0-0978-4355-B1DF-4825DE5DBCB5}"/>
    <cellStyle name="Note 4" xfId="3803" xr:uid="{10370D52-CD54-4F40-BE94-B075762A1290}"/>
    <cellStyle name="Note 4 2" xfId="40358" xr:uid="{27785DB1-9735-4754-9EC9-A85D524B2AD7}"/>
    <cellStyle name="Note 5" xfId="40322" xr:uid="{B51053CA-A537-4223-932B-A6B77AE305E8}"/>
    <cellStyle name="Notiz" xfId="1563" xr:uid="{00000000-0005-0000-0000-000023060000}"/>
    <cellStyle name="Notiz 10" xfId="40359" xr:uid="{ACD50A4C-D52D-4F0B-B3D6-378F395B8EA9}"/>
    <cellStyle name="Notiz 2" xfId="1564" xr:uid="{00000000-0005-0000-0000-000024060000}"/>
    <cellStyle name="Notiz 2 2" xfId="1565" xr:uid="{00000000-0005-0000-0000-000025060000}"/>
    <cellStyle name="Notiz 2 2 2" xfId="1566" xr:uid="{00000000-0005-0000-0000-000026060000}"/>
    <cellStyle name="Notiz 2 2 2 2" xfId="40363" xr:uid="{27CB994C-9606-4501-A843-1DFAB01A1C36}"/>
    <cellStyle name="Notiz 2 2 2 2 2" xfId="40364" xr:uid="{C0502806-3756-40B7-8CB8-9B2634064C96}"/>
    <cellStyle name="Notiz 2 2 2 2 2 2" xfId="40365" xr:uid="{14DD0869-42A1-4610-A0AB-59022BAC2694}"/>
    <cellStyle name="Notiz 2 2 2 2 3" xfId="40366" xr:uid="{212A1DF2-A526-42F0-9130-B08CC5AEABCD}"/>
    <cellStyle name="Notiz 2 2 2 2 4" xfId="40367" xr:uid="{59398718-64E1-4815-8A71-2141A687C356}"/>
    <cellStyle name="Notiz 2 2 2 3" xfId="40368" xr:uid="{A0C7D983-E8B1-4F88-BA7B-70C63B0E2E27}"/>
    <cellStyle name="Notiz 2 2 2 3 2" xfId="40369" xr:uid="{36135911-D910-49FA-985D-378D0A3C4374}"/>
    <cellStyle name="Notiz 2 2 2 4" xfId="40370" xr:uid="{44C2CFA2-5D9E-4B53-87A6-26AC6AE6749A}"/>
    <cellStyle name="Notiz 2 2 2 5" xfId="40371" xr:uid="{DD1CB479-76D6-4EE1-90C6-A8D02A74C942}"/>
    <cellStyle name="Notiz 2 2 2 6" xfId="40362" xr:uid="{10300558-F201-485F-B311-FBD4A721148C}"/>
    <cellStyle name="Notiz 2 2 3" xfId="40361" xr:uid="{99C575FB-34E3-46BD-B67D-846CE93ECABA}"/>
    <cellStyle name="Notiz 2 3" xfId="1567" xr:uid="{00000000-0005-0000-0000-000027060000}"/>
    <cellStyle name="Notiz 2 3 2" xfId="40373" xr:uid="{A66EAA56-0F8A-4713-8F94-B6CF093F6B58}"/>
    <cellStyle name="Notiz 2 3 2 2" xfId="40374" xr:uid="{31C35B8F-B7AE-4DCF-B287-F88D6783F60A}"/>
    <cellStyle name="Notiz 2 3 2 2 2" xfId="40375" xr:uid="{4AAE8954-AA81-4FC4-A129-022747B835EB}"/>
    <cellStyle name="Notiz 2 3 2 3" xfId="40376" xr:uid="{8D2AA30A-FA16-4097-B27C-448350DE7E02}"/>
    <cellStyle name="Notiz 2 3 2 4" xfId="40377" xr:uid="{EF87E3EA-F716-4D63-98BE-2B6DBDF6D973}"/>
    <cellStyle name="Notiz 2 3 3" xfId="40378" xr:uid="{AB2D2CAB-E3F8-4792-9920-1A3E97B40075}"/>
    <cellStyle name="Notiz 2 3 3 2" xfId="40379" xr:uid="{6A29D436-ED95-408A-B3E6-12D2BB67103E}"/>
    <cellStyle name="Notiz 2 3 4" xfId="40380" xr:uid="{61A68E39-63E0-44F4-9166-F26B7819E5FF}"/>
    <cellStyle name="Notiz 2 3 5" xfId="40381" xr:uid="{8CEE1B84-A742-437C-A9C4-E410141F9BB2}"/>
    <cellStyle name="Notiz 2 3 6" xfId="40382" xr:uid="{4BC04ACD-54F9-477D-B3CF-683F0CB5DF04}"/>
    <cellStyle name="Notiz 2 3 7" xfId="40372" xr:uid="{471B54BE-B819-4FED-8A34-C2D948145041}"/>
    <cellStyle name="Notiz 2 4" xfId="40383" xr:uid="{5E262F7A-602F-4C19-9CFF-69FA810F3CB4}"/>
    <cellStyle name="Notiz 2 5" xfId="40360" xr:uid="{E2A375EE-05EF-4054-9393-E06DCE597FC5}"/>
    <cellStyle name="Notiz 3" xfId="1568" xr:uid="{00000000-0005-0000-0000-000028060000}"/>
    <cellStyle name="Notiz 3 2" xfId="1569" xr:uid="{00000000-0005-0000-0000-000029060000}"/>
    <cellStyle name="Notiz 3 2 2" xfId="1570" xr:uid="{00000000-0005-0000-0000-00002A060000}"/>
    <cellStyle name="Notiz 3 2 2 2" xfId="40387" xr:uid="{E4EB2B81-212F-4B1F-B347-89C04577E019}"/>
    <cellStyle name="Notiz 3 2 2 2 2" xfId="40388" xr:uid="{C502A45A-C572-47DE-B223-B1D59490D2E5}"/>
    <cellStyle name="Notiz 3 2 2 2 2 2" xfId="40389" xr:uid="{2BC662DF-38B4-4B04-A5DC-19B0564BC4D5}"/>
    <cellStyle name="Notiz 3 2 2 2 3" xfId="40390" xr:uid="{C9ED3D0D-9956-4363-8E82-A78AA12E507D}"/>
    <cellStyle name="Notiz 3 2 2 2 4" xfId="40391" xr:uid="{24C754FF-AC4F-4358-8860-903A2E23E3BC}"/>
    <cellStyle name="Notiz 3 2 2 3" xfId="40392" xr:uid="{73AC78F0-946D-4579-BEC5-3E228ED03EA3}"/>
    <cellStyle name="Notiz 3 2 2 3 2" xfId="40393" xr:uid="{9F342B89-FF59-4D0F-B29B-0E2BA47A04C0}"/>
    <cellStyle name="Notiz 3 2 2 4" xfId="40394" xr:uid="{6ADDEBAD-DC5F-4FA7-A69B-23794A43C372}"/>
    <cellStyle name="Notiz 3 2 2 5" xfId="40395" xr:uid="{642392A1-65DC-4B81-B245-22F131221EB0}"/>
    <cellStyle name="Notiz 3 2 2 6" xfId="40386" xr:uid="{E4678604-D956-401D-B9D3-6D7351E7A2C0}"/>
    <cellStyle name="Notiz 3 2 3" xfId="40385" xr:uid="{7BD63598-C3B3-4296-979B-33E35BA8BD53}"/>
    <cellStyle name="Notiz 3 3" xfId="1571" xr:uid="{00000000-0005-0000-0000-00002B060000}"/>
    <cellStyle name="Notiz 3 3 2" xfId="40397" xr:uid="{B8FCE016-CBD7-463B-8CBB-1119EB8F5EE5}"/>
    <cellStyle name="Notiz 3 3 2 2" xfId="40398" xr:uid="{D681299D-0A19-4ADE-9E20-87A7C2555B92}"/>
    <cellStyle name="Notiz 3 3 2 2 2" xfId="40399" xr:uid="{1EAD441C-55AC-48DF-8D76-342AB23A0F77}"/>
    <cellStyle name="Notiz 3 3 2 3" xfId="40400" xr:uid="{1F0070EA-D38D-4260-AED3-A9B7EABE9DEC}"/>
    <cellStyle name="Notiz 3 3 2 4" xfId="40401" xr:uid="{460649B9-C19F-495F-AFAD-7FBC1468ED39}"/>
    <cellStyle name="Notiz 3 3 3" xfId="40402" xr:uid="{86155D4F-EC23-49C4-8807-3D9CD169ED7C}"/>
    <cellStyle name="Notiz 3 3 3 2" xfId="40403" xr:uid="{FC81F6D2-DCF0-4499-BBC8-621B48653085}"/>
    <cellStyle name="Notiz 3 3 4" xfId="40404" xr:uid="{83A95ABB-A80B-4898-8C4B-EEFE96418B81}"/>
    <cellStyle name="Notiz 3 3 5" xfId="40405" xr:uid="{34B1C1F3-407D-4BB6-8960-A8847B82D561}"/>
    <cellStyle name="Notiz 3 3 6" xfId="40406" xr:uid="{86ED901D-B0D0-4F6E-A90D-9199745B0FEC}"/>
    <cellStyle name="Notiz 3 3 7" xfId="40396" xr:uid="{82584E51-AB43-4306-B15C-5D54A55AB852}"/>
    <cellStyle name="Notiz 3 4" xfId="40407" xr:uid="{38444162-C503-47BD-844E-36BF2DEA6C5F}"/>
    <cellStyle name="Notiz 3 5" xfId="40384" xr:uid="{30746552-30D0-49F8-AAFA-35ABEFD9A14D}"/>
    <cellStyle name="Notiz 4" xfId="1572" xr:uid="{00000000-0005-0000-0000-00002C060000}"/>
    <cellStyle name="Notiz 4 2" xfId="1573" xr:uid="{00000000-0005-0000-0000-00002D060000}"/>
    <cellStyle name="Notiz 4 2 2" xfId="1574" xr:uid="{00000000-0005-0000-0000-00002E060000}"/>
    <cellStyle name="Notiz 4 2 2 2" xfId="40411" xr:uid="{3302B668-C1A9-4785-869A-FECCCA8DDB1D}"/>
    <cellStyle name="Notiz 4 2 2 2 2" xfId="40412" xr:uid="{07AC495A-0CAB-43A6-899E-B8C237905F6D}"/>
    <cellStyle name="Notiz 4 2 2 2 2 2" xfId="40413" xr:uid="{CEE800C5-6A96-4BD2-9C27-FD6CAD24152F}"/>
    <cellStyle name="Notiz 4 2 2 2 3" xfId="40414" xr:uid="{D6BFD801-7B70-4569-A32C-3189D7911AE7}"/>
    <cellStyle name="Notiz 4 2 2 2 4" xfId="40415" xr:uid="{A6603107-2934-480B-9509-61DBE113C9FA}"/>
    <cellStyle name="Notiz 4 2 2 3" xfId="40416" xr:uid="{4C197E4D-B4A3-4BF9-8428-2085EB2D10CD}"/>
    <cellStyle name="Notiz 4 2 2 3 2" xfId="40417" xr:uid="{B01C43CD-3430-479F-AC33-5CE8C009FB39}"/>
    <cellStyle name="Notiz 4 2 2 4" xfId="40418" xr:uid="{E1A6E4F0-2270-4AE6-8D99-7E147BCBCB15}"/>
    <cellStyle name="Notiz 4 2 2 5" xfId="40419" xr:uid="{4F5D6698-6426-4121-9F8D-D66ED0870CFC}"/>
    <cellStyle name="Notiz 4 2 2 6" xfId="40410" xr:uid="{4710032A-2921-44F8-BE4F-9702EA9F5D12}"/>
    <cellStyle name="Notiz 4 2 3" xfId="40409" xr:uid="{50374DBC-F80F-42F7-AC8E-6024E91CE345}"/>
    <cellStyle name="Notiz 4 3" xfId="1575" xr:uid="{00000000-0005-0000-0000-00002F060000}"/>
    <cellStyle name="Notiz 4 3 2" xfId="40421" xr:uid="{F08FDB94-5E88-4B9A-8835-A4AE263D9A7A}"/>
    <cellStyle name="Notiz 4 3 2 2" xfId="40422" xr:uid="{D6C37421-C09F-45A4-B8B4-40644B35AED1}"/>
    <cellStyle name="Notiz 4 3 2 2 2" xfId="40423" xr:uid="{25166BEF-1944-442D-A771-92703B342886}"/>
    <cellStyle name="Notiz 4 3 2 3" xfId="40424" xr:uid="{49B0CD40-F95F-46BE-83B8-603A6DFE216B}"/>
    <cellStyle name="Notiz 4 3 2 4" xfId="40425" xr:uid="{521180C9-0078-42E5-8213-67C412518121}"/>
    <cellStyle name="Notiz 4 3 3" xfId="40426" xr:uid="{21C5FF4A-48E1-4C42-946A-9F6C1EFA54B8}"/>
    <cellStyle name="Notiz 4 3 3 2" xfId="40427" xr:uid="{AFEEEFD9-8C9B-4C78-970F-AAEA0A5BBA51}"/>
    <cellStyle name="Notiz 4 3 4" xfId="40428" xr:uid="{E553E2C1-04C6-49E4-ADE2-E4E2C4DAB165}"/>
    <cellStyle name="Notiz 4 3 5" xfId="40429" xr:uid="{528E5DA5-1961-48E5-8EE7-A68A34590596}"/>
    <cellStyle name="Notiz 4 3 6" xfId="40430" xr:uid="{1A68B78F-082A-46C6-A07B-338199AFA25F}"/>
    <cellStyle name="Notiz 4 3 7" xfId="40420" xr:uid="{6C010721-A8A4-41CF-A2F2-74B3BAF66F7F}"/>
    <cellStyle name="Notiz 4 4" xfId="40431" xr:uid="{E74FB2C1-4E37-45BA-BD6B-01B248AC07EC}"/>
    <cellStyle name="Notiz 4 5" xfId="40408" xr:uid="{3E836F97-AE53-4A66-881E-C04991188993}"/>
    <cellStyle name="Notiz 5" xfId="1576" xr:uid="{00000000-0005-0000-0000-000030060000}"/>
    <cellStyle name="Notiz 5 2" xfId="1577" xr:uid="{00000000-0005-0000-0000-000031060000}"/>
    <cellStyle name="Notiz 5 2 2" xfId="40434" xr:uid="{21F2F15B-538E-41E0-BE92-EFE063CE93C0}"/>
    <cellStyle name="Notiz 5 2 2 2" xfId="40435" xr:uid="{4CC0CC46-6715-466E-8A20-9C5CEC7A2BBD}"/>
    <cellStyle name="Notiz 5 2 2 2 2" xfId="40436" xr:uid="{B38CC6EC-2C07-4514-ACC7-8CE08A4F72A0}"/>
    <cellStyle name="Notiz 5 2 2 2 2 2" xfId="40437" xr:uid="{1EA37447-7129-4036-993B-C8BA62CBD604}"/>
    <cellStyle name="Notiz 5 2 2 2 3" xfId="40438" xr:uid="{E90FF067-DAF0-4934-9DE7-8AB1C42CA846}"/>
    <cellStyle name="Notiz 5 2 2 2 4" xfId="40439" xr:uid="{2C7CB238-2EED-4DB6-B5D4-901EBC6BC9E2}"/>
    <cellStyle name="Notiz 5 2 2 3" xfId="40440" xr:uid="{DB2FC59D-BF47-41C2-9FFE-9405CAC4BE60}"/>
    <cellStyle name="Notiz 5 2 2 3 2" xfId="40441" xr:uid="{2A771F44-C590-47DF-81AA-03033C7F0A1F}"/>
    <cellStyle name="Notiz 5 2 2 4" xfId="40442" xr:uid="{B7432F2F-79E3-4D20-A2ED-F3309ECE8F92}"/>
    <cellStyle name="Notiz 5 2 2 5" xfId="40443" xr:uid="{03D2C3CD-2318-40EC-AA8F-46D40D844EA5}"/>
    <cellStyle name="Notiz 5 2 3" xfId="40433" xr:uid="{68D50D24-2B47-479C-A9E1-DB85D7303969}"/>
    <cellStyle name="Notiz 5 3" xfId="40444" xr:uid="{0B47A462-F298-4405-A8BE-2D7EC7334B02}"/>
    <cellStyle name="Notiz 5 3 2" xfId="40445" xr:uid="{53CAC5B7-FBA3-42BF-9E0F-E1F4D830A46B}"/>
    <cellStyle name="Notiz 5 3 2 2" xfId="40446" xr:uid="{2B97268A-3430-4CA6-8522-A0122E88C42F}"/>
    <cellStyle name="Notiz 5 3 2 2 2" xfId="40447" xr:uid="{7FF7895D-B16E-4B48-AFD1-44BDB65ADF71}"/>
    <cellStyle name="Notiz 5 3 2 3" xfId="40448" xr:uid="{A95F9D1D-1EF9-4961-BD9C-857496D52CC8}"/>
    <cellStyle name="Notiz 5 3 2 4" xfId="40449" xr:uid="{D897E566-33A1-496D-B010-23BD2E65ABB9}"/>
    <cellStyle name="Notiz 5 3 3" xfId="40450" xr:uid="{666AED92-2626-4919-9305-3085DAA16E92}"/>
    <cellStyle name="Notiz 5 3 3 2" xfId="40451" xr:uid="{B39162E6-9980-4E70-8659-FA9291E67BEA}"/>
    <cellStyle name="Notiz 5 3 4" xfId="40452" xr:uid="{6A95C0E3-D80A-4B3E-8681-BE34E62C5D3C}"/>
    <cellStyle name="Notiz 5 3 5" xfId="40453" xr:uid="{78937FD4-CA37-46F8-91AE-6AEBE033B9F7}"/>
    <cellStyle name="Notiz 5 4" xfId="40432" xr:uid="{5FA5925E-01CC-4948-ACD8-A807ACC5BEEC}"/>
    <cellStyle name="Notiz 6" xfId="1578" xr:uid="{00000000-0005-0000-0000-000032060000}"/>
    <cellStyle name="Notiz 6 2" xfId="40455" xr:uid="{9F711D08-E4C8-4800-AB6D-6A527C51EC17}"/>
    <cellStyle name="Notiz 6 2 2" xfId="40456" xr:uid="{BE471AB6-8A4E-439F-BEBB-CD00DD3982D6}"/>
    <cellStyle name="Notiz 6 2 2 2" xfId="40457" xr:uid="{6DBD031D-2330-4DEA-A0E4-3A65FDF3A9DE}"/>
    <cellStyle name="Notiz 6 2 2 2 2" xfId="40458" xr:uid="{2F49EB9A-A322-404A-BDCD-DE197BD53AEA}"/>
    <cellStyle name="Notiz 6 2 2 2 2 2" xfId="40459" xr:uid="{B5928B52-B1A5-466F-9360-C2B5AD5C07CE}"/>
    <cellStyle name="Notiz 6 2 2 2 3" xfId="40460" xr:uid="{FD9D4A6D-C58C-44B3-A819-0CCF19C64FF8}"/>
    <cellStyle name="Notiz 6 2 2 2 4" xfId="40461" xr:uid="{44937926-70BA-4F27-AE04-7653B8A029B0}"/>
    <cellStyle name="Notiz 6 2 2 3" xfId="40462" xr:uid="{E3D5B3BB-C2C7-46E2-9BEE-CEE29A3D78FE}"/>
    <cellStyle name="Notiz 6 2 2 3 2" xfId="40463" xr:uid="{172DDFE8-DA2B-42EA-B6C2-BF27AE2DAEF9}"/>
    <cellStyle name="Notiz 6 2 2 4" xfId="40464" xr:uid="{BBCBE29F-16D8-45E3-B73B-2725BE3A4FC3}"/>
    <cellStyle name="Notiz 6 2 2 5" xfId="40465" xr:uid="{7A3C8FFA-B384-4B36-9BA5-9D6E2E7352CC}"/>
    <cellStyle name="Notiz 6 3" xfId="40466" xr:uid="{A93E122C-176E-4526-A0D9-1B891EC15AAC}"/>
    <cellStyle name="Notiz 6 3 2" xfId="40467" xr:uid="{24E78EC6-CFC8-4563-8628-A760933B9EF1}"/>
    <cellStyle name="Notiz 6 3 2 2" xfId="40468" xr:uid="{C726FEBD-28CF-4810-A329-DB804AAB71CC}"/>
    <cellStyle name="Notiz 6 3 2 2 2" xfId="40469" xr:uid="{A1C29E38-9F36-48FB-AF57-51E9943FD88A}"/>
    <cellStyle name="Notiz 6 3 2 3" xfId="40470" xr:uid="{03A64A6E-F4E0-4121-B356-EC0101224183}"/>
    <cellStyle name="Notiz 6 3 2 4" xfId="40471" xr:uid="{0455EDBC-BF52-4EA2-AB48-EF4BC16E7215}"/>
    <cellStyle name="Notiz 6 3 3" xfId="40472" xr:uid="{1BAA0F2B-2F50-4271-A329-573E386FC93D}"/>
    <cellStyle name="Notiz 6 3 3 2" xfId="40473" xr:uid="{18FF6054-F3AF-499C-8F92-AA993490366F}"/>
    <cellStyle name="Notiz 6 3 4" xfId="40474" xr:uid="{5F2A2F7F-062F-4B53-8D69-04DE18CE62ED}"/>
    <cellStyle name="Notiz 6 3 5" xfId="40475" xr:uid="{9BA20CA0-231E-41DB-9509-E8E43EC4F460}"/>
    <cellStyle name="Notiz 6 4" xfId="40454" xr:uid="{18F9AB67-D11B-491F-882E-DC58F1B3F34B}"/>
    <cellStyle name="Notiz 7" xfId="40476" xr:uid="{2C4902FD-E734-4BEA-964B-54068CCA0DE9}"/>
    <cellStyle name="Notiz 7 2" xfId="40477" xr:uid="{55B6B2A4-DD79-48A1-BF15-3EF0EFA54D38}"/>
    <cellStyle name="Notiz 7 2 2" xfId="40478" xr:uid="{F00D7C4E-57C1-49F7-A39F-2E5E80E46E85}"/>
    <cellStyle name="Notiz 7 2 2 2" xfId="40479" xr:uid="{4D89CCA7-0390-4EDF-AC22-1B5B8F0980E1}"/>
    <cellStyle name="Notiz 7 2 2 2 2" xfId="40480" xr:uid="{3F0DA1AC-8124-4B07-A749-BC9FF69D257A}"/>
    <cellStyle name="Notiz 7 2 2 3" xfId="40481" xr:uid="{BC25D81A-0FED-4F52-B1A0-E9F22E2A0971}"/>
    <cellStyle name="Notiz 7 2 2 4" xfId="40482" xr:uid="{1CFE0830-F767-48DC-B314-20848F0297B6}"/>
    <cellStyle name="Notiz 7 2 3" xfId="40483" xr:uid="{9D0F0D7B-5369-4C07-A1EF-19FEF13EC7A6}"/>
    <cellStyle name="Notiz 7 2 3 2" xfId="40484" xr:uid="{110EA3F0-29B5-4332-8E50-E9C99C0E05C9}"/>
    <cellStyle name="Notiz 7 2 4" xfId="40485" xr:uid="{581D315E-8EDF-41EB-853E-F52F8D7D6D5A}"/>
    <cellStyle name="Notiz 7 2 5" xfId="40486" xr:uid="{DDD4CDF6-8B70-4CCC-87B2-53A8C61361AE}"/>
    <cellStyle name="Notiz 8" xfId="40487" xr:uid="{CF0C5667-D348-4837-A585-A251C868EAF8}"/>
    <cellStyle name="Notiz 8 2" xfId="40488" xr:uid="{66524AA6-33E7-4D2A-8440-CA6084D5322E}"/>
    <cellStyle name="Notiz 8 2 2" xfId="40489" xr:uid="{BD9FFFA9-4FBA-4B9E-BFAC-2AE051ACCCF6}"/>
    <cellStyle name="Notiz 8 2 2 2" xfId="40490" xr:uid="{15B3DFB4-7E8F-4FCD-B45C-F43BBE22ABE8}"/>
    <cellStyle name="Notiz 8 2 2 2 2" xfId="40491" xr:uid="{55DE01D8-FE77-4CBE-9A43-E26774005D59}"/>
    <cellStyle name="Notiz 8 2 2 3" xfId="40492" xr:uid="{9D682ED9-399A-44D9-9C26-F01B1245311A}"/>
    <cellStyle name="Notiz 8 2 2 4" xfId="40493" xr:uid="{6A81D506-7215-478A-AD71-7BDC1B352B28}"/>
    <cellStyle name="Notiz 8 2 3" xfId="40494" xr:uid="{D2B79129-2245-4A84-8BCD-B89A3A58BEE7}"/>
    <cellStyle name="Notiz 8 2 3 2" xfId="40495" xr:uid="{FFD67C11-86B0-43E8-9759-B855280754B5}"/>
    <cellStyle name="Notiz 8 2 4" xfId="40496" xr:uid="{BE9EC363-38CB-42B8-B8B5-F6509AB479D9}"/>
    <cellStyle name="Notiz 8 2 5" xfId="40497" xr:uid="{744D9B11-9773-4221-9144-ADC7E8654B3C}"/>
    <cellStyle name="Notiz 9" xfId="40498" xr:uid="{EE306B5C-8728-4447-B7B5-74E52385D088}"/>
    <cellStyle name="Notiz 9 2" xfId="40499" xr:uid="{9DE13616-028C-4A35-8E21-B2C733DF7656}"/>
    <cellStyle name="Notiz 9 2 2" xfId="40500" xr:uid="{02BB3BC3-D742-4034-B696-7271091506C0}"/>
    <cellStyle name="Notiz 9 2 2 2" xfId="40501" xr:uid="{6BD3708E-3086-4834-B86E-83050B1274D4}"/>
    <cellStyle name="Notiz 9 2 3" xfId="40502" xr:uid="{2BEE1AED-71E4-4A08-A92A-03D7A6BBB3E4}"/>
    <cellStyle name="Notiz 9 2 4" xfId="40503" xr:uid="{0CCA0B5C-32B9-4050-BD59-7D87A86F31FF}"/>
    <cellStyle name="Notiz 9 3" xfId="40504" xr:uid="{5AEA32CB-537F-444B-8999-D6DEF16F8134}"/>
    <cellStyle name="Notiz 9 3 2" xfId="40505" xr:uid="{FD3FD76E-CC97-4C01-9038-BD05011D125A}"/>
    <cellStyle name="Notiz 9 4" xfId="40506" xr:uid="{24F2DB8E-897E-443B-9D21-C8159D225427}"/>
    <cellStyle name="Notiz 9 5" xfId="40507" xr:uid="{B8694ABD-985B-4F06-8CBF-1A7B512BA4CD}"/>
    <cellStyle name="Notiz 9 6" xfId="40508" xr:uid="{7C971012-9BED-45F6-99B4-FC292EC78437}"/>
    <cellStyle name="num_note" xfId="2242" xr:uid="{2B576FF1-1BBF-4402-9069-E1D7221590D6}"/>
    <cellStyle name="N䃯rmal_la䇲oux_larou᷸" xfId="2173" xr:uid="{65151508-5C70-43C5-B9ED-39160445624A}"/>
    <cellStyle name="Obliczenia" xfId="40509" xr:uid="{BA0ADD13-786D-4DC2-998B-10A5EAEBE3C9}"/>
    <cellStyle name="Obliczenia 2" xfId="40510" xr:uid="{5ED17F61-C31C-4A55-94C6-31DB063FC349}"/>
    <cellStyle name="Obliczenia 2 2" xfId="40511" xr:uid="{AFFADE8C-FAD0-4C0A-AA43-FC806845F78E}"/>
    <cellStyle name="Obliczenia 2 2 2" xfId="40512" xr:uid="{76C33A0C-B782-4B10-B331-B1E81338CBBE}"/>
    <cellStyle name="Obliczenia 2 2 2 2" xfId="40513" xr:uid="{B2F737BE-A602-4D4D-88BA-5E9F8ACEFFB5}"/>
    <cellStyle name="Obliczenia 2 2 3" xfId="40514" xr:uid="{C1D80618-5DF0-4589-A7ED-4E1D22A16EBC}"/>
    <cellStyle name="Obliczenia 2 2 4" xfId="40515" xr:uid="{20BF240A-B2A0-4FA3-BCD1-61728B24DD68}"/>
    <cellStyle name="Obliczenia 2 3" xfId="40516" xr:uid="{56379A6B-249C-4AD3-8F10-3F80F48FB60F}"/>
    <cellStyle name="Obliczenia 2 3 2" xfId="40517" xr:uid="{75A35E40-C9E4-4C59-A248-DA2365495741}"/>
    <cellStyle name="Obliczenia 2 4" xfId="40518" xr:uid="{697B6ACB-8E7A-4B8D-8C05-EFD9988A4E95}"/>
    <cellStyle name="Obliczenia 2 5" xfId="40519" xr:uid="{7C9C2343-EFE1-4FFF-B5E2-9A3C7DE0C402}"/>
    <cellStyle name="ohneP" xfId="40520" xr:uid="{9C8BD2D5-CFB3-43A6-8C35-7DE61327016A}"/>
    <cellStyle name="ohneP 2" xfId="40521" xr:uid="{29CA1D09-6527-4DAC-B37E-E3BEA3CBAF54}"/>
    <cellStyle name="ohneP 2 2" xfId="40522" xr:uid="{70265717-7F8C-4251-BE3A-C0F75054A10D}"/>
    <cellStyle name="ohneP 2 2 2" xfId="40523" xr:uid="{B75F4EC7-F78F-4E3A-8C24-50079648CC77}"/>
    <cellStyle name="ohneP 2 2 2 2" xfId="40524" xr:uid="{58B6D386-8E88-4110-9C35-81C1C7CA9BDF}"/>
    <cellStyle name="ohneP 2 2 3" xfId="40525" xr:uid="{0D11F6BA-22A8-4E57-8184-DF0C764904C3}"/>
    <cellStyle name="ohneP 2 2 4" xfId="40526" xr:uid="{2714DEF1-963E-415D-84B3-2CE8DFB3BAC6}"/>
    <cellStyle name="ohneP 2 3" xfId="40527" xr:uid="{6090B712-3AE7-4818-86FF-8760A0092175}"/>
    <cellStyle name="ohneP 2 3 2" xfId="40528" xr:uid="{DECD66DE-3F4F-44D5-A966-26216F7B409C}"/>
    <cellStyle name="ohneP 2 4" xfId="40529" xr:uid="{87D47ECA-F67A-4C6C-A1DD-7196E051BB8F}"/>
    <cellStyle name="ohneP 2 5" xfId="40530" xr:uid="{C30FFCB3-868E-4C71-84FE-CA5F3F8B7DBC}"/>
    <cellStyle name="OS0023" xfId="40531" xr:uid="{ECA1B815-239E-423B-99B5-C76CEB8B097B}"/>
    <cellStyle name="OS0023 2" xfId="40532" xr:uid="{713F582A-B1C5-4DED-88E9-65D94F0E696F}"/>
    <cellStyle name="OS0023 2 2" xfId="40533" xr:uid="{A811D66A-C94E-494D-9BD0-E6C8E4D49BE4}"/>
    <cellStyle name="OS0023 2 2 2" xfId="40534" xr:uid="{E02B09EA-0E5F-485E-B490-057BFC247D3A}"/>
    <cellStyle name="OS0023 2 2 2 2" xfId="40535" xr:uid="{22A55156-1704-4A90-80A3-3B2174D6D7F2}"/>
    <cellStyle name="OS0023 2 2 3" xfId="40536" xr:uid="{1335B637-E04F-4880-96CC-7E5D40161C66}"/>
    <cellStyle name="OS0023 2 2 4" xfId="40537" xr:uid="{333DA0C6-4703-4289-8A93-E6637D3D47D6}"/>
    <cellStyle name="OS0023 2 3" xfId="40538" xr:uid="{19CDA33E-E2E5-432F-B5E5-7B4C867EDB2E}"/>
    <cellStyle name="OS0023 2 3 2" xfId="40539" xr:uid="{48734733-1799-439F-9A9A-0742F58B68D2}"/>
    <cellStyle name="OS0023 2 4" xfId="40540" xr:uid="{A0796B95-8D34-4BA7-9474-9D84D91781C2}"/>
    <cellStyle name="OS0023 2 5" xfId="40541" xr:uid="{F38D7875-9076-40F9-90FC-5905E357D63F}"/>
    <cellStyle name="OS0023 2 6" xfId="40542" xr:uid="{D94448FA-8543-4FE5-9F63-807E5ED00545}"/>
    <cellStyle name="OS0023 3" xfId="40543" xr:uid="{3AE514A7-8C8A-4109-A5EC-7C68CE1A7423}"/>
    <cellStyle name="OS0023 3 2" xfId="40544" xr:uid="{A8B63346-19DC-49F0-9AA0-811B73A1304A}"/>
    <cellStyle name="Összesen" xfId="40545" xr:uid="{81AC8BEC-AFE7-4834-A09D-C1B4D69395E1}"/>
    <cellStyle name="Összesen 2" xfId="40546" xr:uid="{2F8223FF-33F0-4D67-B4A7-71377ECFE411}"/>
    <cellStyle name="Összesen 2 2" xfId="40547" xr:uid="{07499555-1FAF-4C0F-A754-E59931F3CFC4}"/>
    <cellStyle name="Összesen 2 2 2" xfId="40548" xr:uid="{77519A95-4317-46B5-A8E2-C8872C48F869}"/>
    <cellStyle name="Összesen 2 2 2 2" xfId="40549" xr:uid="{DC13381D-D6AB-4262-83DF-DCCC7D0ED353}"/>
    <cellStyle name="Összesen 2 2 3" xfId="40550" xr:uid="{63FD3827-C63C-4925-8180-E40A048FFE02}"/>
    <cellStyle name="Összesen 2 2 4" xfId="40551" xr:uid="{55F51C2E-AF3B-418F-B8A5-CB8530B45C4F}"/>
    <cellStyle name="Összesen 2 3" xfId="40552" xr:uid="{A2F34925-C7EF-4F04-80E3-89921A5A04BF}"/>
    <cellStyle name="Összesen 2 3 2" xfId="40553" xr:uid="{8BE8300D-3E6B-4E2F-ACCD-B4C143BBDDB0}"/>
    <cellStyle name="Összesen 2 4" xfId="40554" xr:uid="{48B79885-3CCF-4250-A0BC-38E7BDC084C5}"/>
    <cellStyle name="Összesen 2 5" xfId="40555" xr:uid="{A5BD0D3F-457A-4AA5-966D-72ABD01FC845}"/>
    <cellStyle name="Output" xfId="2243" xr:uid="{8A558510-1AD4-4727-B78B-4E9F54359BA3}"/>
    <cellStyle name="Output 2" xfId="1579" xr:uid="{00000000-0005-0000-0000-000033060000}"/>
    <cellStyle name="Output 2 10" xfId="40557" xr:uid="{53C1A26F-4A39-4988-B962-DC0AA82CDA07}"/>
    <cellStyle name="Output 2 11" xfId="3224" xr:uid="{92BD328E-5E60-4050-B52A-D81059A583A0}"/>
    <cellStyle name="Output 2 2" xfId="1580" xr:uid="{00000000-0005-0000-0000-000034060000}"/>
    <cellStyle name="Output 2 2 2" xfId="1581" xr:uid="{00000000-0005-0000-0000-000035060000}"/>
    <cellStyle name="Output 2 2 2 2" xfId="1582" xr:uid="{00000000-0005-0000-0000-000036060000}"/>
    <cellStyle name="Output 2 2 2 2 2" xfId="40560" xr:uid="{C6A90832-2361-4442-B357-DF9EDA4F006D}"/>
    <cellStyle name="Output 2 2 2 3" xfId="40561" xr:uid="{03BB3264-80CC-4367-AFE2-8FE20110C9FA}"/>
    <cellStyle name="Output 2 2 2 4" xfId="40559" xr:uid="{5946526E-F8B2-422E-9DFB-9A747C771625}"/>
    <cellStyle name="Output 2 2 3" xfId="1583" xr:uid="{00000000-0005-0000-0000-000037060000}"/>
    <cellStyle name="Output 2 2 3 2" xfId="40562" xr:uid="{5FED8A74-5C7F-438F-A045-4BEE6C7DFBEE}"/>
    <cellStyle name="Output 2 2 4" xfId="40563" xr:uid="{8C33A5BB-A447-46DF-B445-75FD1A9F5A91}"/>
    <cellStyle name="Output 2 2 5" xfId="40564" xr:uid="{40BDEA77-01F9-4E7F-AE23-39797FFEFB82}"/>
    <cellStyle name="Output 2 2 6" xfId="40565" xr:uid="{54DB64B3-D3DF-412D-A00F-D8D84213B274}"/>
    <cellStyle name="Output 2 2 7" xfId="40558" xr:uid="{F3FF0B37-A496-49E5-8B1A-CD3B5CFFCBD1}"/>
    <cellStyle name="Output 2 3" xfId="1584" xr:uid="{00000000-0005-0000-0000-000038060000}"/>
    <cellStyle name="Output 2 3 2" xfId="1585" xr:uid="{00000000-0005-0000-0000-000039060000}"/>
    <cellStyle name="Output 2 3 2 2" xfId="1586" xr:uid="{00000000-0005-0000-0000-00003A060000}"/>
    <cellStyle name="Output 2 3 2 3" xfId="40567" xr:uid="{E4E6C932-DE7B-4E9A-A798-65FFC98BC90E}"/>
    <cellStyle name="Output 2 3 3" xfId="1587" xr:uid="{00000000-0005-0000-0000-00003B060000}"/>
    <cellStyle name="Output 2 3 3 2" xfId="40568" xr:uid="{A860699C-07A0-4983-83FC-0FC6ABE347F2}"/>
    <cellStyle name="Output 2 3 4" xfId="40569" xr:uid="{0A37D4F1-BAA2-4879-8545-D6A4E229B82E}"/>
    <cellStyle name="Output 2 3 5" xfId="40570" xr:uid="{3B64E997-8CF1-443D-9E6A-A03AFA66F82E}"/>
    <cellStyle name="Output 2 3 6" xfId="40566" xr:uid="{E300EABB-8522-4A48-BF9D-B73265B6CF17}"/>
    <cellStyle name="Output 2 4" xfId="1588" xr:uid="{00000000-0005-0000-0000-00003C060000}"/>
    <cellStyle name="Output 2 4 2" xfId="1589" xr:uid="{00000000-0005-0000-0000-00003D060000}"/>
    <cellStyle name="Output 2 4 3" xfId="40571" xr:uid="{C05D7D3D-94F5-45EF-B5D3-846FBAFD2BDF}"/>
    <cellStyle name="Output 2 5" xfId="1590" xr:uid="{00000000-0005-0000-0000-00003E060000}"/>
    <cellStyle name="Output 2 5 2" xfId="40572" xr:uid="{AD5E2F8D-5D39-435E-ABC6-C2D4EF099DE1}"/>
    <cellStyle name="Output 2 6" xfId="40573" xr:uid="{CDD12533-D061-43F4-BFCB-56C5F2549EEF}"/>
    <cellStyle name="Output 2 7" xfId="40574" xr:uid="{0C4FB8B9-0D8A-44A3-9AED-4682B3378E8E}"/>
    <cellStyle name="Output 2 8" xfId="40575" xr:uid="{9C022CB5-EAE7-4CCF-8BCE-ECC5A1D07377}"/>
    <cellStyle name="Output 2 9" xfId="40576" xr:uid="{E873B46B-F6AB-4A00-A1B3-8DE2B496530C}"/>
    <cellStyle name="Output 3" xfId="1591" xr:uid="{00000000-0005-0000-0000-00003F060000}"/>
    <cellStyle name="Output 3 2" xfId="1592" xr:uid="{00000000-0005-0000-0000-000040060000}"/>
    <cellStyle name="Output 3 2 2" xfId="1593" xr:uid="{00000000-0005-0000-0000-000041060000}"/>
    <cellStyle name="Output 3 2 2 2" xfId="1594" xr:uid="{00000000-0005-0000-0000-000042060000}"/>
    <cellStyle name="Output 3 2 2 3" xfId="40579" xr:uid="{62BA8474-9A23-4778-BD23-05F82DBB08C7}"/>
    <cellStyle name="Output 3 2 3" xfId="1595" xr:uid="{00000000-0005-0000-0000-000043060000}"/>
    <cellStyle name="Output 3 2 3 2" xfId="40580" xr:uid="{06590011-D083-4C3B-A49A-F48803A49F71}"/>
    <cellStyle name="Output 3 2 4" xfId="40578" xr:uid="{A20D76ED-8571-4B4D-81E4-60AED365E499}"/>
    <cellStyle name="Output 3 3" xfId="1596" xr:uid="{00000000-0005-0000-0000-000044060000}"/>
    <cellStyle name="Output 3 3 2" xfId="1597" xr:uid="{00000000-0005-0000-0000-000045060000}"/>
    <cellStyle name="Output 3 3 2 2" xfId="1598" xr:uid="{00000000-0005-0000-0000-000046060000}"/>
    <cellStyle name="Output 3 3 2 3" xfId="40582" xr:uid="{DA0C73E7-4841-4F76-A990-12D4C9A28DCF}"/>
    <cellStyle name="Output 3 3 3" xfId="1599" xr:uid="{00000000-0005-0000-0000-000047060000}"/>
    <cellStyle name="Output 3 3 3 2" xfId="40583" xr:uid="{0CC26DE7-28E3-4093-97F4-781C89B9C5B5}"/>
    <cellStyle name="Output 3 3 4" xfId="40581" xr:uid="{3B72F446-3B7C-4FBC-AFAF-E9D2F18EE679}"/>
    <cellStyle name="Output 3 4" xfId="1600" xr:uid="{00000000-0005-0000-0000-000048060000}"/>
    <cellStyle name="Output 3 4 2" xfId="1601" xr:uid="{00000000-0005-0000-0000-000049060000}"/>
    <cellStyle name="Output 3 4 3" xfId="40584" xr:uid="{0ABBF496-D98B-4E51-87D1-5D3BB7405184}"/>
    <cellStyle name="Output 3 5" xfId="1602" xr:uid="{00000000-0005-0000-0000-00004A060000}"/>
    <cellStyle name="Output 3 5 2" xfId="40585" xr:uid="{0847B3F8-8B5B-4ACE-A687-ED40908745FD}"/>
    <cellStyle name="Output 3 6" xfId="40586" xr:uid="{B8D6841F-71BC-409D-B574-FCCD7E3B78AB}"/>
    <cellStyle name="Output 3 7" xfId="40587" xr:uid="{DCAB6839-85E7-4E53-A7CC-E04F0796500C}"/>
    <cellStyle name="Output 3 8" xfId="40577" xr:uid="{33607C5C-505A-48D7-836D-D10EBB7BBFF4}"/>
    <cellStyle name="Output 4" xfId="40556" xr:uid="{6D780AC9-EA56-41E7-B737-93BEC7B0AD19}"/>
    <cellStyle name="Parameterfeld" xfId="40588" xr:uid="{A3AA81F7-BED1-4409-BC22-8DAE32F94437}"/>
    <cellStyle name="Parameterfeld 2" xfId="40589" xr:uid="{B3AFD47C-E36A-4B75-8B0F-BBE0B6FCDE39}"/>
    <cellStyle name="Parameterfeld 2 2" xfId="40590" xr:uid="{682ED682-2AFA-4A9B-B82C-4FD07A363506}"/>
    <cellStyle name="Parameterfeld 2 2 2" xfId="40591" xr:uid="{72A26823-476C-47D9-959B-8FC26D1B7760}"/>
    <cellStyle name="Parameterfeld 2 2 2 2" xfId="40592" xr:uid="{21A0F3DE-9BA9-43B2-AF3A-134D9D7EECD5}"/>
    <cellStyle name="Parameterfeld 2 2 3" xfId="40593" xr:uid="{0E7C5C95-81CD-4581-9158-A5E1752648B0}"/>
    <cellStyle name="Parameterfeld 2 2 4" xfId="40594" xr:uid="{F4638CBE-EAF5-433E-967C-F071A6ACEF73}"/>
    <cellStyle name="Parameterfeld 2 3" xfId="40595" xr:uid="{DAE9D75D-C40E-4668-906F-6C87F30F1A88}"/>
    <cellStyle name="Parameterfeld 2 3 2" xfId="40596" xr:uid="{A0526745-AF62-419A-AA23-B6BB38E25187}"/>
    <cellStyle name="Parameterfeld 2 4" xfId="40597" xr:uid="{38D7CFE6-9F78-4067-A933-A6B902179952}"/>
    <cellStyle name="Parameterfeld 2 5" xfId="40598" xr:uid="{08AF951C-89BF-4BC9-9EF9-50BCBEDB2BD1}"/>
    <cellStyle name="Pattern" xfId="1603" xr:uid="{00000000-0005-0000-0000-00004B060000}"/>
    <cellStyle name="Pattern 2" xfId="1604" xr:uid="{00000000-0005-0000-0000-00004C060000}"/>
    <cellStyle name="Pattern 2 2" xfId="1605" xr:uid="{00000000-0005-0000-0000-00004D060000}"/>
    <cellStyle name="Pattern 2 2 2" xfId="1606" xr:uid="{00000000-0005-0000-0000-00004E060000}"/>
    <cellStyle name="Pattern 2 2 2 2" xfId="1607" xr:uid="{00000000-0005-0000-0000-00004F060000}"/>
    <cellStyle name="Pattern 2 2 2 2 2" xfId="40602" xr:uid="{C4B2E19A-C8FA-4162-93B7-3FF475FF0783}"/>
    <cellStyle name="Pattern 2 2 2 3" xfId="40603" xr:uid="{30A36738-C4EB-4EF6-8EA5-2D0040A141C2}"/>
    <cellStyle name="Pattern 2 2 2 4" xfId="40601" xr:uid="{9529BE78-C6E2-471A-96A3-DCF9EFA9D75A}"/>
    <cellStyle name="Pattern 2 2 3" xfId="1608" xr:uid="{00000000-0005-0000-0000-000050060000}"/>
    <cellStyle name="Pattern 2 2 3 2" xfId="40604" xr:uid="{22F104CB-394D-4E89-B9C9-8B92B7B88378}"/>
    <cellStyle name="Pattern 2 2 4" xfId="40605" xr:uid="{EE7640D7-48EE-4C3F-BB6F-453AEEE0A472}"/>
    <cellStyle name="Pattern 2 2 5" xfId="40606" xr:uid="{B8D5C175-7758-47A3-AC27-78B65CF235E5}"/>
    <cellStyle name="Pattern 2 2 6" xfId="40607" xr:uid="{B0962B71-96F6-4DB7-8418-C9ED9F597E40}"/>
    <cellStyle name="Pattern 2 2 7" xfId="40600" xr:uid="{F3439664-CC37-436F-A63C-17AD8B31CCA6}"/>
    <cellStyle name="Pattern 2 3" xfId="1609" xr:uid="{00000000-0005-0000-0000-000051060000}"/>
    <cellStyle name="Pattern 2 3 2" xfId="1610" xr:uid="{00000000-0005-0000-0000-000052060000}"/>
    <cellStyle name="Pattern 2 3 2 2" xfId="40609" xr:uid="{76EC933E-109E-40DB-86B0-C798D6553D24}"/>
    <cellStyle name="Pattern 2 3 3" xfId="40610" xr:uid="{D1EC8E52-F5C7-44D4-A154-9D4CA9218271}"/>
    <cellStyle name="Pattern 2 3 4" xfId="40608" xr:uid="{4DC640DA-555B-4206-918D-29B69ED01D15}"/>
    <cellStyle name="Pattern 2 4" xfId="1611" xr:uid="{00000000-0005-0000-0000-000053060000}"/>
    <cellStyle name="Pattern 2 4 2" xfId="40611" xr:uid="{59136D65-0666-4BCC-AB2A-98FA7DE0725D}"/>
    <cellStyle name="Pattern 2 5" xfId="40612" xr:uid="{948A3980-F4CE-4728-BB9A-A19FF38C93EF}"/>
    <cellStyle name="Pattern 2 6" xfId="40613" xr:uid="{3E51CEB9-AEB9-4AAE-82E8-972A797E8654}"/>
    <cellStyle name="Pattern 2 7" xfId="40599" xr:uid="{AE592850-F924-4F47-8D4A-4E4CF4051EF0}"/>
    <cellStyle name="Pattern 3" xfId="1612" xr:uid="{00000000-0005-0000-0000-000054060000}"/>
    <cellStyle name="Pattern 3 2" xfId="1613" xr:uid="{00000000-0005-0000-0000-000055060000}"/>
    <cellStyle name="Pattern 3 2 2" xfId="1614" xr:uid="{00000000-0005-0000-0000-000056060000}"/>
    <cellStyle name="Pattern 3 2 2 2" xfId="1615" xr:uid="{00000000-0005-0000-0000-000057060000}"/>
    <cellStyle name="Pattern 3 2 2 3" xfId="40616" xr:uid="{ADF556BF-CC10-415E-9570-0B3B8398B4C1}"/>
    <cellStyle name="Pattern 3 2 3" xfId="1616" xr:uid="{00000000-0005-0000-0000-000058060000}"/>
    <cellStyle name="Pattern 3 2 4" xfId="40615" xr:uid="{4960A609-245D-454F-AE9E-4C622EFA1DE4}"/>
    <cellStyle name="Pattern 3 3" xfId="1617" xr:uid="{00000000-0005-0000-0000-000059060000}"/>
    <cellStyle name="Pattern 3 3 2" xfId="1618" xr:uid="{00000000-0005-0000-0000-00005A060000}"/>
    <cellStyle name="Pattern 3 3 2 2" xfId="1619" xr:uid="{00000000-0005-0000-0000-00005B060000}"/>
    <cellStyle name="Pattern 3 3 2 3" xfId="40618" xr:uid="{DBBBCF30-D136-4514-83C1-8271E22945B6}"/>
    <cellStyle name="Pattern 3 3 3" xfId="1620" xr:uid="{00000000-0005-0000-0000-00005C060000}"/>
    <cellStyle name="Pattern 3 3 4" xfId="40617" xr:uid="{63D2A98C-C77F-458E-846A-48AC2767E10C}"/>
    <cellStyle name="Pattern 3 4" xfId="1621" xr:uid="{00000000-0005-0000-0000-00005D060000}"/>
    <cellStyle name="Pattern 3 4 2" xfId="1622" xr:uid="{00000000-0005-0000-0000-00005E060000}"/>
    <cellStyle name="Pattern 3 4 2 2" xfId="1623" xr:uid="{00000000-0005-0000-0000-00005F060000}"/>
    <cellStyle name="Pattern 3 4 2 3" xfId="40620" xr:uid="{E280130D-8E35-4B7B-9FFA-763724ADFDE1}"/>
    <cellStyle name="Pattern 3 4 3" xfId="1624" xr:uid="{00000000-0005-0000-0000-000060060000}"/>
    <cellStyle name="Pattern 3 4 4" xfId="40619" xr:uid="{B5377D7A-6F24-481A-99FD-AA8A235EC8ED}"/>
    <cellStyle name="Pattern 3 5" xfId="1625" xr:uid="{00000000-0005-0000-0000-000061060000}"/>
    <cellStyle name="Pattern 3 5 2" xfId="40621" xr:uid="{CB522105-E3D9-4051-BC6A-DD60AAD60BB1}"/>
    <cellStyle name="Pattern 3 6" xfId="40622" xr:uid="{5D3FF26C-B737-468E-91D0-FB6BAE52B3F0}"/>
    <cellStyle name="Pattern 3 7" xfId="40614" xr:uid="{D4905020-EAFD-4253-AA5E-F774F9B57A01}"/>
    <cellStyle name="Pattern 4" xfId="1626" xr:uid="{00000000-0005-0000-0000-000062060000}"/>
    <cellStyle name="Pattern 5" xfId="4088" xr:uid="{2296FAE0-CE5D-42FC-9759-9924436395FC}"/>
    <cellStyle name="Percent 2" xfId="1627" xr:uid="{00000000-0005-0000-0000-000063060000}"/>
    <cellStyle name="Percent 2 2" xfId="1628" xr:uid="{00000000-0005-0000-0000-000064060000}"/>
    <cellStyle name="Percent 2 2 2" xfId="1629" xr:uid="{00000000-0005-0000-0000-000065060000}"/>
    <cellStyle name="Percent 2 2 2 2" xfId="40626" xr:uid="{A6C9DB3A-4656-4A3B-93E7-961AA775CD11}"/>
    <cellStyle name="Percent 2 2 2 2 2" xfId="40627" xr:uid="{F95EEBA8-96E6-493C-8141-2B8C98003193}"/>
    <cellStyle name="Percent 2 2 2 3" xfId="40628" xr:uid="{E9E5A0A0-33C2-41F6-BD58-10F975A879ED}"/>
    <cellStyle name="Percent 2 2 2 4" xfId="40629" xr:uid="{94B0F8B8-5E68-4C93-BBA5-7AF4FA0BDBD1}"/>
    <cellStyle name="Percent 2 2 2 5" xfId="40625" xr:uid="{2CB8631D-391B-4BA7-8E78-256EA70D354F}"/>
    <cellStyle name="Percent 2 2 3" xfId="40630" xr:uid="{00CB14CA-6377-47B4-A61E-686D32E5A5B6}"/>
    <cellStyle name="Percent 2 2 3 2" xfId="40631" xr:uid="{B501DA6E-F114-4841-9D5D-D9E03E918BF1}"/>
    <cellStyle name="Percent 2 2 4" xfId="40632" xr:uid="{876AEAE8-F549-4712-B329-6EE9F8E54ED2}"/>
    <cellStyle name="Percent 2 2 5" xfId="40633" xr:uid="{F56D5351-1C23-40CD-9D34-02A263FF3129}"/>
    <cellStyle name="Percent 2 2 6" xfId="40634" xr:uid="{46EDDD4C-CC97-42CE-B769-A12253E1AFFF}"/>
    <cellStyle name="Percent 2 2 7" xfId="40624" xr:uid="{C024C903-15C5-4585-8468-518DD00BF471}"/>
    <cellStyle name="Percent 2 3" xfId="1630" xr:uid="{00000000-0005-0000-0000-000066060000}"/>
    <cellStyle name="Percent 2 3 2" xfId="40635" xr:uid="{05EAF4D5-07D6-4346-9BCD-C3F59D2B5FE2}"/>
    <cellStyle name="Percent 2 4" xfId="40623" xr:uid="{E8257432-2CB8-412F-90D3-3211E7EB1E12}"/>
    <cellStyle name="Percent 3" xfId="40636" xr:uid="{9477CDE9-B07A-4202-99BA-62EAA2994B3A}"/>
    <cellStyle name="Percent 3 2" xfId="40637" xr:uid="{44A84D5C-CC5F-4273-B8DD-08ECFEED3D97}"/>
    <cellStyle name="Percent 3 2 2" xfId="40638" xr:uid="{1A1E4D47-6095-4693-A883-E19E9460B804}"/>
    <cellStyle name="Percent 3 2 2 2" xfId="40639" xr:uid="{F1D5906C-0CAB-4BBC-A83B-C8A87FF9A5CC}"/>
    <cellStyle name="Percent 3 2 2 2 2" xfId="40640" xr:uid="{1224C6B7-D3A3-4F3E-AADD-310787AFA39A}"/>
    <cellStyle name="Percent 3 2 2 2 2 2" xfId="40641" xr:uid="{00E26C20-88B9-4E04-9CDB-14DD056561B9}"/>
    <cellStyle name="Percent 3 2 2 2 3" xfId="40642" xr:uid="{0E634F88-8F3B-487E-BD29-B14C6F2B2541}"/>
    <cellStyle name="Percent 3 2 2 2 4" xfId="40643" xr:uid="{0BA84780-35E7-4C7D-BB2C-66A0D13431AB}"/>
    <cellStyle name="Percent 3 2 2 3" xfId="40644" xr:uid="{BB9F2FD9-6D33-496C-A5E9-8A30BA9F78C1}"/>
    <cellStyle name="Percent 3 2 2 3 2" xfId="40645" xr:uid="{E71BBAC3-613C-4D61-9069-02E69D8D35BB}"/>
    <cellStyle name="Percent 3 2 2 4" xfId="40646" xr:uid="{EA7F5090-FDF7-42C2-8B7D-31DD5A7429BC}"/>
    <cellStyle name="Percent 3 2 2 5" xfId="40647" xr:uid="{6D9AE541-D144-4D0A-998A-C185FD67E879}"/>
    <cellStyle name="Percent 3 2 3" xfId="40648" xr:uid="{4073FE87-1D4A-4391-990F-D9B05DAD1178}"/>
    <cellStyle name="Percent 3 3" xfId="40649" xr:uid="{F3B75B1B-5E17-4E7F-9E25-7BBC1BD4E993}"/>
    <cellStyle name="Percent 3 3 2" xfId="40650" xr:uid="{8394F4BA-D974-4187-86EC-B3185599D09F}"/>
    <cellStyle name="Percent 3 3 2 2" xfId="40651" xr:uid="{D57E5385-3F44-41FA-A014-DFA25531DA79}"/>
    <cellStyle name="Percent 3 3 2 2 2" xfId="40652" xr:uid="{F08492D1-21F8-43E2-9983-68E357F6C490}"/>
    <cellStyle name="Percent 3 3 2 3" xfId="40653" xr:uid="{711FC752-DF1D-4881-B999-F8AC92EA1E87}"/>
    <cellStyle name="Percent 3 3 2 4" xfId="40654" xr:uid="{4509D9E7-7776-4E75-BF2F-04CAB69AECB9}"/>
    <cellStyle name="Percent 3 3 3" xfId="40655" xr:uid="{1CE6C30D-A513-420F-AF61-43F5D3342C5A}"/>
    <cellStyle name="Percent 3 3 3 2" xfId="40656" xr:uid="{729763DF-11D2-4B1C-8CE3-F51866E61E97}"/>
    <cellStyle name="Percent 3 3 4" xfId="40657" xr:uid="{113AFDC5-8723-4B07-9A86-56E363778221}"/>
    <cellStyle name="Percent 3 3 5" xfId="40658" xr:uid="{BF06C8CC-58B3-4349-A6E2-89F3AA9F3757}"/>
    <cellStyle name="Percent 3 4" xfId="40659" xr:uid="{28A31A50-9B3A-4846-9E98-0474EDCEA379}"/>
    <cellStyle name="Pilkku_CRFReport-template" xfId="40660" xr:uid="{D5A74204-FE32-4AB5-AAFD-62353724DE0C}"/>
    <cellStyle name="Pourcentage" xfId="2" builtinId="5"/>
    <cellStyle name="Pourcentage 10" xfId="2244" xr:uid="{25AF4A8D-D6BC-453B-936E-E0E11DF00332}"/>
    <cellStyle name="Pourcentage 10 10" xfId="40662" xr:uid="{CB54AC98-9332-49C4-A996-D4111D208647}"/>
    <cellStyle name="Pourcentage 10 11" xfId="40661" xr:uid="{AA59D698-7C17-4488-936B-3EB36A025D5F}"/>
    <cellStyle name="Pourcentage 10 2" xfId="3225" xr:uid="{0042B9B5-9406-476D-8C66-EB7D318FE44A}"/>
    <cellStyle name="Pourcentage 10 2 2" xfId="40664" xr:uid="{215C39D6-CA72-4DA2-9D63-596D9DBB38F9}"/>
    <cellStyle name="Pourcentage 10 2 2 2" xfId="40665" xr:uid="{A45E654D-8290-4596-9832-3DBB42C9B751}"/>
    <cellStyle name="Pourcentage 10 2 2 2 2" xfId="40666" xr:uid="{29939C3B-F71B-4153-A531-38DD172EB057}"/>
    <cellStyle name="Pourcentage 10 2 2 2 2 2" xfId="40667" xr:uid="{FCD733F2-D247-4D1F-92D1-32755A7A48B1}"/>
    <cellStyle name="Pourcentage 10 2 2 2 3" xfId="40668" xr:uid="{EC67AFD1-272B-4EEF-A615-9C4FC7053F2D}"/>
    <cellStyle name="Pourcentage 10 2 2 2 4" xfId="40669" xr:uid="{620A1A64-E0E3-4858-9408-52A36C3751F6}"/>
    <cellStyle name="Pourcentage 10 2 2 3" xfId="40670" xr:uid="{F4E29487-D7BB-432A-B170-553F36EA7C16}"/>
    <cellStyle name="Pourcentage 10 2 2 3 2" xfId="40671" xr:uid="{DD0A358C-7964-47EA-92BD-1ACDBCF23CF7}"/>
    <cellStyle name="Pourcentage 10 2 2 3 3" xfId="40672" xr:uid="{E8509CCF-25FE-41FB-AD5A-C216190ECD64}"/>
    <cellStyle name="Pourcentage 10 2 2 4" xfId="40673" xr:uid="{98429DDE-33A4-40AB-8F62-1ABF6C14AF51}"/>
    <cellStyle name="Pourcentage 10 2 2 4 2" xfId="40674" xr:uid="{EF191F13-B40B-46BC-8A0A-80D8C6612DC6}"/>
    <cellStyle name="Pourcentage 10 2 2 5" xfId="40675" xr:uid="{ADE809E8-4369-4F0A-B0B7-3403AA1EB968}"/>
    <cellStyle name="Pourcentage 10 2 2 6" xfId="40676" xr:uid="{28398D42-BC52-4478-A5B7-764767F45C7C}"/>
    <cellStyle name="Pourcentage 10 2 2 7" xfId="40677" xr:uid="{25887D87-F91D-4A02-AFDA-5956E84CDFC8}"/>
    <cellStyle name="Pourcentage 10 2 2 8" xfId="40678" xr:uid="{18A1143A-6215-43BB-A52F-B17F5BB9477B}"/>
    <cellStyle name="Pourcentage 10 2 3" xfId="40679" xr:uid="{78EEA542-DD5B-49D7-8F72-5B22B131464D}"/>
    <cellStyle name="Pourcentage 10 2 3 2" xfId="40680" xr:uid="{69281AD6-4411-464E-A2C7-3567E1DA5F74}"/>
    <cellStyle name="Pourcentage 10 2 4" xfId="40681" xr:uid="{5A2D4A9E-FA8F-4517-88FC-6D13DB381790}"/>
    <cellStyle name="Pourcentage 10 2 5" xfId="40682" xr:uid="{3A164071-73BE-4562-B44E-D296977BBAE4}"/>
    <cellStyle name="Pourcentage 10 2 6" xfId="40663" xr:uid="{FFCFD03B-B673-4283-A4A6-F2C6C130512F}"/>
    <cellStyle name="Pourcentage 10 3" xfId="40683" xr:uid="{E8B3E420-F869-4ACF-9F1F-E66903C34512}"/>
    <cellStyle name="Pourcentage 10 3 2" xfId="40684" xr:uid="{9EFF69F6-DC44-427B-B04D-F99D6BF0F431}"/>
    <cellStyle name="Pourcentage 10 3 2 2" xfId="40685" xr:uid="{72538FDA-8D6B-4075-B2A9-6D92227E56A7}"/>
    <cellStyle name="Pourcentage 10 3 2 2 2" xfId="40686" xr:uid="{1B71C8EB-2C27-4176-B9DF-0EF7DAFA49DA}"/>
    <cellStyle name="Pourcentage 10 3 2 3" xfId="40687" xr:uid="{39E781A3-F353-42B5-B483-A01EF4E08F33}"/>
    <cellStyle name="Pourcentage 10 3 2 4" xfId="40688" xr:uid="{6DD78DFC-A812-41FE-B10B-57A0D602D3FD}"/>
    <cellStyle name="Pourcentage 10 3 2 5" xfId="40689" xr:uid="{3CEADAA1-FA06-4427-BE5A-C591DE8593D2}"/>
    <cellStyle name="Pourcentage 10 3 3" xfId="40690" xr:uid="{F4678A16-95ED-4565-979A-9CDB1C67A3B9}"/>
    <cellStyle name="Pourcentage 10 3 3 2" xfId="40691" xr:uid="{AA78098B-CCCB-4004-A37D-389EC776F9DE}"/>
    <cellStyle name="Pourcentage 10 3 3 3" xfId="40692" xr:uid="{3FD9104F-2D03-4B85-8B28-84A764B4B827}"/>
    <cellStyle name="Pourcentage 10 3 3 4" xfId="40693" xr:uid="{3E5F48EE-B21F-458E-8638-44CC9D5BADD4}"/>
    <cellStyle name="Pourcentage 10 3 4" xfId="40694" xr:uid="{207BAF89-5DAA-4376-9C57-9CE7072FAF21}"/>
    <cellStyle name="Pourcentage 10 3 4 2" xfId="40695" xr:uid="{D37487A0-52AC-4A9A-87D2-E2046D959D73}"/>
    <cellStyle name="Pourcentage 10 3 5" xfId="40696" xr:uid="{3F1946C1-8EF6-4805-8677-4DD29D1C1E6D}"/>
    <cellStyle name="Pourcentage 10 3 6" xfId="40697" xr:uid="{08B5CF63-C4E6-4B38-9814-7B9BAF3D1AFF}"/>
    <cellStyle name="Pourcentage 10 3 7" xfId="40698" xr:uid="{B0D0D1E8-E627-4C29-9A0E-59FF133C7A44}"/>
    <cellStyle name="Pourcentage 10 3 8" xfId="40699" xr:uid="{9E331A7F-1052-48C9-905A-C591E9EA3C32}"/>
    <cellStyle name="Pourcentage 10 4" xfId="40700" xr:uid="{69E3E8FB-43BB-4EAD-9B94-87753C94442D}"/>
    <cellStyle name="Pourcentage 10 4 2" xfId="40701" xr:uid="{614E71A5-EA65-41A0-B5B0-CEC6C885CF95}"/>
    <cellStyle name="Pourcentage 10 4 3" xfId="40702" xr:uid="{6F3A7171-FA7F-4EE9-BAD4-05142A58288A}"/>
    <cellStyle name="Pourcentage 10 5" xfId="40703" xr:uid="{7ED1124B-2740-4027-9D6A-13A4F9A84EC0}"/>
    <cellStyle name="Pourcentage 10 6" xfId="40704" xr:uid="{8D491CCD-3BF0-4641-92B9-8F82402DC088}"/>
    <cellStyle name="Pourcentage 10 7" xfId="40705" xr:uid="{6C29C055-C250-49CA-9E7A-245F1BEE83EC}"/>
    <cellStyle name="Pourcentage 10 8" xfId="40706" xr:uid="{4763DC37-DD5A-4DB8-BAF4-8A4060F4DED0}"/>
    <cellStyle name="Pourcentage 10 9" xfId="40707" xr:uid="{CC8195BD-908E-41B7-B62A-74A30A6896E9}"/>
    <cellStyle name="Pourcentage 11" xfId="3827" xr:uid="{90F8EC3A-AC2B-4D69-883A-C3396CFFFBAE}"/>
    <cellStyle name="Pourcentage 11 10" xfId="40709" xr:uid="{3A91905B-7024-4B39-BBA8-096909F2850C}"/>
    <cellStyle name="Pourcentage 11 11" xfId="40710" xr:uid="{EB5C1893-6AF0-4F59-BC0B-61B0A6B208BA}"/>
    <cellStyle name="Pourcentage 11 12" xfId="40711" xr:uid="{9A9440D1-EF8C-47BE-981E-3AB58688AAA3}"/>
    <cellStyle name="Pourcentage 11 13" xfId="40712" xr:uid="{2DE18C27-4B3C-442F-9762-94471A2E8403}"/>
    <cellStyle name="Pourcentage 11 14" xfId="40708" xr:uid="{514E0B5F-C9BA-4E64-91B4-FA03ADD4E887}"/>
    <cellStyle name="Pourcentage 11 15" xfId="52001" xr:uid="{10996F0B-8DEC-4E64-BD69-BADACE5B403D}"/>
    <cellStyle name="Pourcentage 11 2" xfId="3848" xr:uid="{D46DBC47-1819-491F-850E-4A2ACE28F19E}"/>
    <cellStyle name="Pourcentage 11 2 10" xfId="40714" xr:uid="{CA988FC1-1FF5-4113-B050-10DF2E319474}"/>
    <cellStyle name="Pourcentage 11 2 11" xfId="40715" xr:uid="{A9D1A73D-08E9-4452-A652-86FBFB7920CA}"/>
    <cellStyle name="Pourcentage 11 2 12" xfId="40716" xr:uid="{E4D12C13-9889-4BD9-B2DD-1DF7638B9C3F}"/>
    <cellStyle name="Pourcentage 11 2 13" xfId="40713" xr:uid="{B2F74A74-6F71-4C27-B51C-ED7AE7538989}"/>
    <cellStyle name="Pourcentage 11 2 14" xfId="52005" xr:uid="{5EF46E66-FEF2-436B-9E23-3406D0242996}"/>
    <cellStyle name="Pourcentage 11 2 2" xfId="3860" xr:uid="{FAB98117-E03A-4301-9876-4C65F9893AEB}"/>
    <cellStyle name="Pourcentage 11 2 2 10" xfId="40718" xr:uid="{A621DD3A-D097-466F-8198-39FB35D708B6}"/>
    <cellStyle name="Pourcentage 11 2 2 11" xfId="40717" xr:uid="{C1E8833F-D7F5-4AD7-94CC-68496E7C87DB}"/>
    <cellStyle name="Pourcentage 11 2 2 12" xfId="52017" xr:uid="{5E304930-A997-421E-B7E5-9610D49AA73E}"/>
    <cellStyle name="Pourcentage 11 2 2 2" xfId="3893" xr:uid="{760C2E50-C9A1-4B81-9603-9D5B96079AF8}"/>
    <cellStyle name="Pourcentage 11 2 2 2 2" xfId="40720" xr:uid="{FE48D126-9F29-4126-A225-F8A969F4A702}"/>
    <cellStyle name="Pourcentage 11 2 2 2 2 2" xfId="40721" xr:uid="{799417F9-E4C9-4404-8ACE-1845361756DE}"/>
    <cellStyle name="Pourcentage 11 2 2 2 2 2 2" xfId="40722" xr:uid="{610F03B2-7B08-4795-AFB3-E3AFA25F070D}"/>
    <cellStyle name="Pourcentage 11 2 2 2 2 3" xfId="40723" xr:uid="{AE4CAA48-CDEB-408E-86C7-C27F16CDBEAB}"/>
    <cellStyle name="Pourcentage 11 2 2 2 2 4" xfId="40724" xr:uid="{F6750BF0-C36F-4408-921D-94376A1320F3}"/>
    <cellStyle name="Pourcentage 11 2 2 2 3" xfId="40725" xr:uid="{BC5C39BD-0B90-4C57-8223-94DF0366D992}"/>
    <cellStyle name="Pourcentage 11 2 2 2 3 2" xfId="40726" xr:uid="{C8868740-B9B5-4AF9-9E3B-B798101B3091}"/>
    <cellStyle name="Pourcentage 11 2 2 2 3 2 2" xfId="40727" xr:uid="{0E508895-300B-4DF1-AE9F-B0AAA578DEA5}"/>
    <cellStyle name="Pourcentage 11 2 2 2 3 3" xfId="40728" xr:uid="{B7BF4EEE-D12D-4332-9CF7-C5950CD8949A}"/>
    <cellStyle name="Pourcentage 11 2 2 2 3 4" xfId="40729" xr:uid="{9D979F76-3818-466A-B204-7E325990561F}"/>
    <cellStyle name="Pourcentage 11 2 2 2 4" xfId="40730" xr:uid="{C6B42FAF-E786-440D-A3D5-F0D95C63A67D}"/>
    <cellStyle name="Pourcentage 11 2 2 2 4 2" xfId="40731" xr:uid="{AC548515-F385-45C3-A24F-83798F67A329}"/>
    <cellStyle name="Pourcentage 11 2 2 2 4 3" xfId="40732" xr:uid="{1628F906-4B2F-42F1-8B96-082A229B4169}"/>
    <cellStyle name="Pourcentage 11 2 2 2 5" xfId="40733" xr:uid="{CAE54A85-4137-429D-9B2C-55D103D64B75}"/>
    <cellStyle name="Pourcentage 11 2 2 2 6" xfId="40734" xr:uid="{73526E5B-85F2-4D29-9910-F145D22F0DFE}"/>
    <cellStyle name="Pourcentage 11 2 2 2 7" xfId="40735" xr:uid="{904B583E-7AD9-4B77-9018-F829FEF2CF75}"/>
    <cellStyle name="Pourcentage 11 2 2 2 8" xfId="40719" xr:uid="{D51A9CE0-93D9-4B37-AB5E-F82AFC26A38E}"/>
    <cellStyle name="Pourcentage 11 2 2 2 9" xfId="52047" xr:uid="{F3976782-6969-46EF-952C-F76BF8EBA5EF}"/>
    <cellStyle name="Pourcentage 11 2 2 3" xfId="40736" xr:uid="{78660537-9EAB-4A3A-844A-E2168D380D2E}"/>
    <cellStyle name="Pourcentage 11 2 2 3 2" xfId="40737" xr:uid="{AA6D46EB-2203-4AD1-8A92-48C97B5B9D90}"/>
    <cellStyle name="Pourcentage 11 2 2 3 2 2" xfId="40738" xr:uid="{D0345B8B-A1ED-4FC8-84B3-720A0D117F97}"/>
    <cellStyle name="Pourcentage 11 2 2 3 2 3" xfId="40739" xr:uid="{0EB48FD9-85E2-4873-8BBE-E28E37F26A70}"/>
    <cellStyle name="Pourcentage 11 2 2 3 3" xfId="40740" xr:uid="{64600EE8-0D49-49F7-8E37-36D22350E763}"/>
    <cellStyle name="Pourcentage 11 2 2 3 4" xfId="40741" xr:uid="{55C5A660-B16F-4EAF-B4FE-A2F9B06075F1}"/>
    <cellStyle name="Pourcentage 11 2 2 4" xfId="40742" xr:uid="{96A172C4-F792-4497-93C9-19C16D2C8093}"/>
    <cellStyle name="Pourcentage 11 2 2 4 2" xfId="40743" xr:uid="{FE4EA7BD-0EE0-4C86-B8FA-CF48BF1AA5B4}"/>
    <cellStyle name="Pourcentage 11 2 2 4 3" xfId="40744" xr:uid="{F2E637FF-106A-45F5-A9FE-DDF45C5D6DB6}"/>
    <cellStyle name="Pourcentage 11 2 2 5" xfId="40745" xr:uid="{E708C698-DFBF-4CB4-B226-97F3AFB9F2E4}"/>
    <cellStyle name="Pourcentage 11 2 2 5 2" xfId="40746" xr:uid="{770087E8-D143-471D-8732-9C93D3782AAE}"/>
    <cellStyle name="Pourcentage 11 2 2 6" xfId="40747" xr:uid="{F152E0EB-1E41-4203-8A60-8F55916AC7C7}"/>
    <cellStyle name="Pourcentage 11 2 2 7" xfId="40748" xr:uid="{7A52F0A6-2F73-48E3-8E38-1C4515570AF9}"/>
    <cellStyle name="Pourcentage 11 2 2 8" xfId="40749" xr:uid="{8813DC2A-3C48-4F82-8D9B-4B14EEC0B875}"/>
    <cellStyle name="Pourcentage 11 2 2 9" xfId="40750" xr:uid="{BD5BB325-B969-49B9-BF1F-EBBD6E63C8D6}"/>
    <cellStyle name="Pourcentage 11 2 3" xfId="3881" xr:uid="{FDEB8E40-62AB-4BD7-A0B6-54C6CC85541A}"/>
    <cellStyle name="Pourcentage 11 2 3 10" xfId="52035" xr:uid="{EA7F7D65-B55F-4D2B-9223-1571C13C4D6F}"/>
    <cellStyle name="Pourcentage 11 2 3 2" xfId="40752" xr:uid="{72355C95-C11C-41D7-BF84-2879DCC3C2B9}"/>
    <cellStyle name="Pourcentage 11 2 3 2 2" xfId="40753" xr:uid="{99CF6FC1-14F2-4B75-B9C0-69BAA1932171}"/>
    <cellStyle name="Pourcentage 11 2 3 2 2 2" xfId="40754" xr:uid="{3B81043B-4F02-4109-B0B6-775EA0F1FFFD}"/>
    <cellStyle name="Pourcentage 11 2 3 2 3" xfId="40755" xr:uid="{A132A159-8FC9-4D12-918D-CC3B8E0550DE}"/>
    <cellStyle name="Pourcentage 11 2 3 2 4" xfId="40756" xr:uid="{5B023C11-FB85-401A-8FD1-1CB2E2AC2CDA}"/>
    <cellStyle name="Pourcentage 11 2 3 3" xfId="40757" xr:uid="{B7F9B383-0B78-41FC-BB71-9E7ABC634DC2}"/>
    <cellStyle name="Pourcentage 11 2 3 3 2" xfId="40758" xr:uid="{95D26971-98D8-4392-A779-B64B877BE515}"/>
    <cellStyle name="Pourcentage 11 2 3 3 2 2" xfId="40759" xr:uid="{A4A5CB27-20FD-4E9A-96BD-FCCF943EB54B}"/>
    <cellStyle name="Pourcentage 11 2 3 3 3" xfId="40760" xr:uid="{76979550-8817-49C3-97B2-4FD52EC83FB1}"/>
    <cellStyle name="Pourcentage 11 2 3 3 4" xfId="40761" xr:uid="{D226EAC8-23FE-4DA2-B45C-5C311BE9B9E2}"/>
    <cellStyle name="Pourcentage 11 2 3 4" xfId="40762" xr:uid="{5F570030-93DF-4F27-8D3A-644C4793AB9B}"/>
    <cellStyle name="Pourcentage 11 2 3 4 2" xfId="40763" xr:uid="{46C09F22-B41C-46CC-92FB-C2AF921EFE22}"/>
    <cellStyle name="Pourcentage 11 2 3 4 3" xfId="40764" xr:uid="{10BB1206-2A24-4412-BB0E-4E819C34D4CC}"/>
    <cellStyle name="Pourcentage 11 2 3 5" xfId="40765" xr:uid="{CFD5A888-B339-4DBF-89F6-E336772A0B42}"/>
    <cellStyle name="Pourcentage 11 2 3 6" xfId="40766" xr:uid="{9918519D-B402-4E20-B53D-34009D5190C0}"/>
    <cellStyle name="Pourcentage 11 2 3 7" xfId="40767" xr:uid="{27720F94-FFAE-459E-9955-5F4179DE4ADB}"/>
    <cellStyle name="Pourcentage 11 2 3 8" xfId="40768" xr:uid="{ECB31E68-5E27-43C6-A5EF-D7B924401733}"/>
    <cellStyle name="Pourcentage 11 2 3 9" xfId="40751" xr:uid="{D5B13F6F-2A9E-4A48-9D9B-874885C16787}"/>
    <cellStyle name="Pourcentage 11 2 4" xfId="3907" xr:uid="{41348246-7EDE-48C5-8773-C8293E1DC3DF}"/>
    <cellStyle name="Pourcentage 11 2 4 2" xfId="40770" xr:uid="{616AE760-3CE6-4378-8D6D-2A0FFCD64DB5}"/>
    <cellStyle name="Pourcentage 11 2 4 2 2" xfId="40771" xr:uid="{4F6E49D8-14D6-4236-9EB7-B4E369870B6D}"/>
    <cellStyle name="Pourcentage 11 2 4 2 3" xfId="40772" xr:uid="{15AA14F3-CFF3-47A5-B775-1E8C8DDCFFAC}"/>
    <cellStyle name="Pourcentage 11 2 4 3" xfId="40773" xr:uid="{06C5D916-E439-4CB3-BF06-C222720F4BA1}"/>
    <cellStyle name="Pourcentage 11 2 4 4" xfId="40774" xr:uid="{9D2C31D8-B4B8-4C98-89F4-EE254661CB86}"/>
    <cellStyle name="Pourcentage 11 2 4 5" xfId="40769" xr:uid="{5DCB083D-1E9E-41B0-A103-BC5F77422C15}"/>
    <cellStyle name="Pourcentage 11 2 5" xfId="3925" xr:uid="{2CD41C16-D76D-4A3B-ADA1-4AF832BAA981}"/>
    <cellStyle name="Pourcentage 11 2 5 2" xfId="40776" xr:uid="{E97A02D6-611B-465D-808D-274391B99292}"/>
    <cellStyle name="Pourcentage 11 2 5 3" xfId="40777" xr:uid="{0B3C2180-EFEF-414D-9234-1610E40DF314}"/>
    <cellStyle name="Pourcentage 11 2 5 4" xfId="40775" xr:uid="{13C251C8-62E3-4A1B-BA5E-1D93EEEFB333}"/>
    <cellStyle name="Pourcentage 11 2 6" xfId="40778" xr:uid="{E993A1F8-7D8E-44D8-BEB4-4E9E4D9115DC}"/>
    <cellStyle name="Pourcentage 11 2 6 2" xfId="40779" xr:uid="{5F6E328A-4F72-4B53-878B-2A080D6BD5C6}"/>
    <cellStyle name="Pourcentage 11 2 7" xfId="40780" xr:uid="{1ED0983B-6BB5-4EB4-9332-A1E79FB0B188}"/>
    <cellStyle name="Pourcentage 11 2 8" xfId="40781" xr:uid="{605856D4-5DA1-4B29-89C9-84C2AB7F04DE}"/>
    <cellStyle name="Pourcentage 11 2 9" xfId="40782" xr:uid="{E027F549-C470-40B1-A116-C74D46AEE311}"/>
    <cellStyle name="Pourcentage 11 3" xfId="3852" xr:uid="{75648A2A-BB6A-4F92-8BEA-EED8BD21F857}"/>
    <cellStyle name="Pourcentage 11 3 10" xfId="40784" xr:uid="{72A8D1C4-2EAD-4CB6-BA01-C0F818E0AB48}"/>
    <cellStyle name="Pourcentage 11 3 11" xfId="40783" xr:uid="{64EE4DBD-F948-416B-920E-DF8813D031E9}"/>
    <cellStyle name="Pourcentage 11 3 12" xfId="52009" xr:uid="{19A01C81-1C42-46DB-8F8B-044E399C880A}"/>
    <cellStyle name="Pourcentage 11 3 2" xfId="3864" xr:uid="{7F75AB41-8829-4273-BECB-E2ACA37E1344}"/>
    <cellStyle name="Pourcentage 11 3 2 10" xfId="52021" xr:uid="{70789C3C-E42A-4612-8DC6-278CC77883A3}"/>
    <cellStyle name="Pourcentage 11 3 2 2" xfId="3897" xr:uid="{F49BE328-5327-4956-9ECC-65FDABFF0612}"/>
    <cellStyle name="Pourcentage 11 3 2 2 2" xfId="40787" xr:uid="{B098FA6B-C3DD-4C12-8CD4-72CCFFCC7488}"/>
    <cellStyle name="Pourcentage 11 3 2 2 2 2" xfId="40788" xr:uid="{4C9638E1-0A4B-43C6-9737-30E61D650C25}"/>
    <cellStyle name="Pourcentage 11 3 2 2 3" xfId="40789" xr:uid="{621D4150-D3B7-45BC-A057-019D68E94468}"/>
    <cellStyle name="Pourcentage 11 3 2 2 4" xfId="40790" xr:uid="{3648974A-5B24-49E4-A168-BC33DFF7C0F3}"/>
    <cellStyle name="Pourcentage 11 3 2 2 5" xfId="40786" xr:uid="{69C75A4C-3676-4A9F-9F90-D4AA7ADB411A}"/>
    <cellStyle name="Pourcentage 11 3 2 2 6" xfId="52051" xr:uid="{5B3AD8EE-ECB1-4C21-A560-65F170EA024F}"/>
    <cellStyle name="Pourcentage 11 3 2 3" xfId="40791" xr:uid="{EAFC796D-D823-4D35-9A5C-54864F17D25F}"/>
    <cellStyle name="Pourcentage 11 3 2 3 2" xfId="40792" xr:uid="{A0CD2113-76CC-4981-A261-B38FB9061244}"/>
    <cellStyle name="Pourcentage 11 3 2 3 2 2" xfId="40793" xr:uid="{E22F0B2E-F185-4F11-9491-580C844003ED}"/>
    <cellStyle name="Pourcentage 11 3 2 3 3" xfId="40794" xr:uid="{98ADACEF-1E0B-4107-A075-04FB06B0AAED}"/>
    <cellStyle name="Pourcentage 11 3 2 3 4" xfId="40795" xr:uid="{1F08D17B-1B86-4EFC-A4F8-E63F7A59CE63}"/>
    <cellStyle name="Pourcentage 11 3 2 4" xfId="40796" xr:uid="{ADEE19DD-1DF1-4708-984F-9CA4075104A2}"/>
    <cellStyle name="Pourcentage 11 3 2 4 2" xfId="40797" xr:uid="{E76BBA19-E70D-4DAC-AAD7-EC9A4FA32A98}"/>
    <cellStyle name="Pourcentage 11 3 2 4 3" xfId="40798" xr:uid="{1F9F95EA-E7E5-45B2-8A72-06E32E195C6B}"/>
    <cellStyle name="Pourcentage 11 3 2 5" xfId="40799" xr:uid="{4081A46C-4217-4F1B-84EB-1A69A09E379A}"/>
    <cellStyle name="Pourcentage 11 3 2 6" xfId="40800" xr:uid="{F902A91C-B6E8-4151-961C-20429C826E1C}"/>
    <cellStyle name="Pourcentage 11 3 2 7" xfId="40801" xr:uid="{B731B9D2-4BE3-4FE6-B5BA-C891ED04327B}"/>
    <cellStyle name="Pourcentage 11 3 2 8" xfId="40802" xr:uid="{573B9FA9-1D3C-4495-A2AE-6632E004E194}"/>
    <cellStyle name="Pourcentage 11 3 2 9" xfId="40785" xr:uid="{577C972F-4F2E-49D6-8143-501D3F6B94BE}"/>
    <cellStyle name="Pourcentage 11 3 3" xfId="3885" xr:uid="{347F4B67-6184-49DD-8BCF-13B39F2ABB9D}"/>
    <cellStyle name="Pourcentage 11 3 3 2" xfId="40804" xr:uid="{0891FAC1-672C-43A9-A4E3-DE509D33F9D6}"/>
    <cellStyle name="Pourcentage 11 3 3 2 2" xfId="40805" xr:uid="{D8DA816E-49E5-421C-B561-6140988906A3}"/>
    <cellStyle name="Pourcentage 11 3 3 2 3" xfId="40806" xr:uid="{85B30D01-09CC-400D-B5EA-298193E5A45F}"/>
    <cellStyle name="Pourcentage 11 3 3 3" xfId="40807" xr:uid="{D1D68A27-8D2E-4B80-B81B-7096AF30BC61}"/>
    <cellStyle name="Pourcentage 11 3 3 4" xfId="40808" xr:uid="{2F29CB21-E092-4F89-8B7C-D61CE411892B}"/>
    <cellStyle name="Pourcentage 11 3 3 5" xfId="40803" xr:uid="{6E7F5DC4-6EED-48A6-B77F-482D32961836}"/>
    <cellStyle name="Pourcentage 11 3 3 6" xfId="52039" xr:uid="{75C7CB8C-7B57-4AE2-A877-BD680F703EB4}"/>
    <cellStyle name="Pourcentage 11 3 4" xfId="40809" xr:uid="{87852826-7B79-4AC8-8CD5-0A923917AF6F}"/>
    <cellStyle name="Pourcentage 11 3 4 2" xfId="40810" xr:uid="{3DB5BFDD-E94B-41CE-86F0-011625810C34}"/>
    <cellStyle name="Pourcentage 11 3 4 3" xfId="40811" xr:uid="{E819E580-4FEE-4A46-9062-C47D33B48431}"/>
    <cellStyle name="Pourcentage 11 3 5" xfId="40812" xr:uid="{13801841-5F6A-40B3-ACE3-5650A5361004}"/>
    <cellStyle name="Pourcentage 11 3 5 2" xfId="40813" xr:uid="{8C5BDB79-414C-41DA-8391-9BF2BCE25F7D}"/>
    <cellStyle name="Pourcentage 11 3 6" xfId="40814" xr:uid="{C35DBD79-4E97-4BB8-AFD0-49A23BFA5D48}"/>
    <cellStyle name="Pourcentage 11 3 7" xfId="40815" xr:uid="{CCE71595-A99C-4B84-88F8-0CD28021BE82}"/>
    <cellStyle name="Pourcentage 11 3 8" xfId="40816" xr:uid="{DB02F831-C7C6-4A8D-9868-DF00118B953F}"/>
    <cellStyle name="Pourcentage 11 3 9" xfId="40817" xr:uid="{B863C767-8664-4746-8222-4AFEB1778C52}"/>
    <cellStyle name="Pourcentage 11 4" xfId="3856" xr:uid="{9C8A84A3-3A78-4618-8DB9-1FA68CBBCFDC}"/>
    <cellStyle name="Pourcentage 11 4 2" xfId="3889" xr:uid="{D17820B3-C906-4B87-8E97-0D2323ED3564}"/>
    <cellStyle name="Pourcentage 11 4 2 2" xfId="40820" xr:uid="{633FF417-21CF-40E8-BD21-763D0E0CB0D6}"/>
    <cellStyle name="Pourcentage 11 4 2 2 2" xfId="40821" xr:uid="{4485661D-3B92-4960-BFF5-124FD4B5D00D}"/>
    <cellStyle name="Pourcentage 11 4 2 3" xfId="40822" xr:uid="{F49C629D-6C75-4DD1-9661-2235BAF1839E}"/>
    <cellStyle name="Pourcentage 11 4 2 4" xfId="40823" xr:uid="{2F264F27-023E-4778-AA5E-AE67FEEC0417}"/>
    <cellStyle name="Pourcentage 11 4 2 5" xfId="40819" xr:uid="{AA4238A8-65F3-4250-8803-EC151A112AB3}"/>
    <cellStyle name="Pourcentage 11 4 2 6" xfId="52043" xr:uid="{42A7C7C9-39D2-4E8E-A42B-CA3BA31E449F}"/>
    <cellStyle name="Pourcentage 11 4 3" xfId="40824" xr:uid="{40E4BFFD-C398-46BE-97E1-1555E0ECAC18}"/>
    <cellStyle name="Pourcentage 11 4 3 2" xfId="40825" xr:uid="{4823179A-4A81-45DF-AEF6-A8B87E6D4780}"/>
    <cellStyle name="Pourcentage 11 4 3 3" xfId="40826" xr:uid="{1C36FDEB-21F7-4F07-8DE7-BC39C2B4E9FC}"/>
    <cellStyle name="Pourcentage 11 4 4" xfId="40827" xr:uid="{C2A9A5D0-B4B2-4B98-8D4A-05A06362F0C9}"/>
    <cellStyle name="Pourcentage 11 4 4 2" xfId="40828" xr:uid="{4A2BBF23-DF79-4057-ADCC-3E2255A4B24A}"/>
    <cellStyle name="Pourcentage 11 4 5" xfId="40829" xr:uid="{A88C0BB2-2191-45BC-8D01-F4E2BE104E44}"/>
    <cellStyle name="Pourcentage 11 4 6" xfId="40830" xr:uid="{480A4DEB-07EC-4725-BE08-C61C7F9DBB9C}"/>
    <cellStyle name="Pourcentage 11 4 7" xfId="40831" xr:uid="{D1AC6D3D-DF42-43C9-9073-D1D9F28296B5}"/>
    <cellStyle name="Pourcentage 11 4 8" xfId="40818" xr:uid="{8CB41A19-7881-4279-A2D5-A478C2B92398}"/>
    <cellStyle name="Pourcentage 11 4 9" xfId="52013" xr:uid="{A09D1D6D-6276-48BD-8267-306C0D3EC4C1}"/>
    <cellStyle name="Pourcentage 11 5" xfId="3877" xr:uid="{E767F329-A6F6-4EBD-9124-00242853FEEF}"/>
    <cellStyle name="Pourcentage 11 5 2" xfId="40833" xr:uid="{1D26AB4C-E7B8-4FBD-A2A0-C856378EB808}"/>
    <cellStyle name="Pourcentage 11 5 3" xfId="40834" xr:uid="{3815B525-951D-4041-843E-BBE7D7C12428}"/>
    <cellStyle name="Pourcentage 11 5 4" xfId="40835" xr:uid="{0D3178D2-A33C-4A6A-BF99-4DC7399AB920}"/>
    <cellStyle name="Pourcentage 11 5 5" xfId="40832" xr:uid="{ECC0C2D5-6834-42F3-8DDF-5B3504D27129}"/>
    <cellStyle name="Pourcentage 11 5 6" xfId="52031" xr:uid="{EF4A85A3-A6E3-48A5-805E-4601DBA19A52}"/>
    <cellStyle name="Pourcentage 11 6" xfId="3922" xr:uid="{7CD1C047-F8CB-45D3-9DE3-B0AD921145F3}"/>
    <cellStyle name="Pourcentage 11 6 2" xfId="40837" xr:uid="{6F7E25F1-8E66-48A8-8C72-D840D9941883}"/>
    <cellStyle name="Pourcentage 11 6 3" xfId="40838" xr:uid="{61DCDCE6-99B3-4061-A372-FE464A462793}"/>
    <cellStyle name="Pourcentage 11 6 4" xfId="40836" xr:uid="{A12BF33E-0A19-4A99-B771-954DB5392759}"/>
    <cellStyle name="Pourcentage 11 7" xfId="40839" xr:uid="{5C41B8B2-F472-4145-A32C-8EF17C76369D}"/>
    <cellStyle name="Pourcentage 11 8" xfId="40840" xr:uid="{7BB9D021-98D8-4315-87CE-CE1B63F68A68}"/>
    <cellStyle name="Pourcentage 11 9" xfId="40841" xr:uid="{9C4D5F20-88AB-4559-8ADB-51316C9D56E1}"/>
    <cellStyle name="Pourcentage 12" xfId="3842" xr:uid="{EFC12CC1-1254-487F-A831-124D40F84EC6}"/>
    <cellStyle name="Pourcentage 12 10" xfId="40843" xr:uid="{6715944B-2556-49DB-AFE5-BDE279C04C5C}"/>
    <cellStyle name="Pourcentage 12 11" xfId="40844" xr:uid="{BAF77920-CDA4-4DC1-9CFB-57238C33C99A}"/>
    <cellStyle name="Pourcentage 12 12" xfId="40842" xr:uid="{6A0B3949-637C-4F45-AF20-5F32BC8BE4C4}"/>
    <cellStyle name="Pourcentage 12 2" xfId="3908" xr:uid="{03B2BC75-D43B-40DF-B169-1895D128571A}"/>
    <cellStyle name="Pourcentage 12 2 2" xfId="3926" xr:uid="{E5AFB4F7-2B0C-4D13-BAE6-04E9B05649C7}"/>
    <cellStyle name="Pourcentage 12 2 2 2" xfId="40847" xr:uid="{3D603837-3AE8-42B2-AC54-0ADB1B309571}"/>
    <cellStyle name="Pourcentage 12 2 2 2 2" xfId="40848" xr:uid="{A62D0FF5-AE8A-4CFE-A756-0438284BCC73}"/>
    <cellStyle name="Pourcentage 12 2 2 3" xfId="40849" xr:uid="{96301451-BF02-4F02-B951-F32AEB890E03}"/>
    <cellStyle name="Pourcentage 12 2 2 4" xfId="40850" xr:uid="{51D72569-6B87-4A29-8423-619AC9E03052}"/>
    <cellStyle name="Pourcentage 12 2 2 5" xfId="40851" xr:uid="{8948133D-4BDA-4311-BB82-71DAD8F38E2C}"/>
    <cellStyle name="Pourcentage 12 2 2 6" xfId="40846" xr:uid="{33C5D89C-8E47-4C57-8E84-F7DECAA8D635}"/>
    <cellStyle name="Pourcentage 12 2 3" xfId="40852" xr:uid="{6F055B1A-2A84-4CF9-83F9-143A3A66FE8E}"/>
    <cellStyle name="Pourcentage 12 2 3 2" xfId="40853" xr:uid="{BC91C923-0052-45D2-9797-0928EFD91BBA}"/>
    <cellStyle name="Pourcentage 12 2 3 3" xfId="40854" xr:uid="{1EF0F10F-1718-49A7-980C-F498929E39DF}"/>
    <cellStyle name="Pourcentage 12 2 4" xfId="40855" xr:uid="{361758D0-52F7-4476-8127-69D0CD3CFDBF}"/>
    <cellStyle name="Pourcentage 12 2 5" xfId="40856" xr:uid="{429904AE-7A98-4B0A-A4D0-8AF1598C720F}"/>
    <cellStyle name="Pourcentage 12 2 6" xfId="40857" xr:uid="{2B2DFCFD-E362-461D-8CA0-5C23E6FCF520}"/>
    <cellStyle name="Pourcentage 12 2 7" xfId="40845" xr:uid="{F3A62F37-05E0-40BC-A2EF-934B33C2C41B}"/>
    <cellStyle name="Pourcentage 12 3" xfId="40858" xr:uid="{2470F75C-4CD1-4B32-9DA5-F3171DA91675}"/>
    <cellStyle name="Pourcentage 12 3 2" xfId="40859" xr:uid="{093EDBC3-348D-49B3-9E21-A94A64636400}"/>
    <cellStyle name="Pourcentage 12 3 2 2" xfId="40860" xr:uid="{60A2C7ED-2ADA-4178-AE14-0081AF2B829A}"/>
    <cellStyle name="Pourcentage 12 3 2 3" xfId="40861" xr:uid="{E8F583C3-245E-43D4-ACD5-813637234B0C}"/>
    <cellStyle name="Pourcentage 12 3 2 4" xfId="40862" xr:uid="{F8DE8D54-3CEF-4859-929D-925BF43518F5}"/>
    <cellStyle name="Pourcentage 12 3 3" xfId="40863" xr:uid="{8ECA8092-BC6C-453D-A87D-0F87A94A1C93}"/>
    <cellStyle name="Pourcentage 12 3 3 2" xfId="40864" xr:uid="{B1182A3F-B210-4AC2-81B8-EA536FDBCC30}"/>
    <cellStyle name="Pourcentage 12 3 4" xfId="40865" xr:uid="{C8A3BB91-94E2-4C94-B009-66FFFEE49324}"/>
    <cellStyle name="Pourcentage 12 4" xfId="40866" xr:uid="{0ACE89AD-33FE-4547-A240-C3B7EB8B90DD}"/>
    <cellStyle name="Pourcentage 12 4 2" xfId="40867" xr:uid="{CD046A04-7749-4D1A-8A5F-173EA98DF37B}"/>
    <cellStyle name="Pourcentage 12 4 3" xfId="40868" xr:uid="{B436611F-B3FF-4E65-8CF6-A3AB40C1A9E1}"/>
    <cellStyle name="Pourcentage 12 4 4" xfId="40869" xr:uid="{6C628F73-D99F-4C06-A206-B1CD77E8CF85}"/>
    <cellStyle name="Pourcentage 12 5" xfId="40870" xr:uid="{02B5E721-D2F0-4EAC-A133-9A01002F3922}"/>
    <cellStyle name="Pourcentage 12 5 2" xfId="40871" xr:uid="{E84CDAD9-9510-4EA6-A8BC-5FFBE361F24F}"/>
    <cellStyle name="Pourcentage 12 5 3" xfId="40872" xr:uid="{6890BFE8-3B71-4F7D-ABE5-A7283C10AA94}"/>
    <cellStyle name="Pourcentage 12 6" xfId="40873" xr:uid="{31684AF4-50AD-44AD-9AC0-E0E9E2FEEB41}"/>
    <cellStyle name="Pourcentage 12 6 2" xfId="40874" xr:uid="{8637FF2C-176A-4A9C-97A1-10DAE1E536EB}"/>
    <cellStyle name="Pourcentage 12 7" xfId="40875" xr:uid="{C3CEF342-8742-40DA-B8E0-D8BADC34238F}"/>
    <cellStyle name="Pourcentage 12 8" xfId="40876" xr:uid="{5C6A86DB-F734-4F57-BEBE-A8B5CAB2AB7D}"/>
    <cellStyle name="Pourcentage 12 9" xfId="40877" xr:uid="{5A554AF1-5E0C-4A11-93F2-4D8CE2D1442D}"/>
    <cellStyle name="Pourcentage 13" xfId="3868" xr:uid="{C8E1DAF3-A548-4619-BD8B-E12D7A3A056D}"/>
    <cellStyle name="Pourcentage 13 10" xfId="40879" xr:uid="{2B412ABB-B2AE-4F62-8777-C2145840238D}"/>
    <cellStyle name="Pourcentage 13 11" xfId="40878" xr:uid="{D6BB24CC-0844-4134-A0FD-2EAC0D96BB2F}"/>
    <cellStyle name="Pourcentage 13 12" xfId="52025" xr:uid="{44009A41-4C74-490C-959A-2DD322F6C5D4}"/>
    <cellStyle name="Pourcentage 13 2" xfId="3901" xr:uid="{C1EE8D9D-6970-4DE8-A302-A53A6F373965}"/>
    <cellStyle name="Pourcentage 13 2 2" xfId="40881" xr:uid="{AD30B71D-CDA7-4684-A1F4-3E1246611996}"/>
    <cellStyle name="Pourcentage 13 2 2 2" xfId="40882" xr:uid="{80AFD57F-602F-4589-8B73-D98E756BFC9D}"/>
    <cellStyle name="Pourcentage 13 2 3" xfId="40883" xr:uid="{2A7E350F-152B-454A-ABE3-FCCCD166DA8C}"/>
    <cellStyle name="Pourcentage 13 2 3 2" xfId="40884" xr:uid="{24982A6E-88E7-4024-935A-EFB70B0AB10A}"/>
    <cellStyle name="Pourcentage 13 2 4" xfId="40885" xr:uid="{39D04133-589A-4C86-B30F-3936B8EAC497}"/>
    <cellStyle name="Pourcentage 13 2 5" xfId="40880" xr:uid="{C3A2F58C-B626-413B-B660-01D17F873640}"/>
    <cellStyle name="Pourcentage 13 2 6" xfId="52055" xr:uid="{3AF09E9A-0C29-4E36-A14F-79C38504E23E}"/>
    <cellStyle name="Pourcentage 13 3" xfId="3931" xr:uid="{A095702F-DCAE-4D09-B0AA-143CFA85BB06}"/>
    <cellStyle name="Pourcentage 13 3 2" xfId="40887" xr:uid="{C9A91985-62EA-4C5F-A880-4283C29053CA}"/>
    <cellStyle name="Pourcentage 13 3 2 2" xfId="40888" xr:uid="{DE5B202A-91D6-4F02-82F9-934431D792C0}"/>
    <cellStyle name="Pourcentage 13 3 2 3" xfId="40889" xr:uid="{80318766-9068-4589-BF5A-2B514666BB99}"/>
    <cellStyle name="Pourcentage 13 3 3" xfId="40890" xr:uid="{B38B9EA3-3553-45C1-AF81-9E33AE71CF06}"/>
    <cellStyle name="Pourcentage 13 3 4" xfId="40891" xr:uid="{ED5581B0-4EE8-4E1F-A2D6-9A1C2ED19813}"/>
    <cellStyle name="Pourcentage 13 3 5" xfId="40886" xr:uid="{F1FBD44B-36DB-4EBB-AEF0-643CED1FAC6B}"/>
    <cellStyle name="Pourcentage 13 4" xfId="40892" xr:uid="{48345466-3B16-4190-AD3A-A1B8AF373BA2}"/>
    <cellStyle name="Pourcentage 13 4 2" xfId="40893" xr:uid="{1AC1CC38-DE79-4C66-BC26-6F03170F6A40}"/>
    <cellStyle name="Pourcentage 13 4 2 2" xfId="40894" xr:uid="{6E812433-9FD0-4CF4-8332-F6924510524A}"/>
    <cellStyle name="Pourcentage 13 4 3" xfId="40895" xr:uid="{68DC7F2E-780F-4A90-9655-9079E35E4149}"/>
    <cellStyle name="Pourcentage 13 5" xfId="40896" xr:uid="{1947B297-92E0-4335-BC28-A4CA0282134F}"/>
    <cellStyle name="Pourcentage 13 5 2" xfId="40897" xr:uid="{8471736E-7FE0-4D15-9A28-47F7AE995108}"/>
    <cellStyle name="Pourcentage 13 5 3" xfId="40898" xr:uid="{9B0BA3E1-E7B3-488D-8578-56F47862BB0E}"/>
    <cellStyle name="Pourcentage 13 5 4" xfId="40899" xr:uid="{E8242E3A-6468-4ADA-A174-9AF262CF138A}"/>
    <cellStyle name="Pourcentage 13 6" xfId="40900" xr:uid="{4D81ADD0-F4F4-4C3D-903A-1A9786E8CB6B}"/>
    <cellStyle name="Pourcentage 13 6 2" xfId="40901" xr:uid="{B63D7E0E-B2EE-4D37-95E7-7642CD113F63}"/>
    <cellStyle name="Pourcentage 13 7" xfId="40902" xr:uid="{2C964AC3-503E-49BB-88A2-DD1338CF7A65}"/>
    <cellStyle name="Pourcentage 13 8" xfId="40903" xr:uid="{F1943E43-7ADA-416E-95DF-21E29D95193E}"/>
    <cellStyle name="Pourcentage 13 9" xfId="40904" xr:uid="{2A0D3BD0-8C3A-4524-AAB0-9CA81650BBC9}"/>
    <cellStyle name="Pourcentage 14" xfId="3874" xr:uid="{F1463C62-08F6-4B5E-B757-1F6E74A93BEF}"/>
    <cellStyle name="Pourcentage 14 2" xfId="40906" xr:uid="{96DA5C04-3613-4DF6-BAF4-0856FDF3770A}"/>
    <cellStyle name="Pourcentage 14 2 2" xfId="40907" xr:uid="{59FF5F67-5AAF-4C99-BA76-8ED43D1495E0}"/>
    <cellStyle name="Pourcentage 14 2 3" xfId="40908" xr:uid="{A693950C-A3EB-4740-950C-480C63E07B13}"/>
    <cellStyle name="Pourcentage 14 2 4" xfId="40909" xr:uid="{D4A882B2-1976-4A4B-8434-64FBB39D392D}"/>
    <cellStyle name="Pourcentage 14 3" xfId="40910" xr:uid="{65C19DCD-06A7-428C-9041-7103C42812BD}"/>
    <cellStyle name="Pourcentage 14 3 2" xfId="40911" xr:uid="{D79C889C-0541-44CE-B2BC-5DEC2D968495}"/>
    <cellStyle name="Pourcentage 14 3 3" xfId="40912" xr:uid="{26420FCC-6923-45D4-993B-1C4540905632}"/>
    <cellStyle name="Pourcentage 14 4" xfId="40913" xr:uid="{0828700A-B96D-4127-B4D2-6C7CDEFD0595}"/>
    <cellStyle name="Pourcentage 14 4 2" xfId="40914" xr:uid="{C7FFD1BD-E2A9-4A69-8CFD-F9D7FB4EEB2A}"/>
    <cellStyle name="Pourcentage 14 4 3" xfId="40915" xr:uid="{8CF28F82-FBC3-4034-87B4-FA9ABCC8BB93}"/>
    <cellStyle name="Pourcentage 14 5" xfId="40916" xr:uid="{D031D442-41D0-413F-BA22-3E2E2B8849E6}"/>
    <cellStyle name="Pourcentage 14 6" xfId="40917" xr:uid="{E5665B73-EBD2-47F9-B1FB-6A11C0D00875}"/>
    <cellStyle name="Pourcentage 14 7" xfId="40905" xr:uid="{0AC27B3F-51DE-4956-B494-B1AD9D273306}"/>
    <cellStyle name="Pourcentage 14 8" xfId="52029" xr:uid="{D581E949-CEC2-475C-8334-EC0D56CD378D}"/>
    <cellStyle name="Pourcentage 15" xfId="3906" xr:uid="{2148B0BB-A6F4-45CC-8A8B-248C1260880B}"/>
    <cellStyle name="Pourcentage 15 2" xfId="40919" xr:uid="{39FAB03A-AC0E-4A2E-9E75-6FB1BE318F95}"/>
    <cellStyle name="Pourcentage 15 2 2" xfId="40920" xr:uid="{74BE99F0-69C4-4FD9-BA64-1CE4902DC394}"/>
    <cellStyle name="Pourcentage 15 3" xfId="40921" xr:uid="{2B7CC346-199D-4676-B2AD-769DD77C6732}"/>
    <cellStyle name="Pourcentage 15 3 2" xfId="40922" xr:uid="{3E459152-B14C-4850-B5D5-C9AD519F41E5}"/>
    <cellStyle name="Pourcentage 15 4" xfId="40918" xr:uid="{9884D321-4EA8-4060-B92C-0205F4DA2237}"/>
    <cellStyle name="Pourcentage 16" xfId="3912" xr:uid="{6288DFC2-CE6A-4338-9B9E-8CDD22EE37FC}"/>
    <cellStyle name="Pourcentage 16 2" xfId="40924" xr:uid="{E23DC0FF-19D2-4181-99F0-0B8C4DD9CE61}"/>
    <cellStyle name="Pourcentage 16 3" xfId="40923" xr:uid="{491512E5-3859-48F2-996C-CA51A5C1AE0C}"/>
    <cellStyle name="Pourcentage 16 4" xfId="52060" xr:uid="{CF1AF8A2-3A94-45A1-9C8F-869580ACEBC9}"/>
    <cellStyle name="Pourcentage 17" xfId="3915" xr:uid="{F3496630-7425-4557-BC33-E17DD7E3760A}"/>
    <cellStyle name="Pourcentage 17 10" xfId="52063" xr:uid="{68A47B8A-956D-4991-932A-7FE5437D685F}"/>
    <cellStyle name="Pourcentage 17 2" xfId="40926" xr:uid="{5CDED931-19F5-4FFE-87A3-8A1E986A2959}"/>
    <cellStyle name="Pourcentage 17 3" xfId="40927" xr:uid="{4F7CD4AC-55AB-4ADC-9712-7A93BA9A7194}"/>
    <cellStyle name="Pourcentage 17 4" xfId="40928" xr:uid="{2D96990B-80DD-4AB7-A49F-74B65844CC5F}"/>
    <cellStyle name="Pourcentage 17 5" xfId="40929" xr:uid="{945F1493-00AD-429F-B779-93D408DF62BB}"/>
    <cellStyle name="Pourcentage 17 6" xfId="40930" xr:uid="{25440236-B8A5-4427-9AF7-880F9EA50E0D}"/>
    <cellStyle name="Pourcentage 17 7" xfId="40931" xr:uid="{4FA68613-3893-4A20-B322-B5B97A71A314}"/>
    <cellStyle name="Pourcentage 17 8" xfId="40932" xr:uid="{3A045AB7-0586-489D-A57F-0B90A7FD793A}"/>
    <cellStyle name="Pourcentage 17 9" xfId="40925" xr:uid="{1D4A61C1-F290-4826-91DE-AAACECB44F5E}"/>
    <cellStyle name="Pourcentage 18" xfId="3920" xr:uid="{0B7083F0-6916-45CB-B1B2-D239D651EE79}"/>
    <cellStyle name="Pourcentage 18 2" xfId="40934" xr:uid="{F06C78C0-8734-4DE8-8F2A-366B30A901E0}"/>
    <cellStyle name="Pourcentage 18 3" xfId="40935" xr:uid="{850C2D22-5D97-4FA3-A468-139FBC6658A9}"/>
    <cellStyle name="Pourcentage 18 4" xfId="40936" xr:uid="{F1B66F97-756F-4071-8084-7A254698F204}"/>
    <cellStyle name="Pourcentage 18 5" xfId="40937" xr:uid="{CB6A17AC-9CE3-41AA-B13B-E53D0613D24F}"/>
    <cellStyle name="Pourcentage 18 6" xfId="40938" xr:uid="{CB0D227B-C88C-4277-B971-D7DC458489DA}"/>
    <cellStyle name="Pourcentage 18 7" xfId="40939" xr:uid="{BDFFB22C-3D8A-4F54-B72F-5F7D6A8D825D}"/>
    <cellStyle name="Pourcentage 18 8" xfId="40933" xr:uid="{46BAAE6D-10BA-494D-8250-5FCD6F916B79}"/>
    <cellStyle name="Pourcentage 18 9" xfId="52068" xr:uid="{648F1BA1-DE73-48AC-8229-27A1BB198263}"/>
    <cellStyle name="Pourcentage 19" xfId="40940" xr:uid="{5B7DE290-AE79-4FC6-9DBE-16FBABEFEE7B}"/>
    <cellStyle name="Pourcentage 2" xfId="1631" xr:uid="{00000000-0005-0000-0000-000068060000}"/>
    <cellStyle name="Pourcentage 2 10" xfId="40941" xr:uid="{B6A4AFCD-40D4-4B80-8BD6-792DC1E737FC}"/>
    <cellStyle name="Pourcentage 2 10 2" xfId="40942" xr:uid="{3C13AE61-5AC4-4582-BD13-269C4484BB0F}"/>
    <cellStyle name="Pourcentage 2 10 2 2" xfId="40943" xr:uid="{602C9CC7-D0AC-477E-8C9D-FE65CFFECBE6}"/>
    <cellStyle name="Pourcentage 2 10 2 2 2" xfId="40944" xr:uid="{DF541BD6-CB51-4FDA-B2B3-3A4E7C62E30A}"/>
    <cellStyle name="Pourcentage 2 10 2 2 2 2" xfId="40945" xr:uid="{31E9EDBC-FA7A-41A7-85EE-83C40C4CD8C0}"/>
    <cellStyle name="Pourcentage 2 10 2 2 3" xfId="40946" xr:uid="{61EB12BB-BB39-4DA3-AA99-3745669BB282}"/>
    <cellStyle name="Pourcentage 2 10 2 2 4" xfId="40947" xr:uid="{ECC6D380-A852-44C7-933E-47D7E2CE1BF3}"/>
    <cellStyle name="Pourcentage 2 10 2 3" xfId="40948" xr:uid="{43576FA7-0A4D-4C78-B9D6-B8AB1B627EDB}"/>
    <cellStyle name="Pourcentage 2 10 2 3 2" xfId="40949" xr:uid="{2CF6B826-9CB9-4927-887B-328E6D55FBD4}"/>
    <cellStyle name="Pourcentage 2 10 2 4" xfId="40950" xr:uid="{12B04964-E08F-4F2C-A6B6-23627C58DF80}"/>
    <cellStyle name="Pourcentage 2 10 2 5" xfId="40951" xr:uid="{D35A889D-EA63-436F-BEB5-5B227B1ACFCD}"/>
    <cellStyle name="Pourcentage 2 10 2 6" xfId="40952" xr:uid="{B71D0050-BA4A-4F5D-B265-9A7D1B652B01}"/>
    <cellStyle name="Pourcentage 2 10 3" xfId="40953" xr:uid="{FB1B5DFD-1BE0-45E5-9F66-C53CEAF7BECF}"/>
    <cellStyle name="Pourcentage 2 10 3 2" xfId="40954" xr:uid="{B8B154F0-94B4-4365-B746-A574A5D4E6ED}"/>
    <cellStyle name="Pourcentage 2 11" xfId="40955" xr:uid="{FDDACCBE-F25F-4ED8-AE07-EA4C942C8F13}"/>
    <cellStyle name="Pourcentage 2 11 2" xfId="40956" xr:uid="{F9EA2B18-9D42-4ED1-A53F-BF402C4C76BF}"/>
    <cellStyle name="Pourcentage 2 11 2 2" xfId="40957" xr:uid="{0B017F7D-9DC9-4B3A-9DE6-88C10A07B25B}"/>
    <cellStyle name="Pourcentage 2 11 2 2 2" xfId="40958" xr:uid="{AA7DD5A6-0D91-4DAD-96C2-9247B8BFE705}"/>
    <cellStyle name="Pourcentage 2 11 2 2 2 2" xfId="40959" xr:uid="{D781C0FB-FC90-4272-A299-026396BA702F}"/>
    <cellStyle name="Pourcentage 2 11 2 2 3" xfId="40960" xr:uid="{163296EB-F361-4BA4-AADE-EB56B5B488A0}"/>
    <cellStyle name="Pourcentage 2 11 2 2 4" xfId="40961" xr:uid="{4D84B718-C6AE-4606-A8CA-E2F91A829E05}"/>
    <cellStyle name="Pourcentage 2 11 2 3" xfId="40962" xr:uid="{498B6569-6A88-4401-9428-2751EEBCC130}"/>
    <cellStyle name="Pourcentage 2 11 2 3 2" xfId="40963" xr:uid="{5AF9DE94-558B-4CCB-8952-DEF9084DB94B}"/>
    <cellStyle name="Pourcentage 2 11 2 4" xfId="40964" xr:uid="{B0DBEB70-64D5-4CA9-A4AF-3EC8E06E32FD}"/>
    <cellStyle name="Pourcentage 2 11 2 5" xfId="40965" xr:uid="{B03E065F-62E0-4628-92D7-2CA374EF570C}"/>
    <cellStyle name="Pourcentage 2 11 2 6" xfId="40966" xr:uid="{7AB31BD6-DB41-4582-8B3B-2339D7DC29FE}"/>
    <cellStyle name="Pourcentage 2 11 3" xfId="40967" xr:uid="{C57C05F8-3A8F-4858-84E4-223960D1A3C3}"/>
    <cellStyle name="Pourcentage 2 11 3 2" xfId="40968" xr:uid="{C23C0B07-8AA3-41CB-960A-8C47B616A399}"/>
    <cellStyle name="Pourcentage 2 12" xfId="40969" xr:uid="{BA862047-4E99-44D4-B19F-88313BB3355E}"/>
    <cellStyle name="Pourcentage 2 12 2" xfId="40970" xr:uid="{CE7124E1-FFBD-48D7-ACD7-97762DD9E9FF}"/>
    <cellStyle name="Pourcentage 2 12 2 2" xfId="40971" xr:uid="{A60D4CC3-1E60-47B4-B911-D3C16F50C338}"/>
    <cellStyle name="Pourcentage 2 12 2 2 2" xfId="40972" xr:uid="{4DC29DB1-BBF8-4BD1-8FD2-8FF8DD3AF817}"/>
    <cellStyle name="Pourcentage 2 12 2 2 2 2" xfId="40973" xr:uid="{739BD9FB-89E9-44B8-BA21-0BCB00A7795A}"/>
    <cellStyle name="Pourcentage 2 12 2 2 3" xfId="40974" xr:uid="{52EED22C-7BD6-475F-B101-BD135A074703}"/>
    <cellStyle name="Pourcentage 2 12 2 2 4" xfId="40975" xr:uid="{9D003890-5092-4CDF-A659-B4FE613CF426}"/>
    <cellStyle name="Pourcentage 2 12 2 3" xfId="40976" xr:uid="{30D05E69-F4B2-4AE4-BF57-EEBECD361BF7}"/>
    <cellStyle name="Pourcentage 2 12 2 3 2" xfId="40977" xr:uid="{2ABED2A8-DB14-4FEB-9050-08EF782528B9}"/>
    <cellStyle name="Pourcentage 2 12 2 4" xfId="40978" xr:uid="{23AE9EE0-B80C-4C4B-8633-EB294827B520}"/>
    <cellStyle name="Pourcentage 2 12 2 5" xfId="40979" xr:uid="{5D8CFE9D-90B7-4C2D-BA24-8CD1DF8772DA}"/>
    <cellStyle name="Pourcentage 2 12 2 6" xfId="40980" xr:uid="{F70D0737-DA7F-469D-BBAA-BCBE169BF9F9}"/>
    <cellStyle name="Pourcentage 2 12 3" xfId="40981" xr:uid="{06651953-1684-4846-BB49-F4DC9CE58FFA}"/>
    <cellStyle name="Pourcentage 2 12 3 2" xfId="40982" xr:uid="{F1960FBD-9134-49C9-8828-886795BEDF54}"/>
    <cellStyle name="Pourcentage 2 13" xfId="40983" xr:uid="{E9985400-426E-45D4-8C82-FDFD45BB2583}"/>
    <cellStyle name="Pourcentage 2 13 2" xfId="40984" xr:uid="{DB41C643-86FA-4B3D-98FE-115525F88454}"/>
    <cellStyle name="Pourcentage 2 13 2 2" xfId="40985" xr:uid="{068FCB49-4687-47B1-8B0C-62361639EA3D}"/>
    <cellStyle name="Pourcentage 2 13 2 2 2" xfId="40986" xr:uid="{58E194DF-1DC6-409E-A127-B844D4AD014B}"/>
    <cellStyle name="Pourcentage 2 13 2 2 2 2" xfId="40987" xr:uid="{1336B600-14C7-4F09-A065-BE34095F5250}"/>
    <cellStyle name="Pourcentage 2 13 2 2 3" xfId="40988" xr:uid="{CF3249CF-45C6-49AE-8B11-57BA9A029CEF}"/>
    <cellStyle name="Pourcentage 2 13 2 2 4" xfId="40989" xr:uid="{412BE93B-6D78-4AFB-92EB-EFA9F8E3C707}"/>
    <cellStyle name="Pourcentage 2 13 2 3" xfId="40990" xr:uid="{8228757A-B410-4A7E-8C5F-EB8840E7CA22}"/>
    <cellStyle name="Pourcentage 2 13 2 3 2" xfId="40991" xr:uid="{9B1811CB-1016-48CA-A59C-BFAC48DFB5C8}"/>
    <cellStyle name="Pourcentage 2 13 2 4" xfId="40992" xr:uid="{831359CC-A3CC-4D38-B51E-4DF9A8F000DA}"/>
    <cellStyle name="Pourcentage 2 13 2 5" xfId="40993" xr:uid="{A82AE4DF-9D89-4193-8861-25E8B9502F4A}"/>
    <cellStyle name="Pourcentage 2 13 2 6" xfId="40994" xr:uid="{0AB4FF9D-D181-4FED-BA0A-8D92019C8981}"/>
    <cellStyle name="Pourcentage 2 13 3" xfId="40995" xr:uid="{10174806-2DB8-47C3-B974-F485C88EFE52}"/>
    <cellStyle name="Pourcentage 2 13 3 2" xfId="40996" xr:uid="{25A3947D-1067-4155-B5E2-06BE50846AC5}"/>
    <cellStyle name="Pourcentage 2 14" xfId="40997" xr:uid="{C76C0AB7-5500-4A4E-8B17-7D53FD104231}"/>
    <cellStyle name="Pourcentage 2 14 2" xfId="40998" xr:uid="{717FA1D6-3023-4479-9DC7-2F3159FC9155}"/>
    <cellStyle name="Pourcentage 2 14 2 2" xfId="40999" xr:uid="{5C6A4DE8-87CE-4839-83D2-821454F54114}"/>
    <cellStyle name="Pourcentage 2 14 2 2 2" xfId="41000" xr:uid="{862C77D6-4226-4352-AE92-E7410524A45D}"/>
    <cellStyle name="Pourcentage 2 14 2 2 2 2" xfId="41001" xr:uid="{182BF68C-7C5E-4260-9FE4-342636415562}"/>
    <cellStyle name="Pourcentage 2 14 2 2 2 2 2" xfId="41002" xr:uid="{A9059473-0F5D-4BC2-87BE-82DE938FCFD6}"/>
    <cellStyle name="Pourcentage 2 14 2 2 2 3" xfId="41003" xr:uid="{A9721B48-E160-4206-9B5D-E013FCD4391B}"/>
    <cellStyle name="Pourcentage 2 14 2 2 2 4" xfId="41004" xr:uid="{6194C322-CF00-4D08-9B9B-E15556CEB3B9}"/>
    <cellStyle name="Pourcentage 2 14 2 2 3" xfId="41005" xr:uid="{8222B245-422B-4E38-90CC-E8AAF4420744}"/>
    <cellStyle name="Pourcentage 2 14 2 2 3 2" xfId="41006" xr:uid="{29BE4EE9-B347-4DC8-A540-152232CFBA9A}"/>
    <cellStyle name="Pourcentage 2 14 2 2 4" xfId="41007" xr:uid="{CBDFBF33-FE88-4331-8F7F-67E37881F18B}"/>
    <cellStyle name="Pourcentage 2 14 2 2 5" xfId="41008" xr:uid="{911E5C3E-AC34-4801-ACBD-9523B6E55307}"/>
    <cellStyle name="Pourcentage 2 14 2 2 6" xfId="41009" xr:uid="{476A3C2A-2598-4242-90E0-5F2FB3503F75}"/>
    <cellStyle name="Pourcentage 2 14 2 3" xfId="41010" xr:uid="{D8B5399C-B243-4A16-B48C-47FAC699158E}"/>
    <cellStyle name="Pourcentage 2 14 2 3 2" xfId="41011" xr:uid="{A7B55534-FA0B-42E2-B214-6D2179D409C6}"/>
    <cellStyle name="Pourcentage 2 14 3" xfId="41012" xr:uid="{33A0E908-5E87-43A7-B605-FE3964A12D56}"/>
    <cellStyle name="Pourcentage 2 14 3 2" xfId="41013" xr:uid="{F587A813-2A3B-4DCC-AE71-53281F29CA38}"/>
    <cellStyle name="Pourcentage 2 14 3 2 2" xfId="41014" xr:uid="{B926FB74-0617-499A-9DAA-A7B2D985CFA1}"/>
    <cellStyle name="Pourcentage 2 14 3 2 2 2" xfId="41015" xr:uid="{8ABA903F-60B8-45B9-8824-024E9DEE8ABA}"/>
    <cellStyle name="Pourcentage 2 14 3 2 3" xfId="41016" xr:uid="{579575DC-7DA6-4EEE-9620-4731E9C39CE0}"/>
    <cellStyle name="Pourcentage 2 14 3 2 4" xfId="41017" xr:uid="{B78EE4BB-7A74-4712-BF4D-0B2607F33581}"/>
    <cellStyle name="Pourcentage 2 14 3 3" xfId="41018" xr:uid="{998B52D6-447D-4739-8B19-E8145B5D5CC2}"/>
    <cellStyle name="Pourcentage 2 14 3 3 2" xfId="41019" xr:uid="{BD5E5352-01FD-4594-A98E-013248A0F1C5}"/>
    <cellStyle name="Pourcentage 2 14 3 4" xfId="41020" xr:uid="{7FA4B165-60E8-497F-BDA5-AEBEC17DCE2F}"/>
    <cellStyle name="Pourcentage 2 14 3 5" xfId="41021" xr:uid="{1F128363-25A7-4679-9630-30B99E18D2FF}"/>
    <cellStyle name="Pourcentage 2 14 3 6" xfId="41022" xr:uid="{8C3A1567-9425-483C-94B5-895F6A1916CE}"/>
    <cellStyle name="Pourcentage 2 14 4" xfId="41023" xr:uid="{792B3501-143F-4F5C-9CA9-39FABC0ED256}"/>
    <cellStyle name="Pourcentage 2 14 4 2" xfId="41024" xr:uid="{A6D5A0D4-1552-4C4D-AD00-BF9AA91DB2F1}"/>
    <cellStyle name="Pourcentage 2 15" xfId="41025" xr:uid="{96D401D1-5385-4311-8010-B29A7838D9B5}"/>
    <cellStyle name="Pourcentage 2 15 2" xfId="41026" xr:uid="{195D12E5-1EE5-4FAA-9CF8-AC0183B3B800}"/>
    <cellStyle name="Pourcentage 2 15 2 2" xfId="41027" xr:uid="{625627DD-F695-43AE-BE5A-810EB4C7570F}"/>
    <cellStyle name="Pourcentage 2 15 2 2 2" xfId="41028" xr:uid="{1E0DD68F-D3B0-48CA-B86A-D2D93CC4B751}"/>
    <cellStyle name="Pourcentage 2 15 2 2 2 2" xfId="41029" xr:uid="{264B32EC-7659-43F0-8F96-77D1CE5FC798}"/>
    <cellStyle name="Pourcentage 2 15 2 2 3" xfId="41030" xr:uid="{8799065B-F8AF-4C26-BCD1-B4CDA93F977D}"/>
    <cellStyle name="Pourcentage 2 15 2 2 4" xfId="41031" xr:uid="{9C6AF93C-790F-42E5-AEBB-A8519E04C9B3}"/>
    <cellStyle name="Pourcentage 2 15 2 3" xfId="41032" xr:uid="{508C523F-1921-453E-B77B-73F63777F057}"/>
    <cellStyle name="Pourcentage 2 15 2 3 2" xfId="41033" xr:uid="{42E799EE-542C-4890-8443-44BB25B8A7DD}"/>
    <cellStyle name="Pourcentage 2 15 2 4" xfId="41034" xr:uid="{54BE517C-0C3E-4FF1-8955-23667950D2FF}"/>
    <cellStyle name="Pourcentage 2 15 2 5" xfId="41035" xr:uid="{C36897FD-5395-4FC6-A86B-6B669D680DF6}"/>
    <cellStyle name="Pourcentage 2 15 2 6" xfId="41036" xr:uid="{374F9429-3F1A-4C9E-9743-B492CEAC6BAC}"/>
    <cellStyle name="Pourcentage 2 15 3" xfId="41037" xr:uid="{1CE198C7-37D0-456B-9E4B-0E431C7E7EF4}"/>
    <cellStyle name="Pourcentage 2 15 3 2" xfId="41038" xr:uid="{ABB3F4AF-6AD1-4FDC-AFBF-00C8B58E00A1}"/>
    <cellStyle name="Pourcentage 2 16" xfId="41039" xr:uid="{A18C386D-5F69-4842-98CF-61EF22B7E501}"/>
    <cellStyle name="Pourcentage 2 16 2" xfId="41040" xr:uid="{1623CF67-5243-46DA-9F44-19EF862AF934}"/>
    <cellStyle name="Pourcentage 2 16 2 2" xfId="41041" xr:uid="{A8BE9219-C39A-474F-8701-684441B0705F}"/>
    <cellStyle name="Pourcentage 2 16 2 2 2" xfId="41042" xr:uid="{FED27AD3-AB3F-4958-A59C-AC77E60D174E}"/>
    <cellStyle name="Pourcentage 2 16 2 2 2 2" xfId="41043" xr:uid="{EFE0E000-58D1-4020-9958-7A82502D7C53}"/>
    <cellStyle name="Pourcentage 2 16 2 2 3" xfId="41044" xr:uid="{951E8314-FA12-4557-9FDA-F68ADC4CCA55}"/>
    <cellStyle name="Pourcentage 2 16 2 2 4" xfId="41045" xr:uid="{F6A63314-6FA6-42D6-933D-730FE9C0FDAE}"/>
    <cellStyle name="Pourcentage 2 16 2 3" xfId="41046" xr:uid="{B0927E06-4A06-4704-9F70-242A9DACF81E}"/>
    <cellStyle name="Pourcentage 2 16 2 3 2" xfId="41047" xr:uid="{CE54497A-C175-4AD0-ADEF-328EFDEEAAFC}"/>
    <cellStyle name="Pourcentage 2 16 2 4" xfId="41048" xr:uid="{0C8E02F6-E5DB-4C90-93B8-AF7C98F074C2}"/>
    <cellStyle name="Pourcentage 2 16 2 5" xfId="41049" xr:uid="{93ADEDE2-828A-4F66-AFAD-1C2DA2E56930}"/>
    <cellStyle name="Pourcentage 2 16 2 6" xfId="41050" xr:uid="{B7E60D4F-57FF-444E-A8EE-F100542A85EF}"/>
    <cellStyle name="Pourcentage 2 16 3" xfId="41051" xr:uid="{4A9602D6-832D-48D0-8925-18C241F36919}"/>
    <cellStyle name="Pourcentage 2 16 3 2" xfId="41052" xr:uid="{24B92F88-53CF-4E2B-9154-0F57B6A4EB16}"/>
    <cellStyle name="Pourcentage 2 17" xfId="41053" xr:uid="{2EA83E5A-2F99-428C-A035-D17098FC8F87}"/>
    <cellStyle name="Pourcentage 2 17 2" xfId="41054" xr:uid="{61FF49CC-766E-44E0-B5A3-3849EA4A7DE4}"/>
    <cellStyle name="Pourcentage 2 17 2 2" xfId="41055" xr:uid="{A66C5A19-5E5C-4A5D-880D-F74FFC2ABD83}"/>
    <cellStyle name="Pourcentage 2 17 2 2 2" xfId="41056" xr:uid="{5133A43B-EE01-426D-BB2D-1B09C8F8AD79}"/>
    <cellStyle name="Pourcentage 2 17 2 3" xfId="41057" xr:uid="{439E0059-7A07-41E6-962C-323BAD58EF38}"/>
    <cellStyle name="Pourcentage 2 17 2 4" xfId="41058" xr:uid="{D6CD70EA-C55D-4EFE-A4E3-84864C5778F8}"/>
    <cellStyle name="Pourcentage 2 17 3" xfId="41059" xr:uid="{047AFE7A-D6F9-43B6-A84A-DFA5DEA9CAD0}"/>
    <cellStyle name="Pourcentage 2 17 3 2" xfId="41060" xr:uid="{C19794A5-4521-4C19-91B8-3D932DBF2AE5}"/>
    <cellStyle name="Pourcentage 2 17 3 3" xfId="41061" xr:uid="{88E47DCE-0C6A-480B-A06E-92F1DB4349E8}"/>
    <cellStyle name="Pourcentage 2 17 4" xfId="41062" xr:uid="{3877C591-E9F5-4A4D-8F8F-CF33A2D2D7AF}"/>
    <cellStyle name="Pourcentage 2 17 5" xfId="41063" xr:uid="{5162FE69-8949-475B-ABCE-2F85868E68CB}"/>
    <cellStyle name="Pourcentage 2 18" xfId="41064" xr:uid="{7B13A89B-FA83-4165-A6C3-AE2766E13F8F}"/>
    <cellStyle name="Pourcentage 2 19" xfId="2245" xr:uid="{87196B66-4FD6-4674-9C7D-1320DE41E4C1}"/>
    <cellStyle name="Pourcentage 2 2" xfId="1632" xr:uid="{00000000-0005-0000-0000-000069060000}"/>
    <cellStyle name="Pourcentage 2 2 2" xfId="1633" xr:uid="{00000000-0005-0000-0000-00006A060000}"/>
    <cellStyle name="Pourcentage 2 2 2 2" xfId="41066" xr:uid="{EC43D5D8-7C4F-40DD-82AB-3A03C81872AA}"/>
    <cellStyle name="Pourcentage 2 2 2 2 2" xfId="41067" xr:uid="{78071043-ED01-416F-9606-ADDE9A1B3600}"/>
    <cellStyle name="Pourcentage 2 2 2 2 2 2" xfId="41068" xr:uid="{1532617C-3DEA-404E-8D1C-3475A744E981}"/>
    <cellStyle name="Pourcentage 2 2 2 2 2 2 2" xfId="41069" xr:uid="{F34BB08D-C236-4E87-89FE-38888B693D02}"/>
    <cellStyle name="Pourcentage 2 2 2 2 2 2 2 2" xfId="41070" xr:uid="{AE640CB6-61CB-43D8-957F-7340BEB0540C}"/>
    <cellStyle name="Pourcentage 2 2 2 2 2 2 3" xfId="41071" xr:uid="{4DD14E26-79F2-4CB1-9483-EBA776BF9BA1}"/>
    <cellStyle name="Pourcentage 2 2 2 2 2 2 4" xfId="41072" xr:uid="{3EF6E2B7-FACD-410E-8407-AD979F43BD13}"/>
    <cellStyle name="Pourcentage 2 2 2 2 2 3" xfId="41073" xr:uid="{E624274C-CDD6-4B4A-8001-401017B4BA74}"/>
    <cellStyle name="Pourcentage 2 2 2 2 2 3 2" xfId="41074" xr:uid="{387580E1-E8A0-4140-8456-E1D0583C1673}"/>
    <cellStyle name="Pourcentage 2 2 2 2 2 4" xfId="41075" xr:uid="{BF84E6B0-D61E-40DD-8919-64D06E8689FA}"/>
    <cellStyle name="Pourcentage 2 2 2 2 2 5" xfId="41076" xr:uid="{407D9620-157A-4A56-A4EC-44F8C2617C0C}"/>
    <cellStyle name="Pourcentage 2 2 2 2 2 6" xfId="41077" xr:uid="{03B35864-5264-42F3-BFA2-18160D008587}"/>
    <cellStyle name="Pourcentage 2 2 2 2 3" xfId="41078" xr:uid="{CA51E2D8-44E0-4AEC-BF58-05AB3EDF46AC}"/>
    <cellStyle name="Pourcentage 2 2 2 2 3 2" xfId="41079" xr:uid="{4948A9F9-A328-4BA7-8F05-B8DD30380D25}"/>
    <cellStyle name="Pourcentage 2 2 2 3" xfId="41080" xr:uid="{B485823D-1C2C-466D-B559-00378243BB58}"/>
    <cellStyle name="Pourcentage 2 2 2 3 2" xfId="41081" xr:uid="{5DECDEC3-4671-4D0B-B0C4-427962D6F0BF}"/>
    <cellStyle name="Pourcentage 2 2 2 3 2 2" xfId="41082" xr:uid="{2E538931-F747-446A-B968-57834232992B}"/>
    <cellStyle name="Pourcentage 2 2 2 3 2 2 2" xfId="41083" xr:uid="{0550F54C-518F-4809-AE94-EE64B915D9E5}"/>
    <cellStyle name="Pourcentage 2 2 2 3 2 3" xfId="41084" xr:uid="{33B14D04-FA82-4549-B374-8370694D53EA}"/>
    <cellStyle name="Pourcentage 2 2 2 3 2 4" xfId="41085" xr:uid="{58C8B06D-CD14-456F-B5BD-A46A40BF82DE}"/>
    <cellStyle name="Pourcentage 2 2 2 3 3" xfId="41086" xr:uid="{634B9DE9-C256-4764-BD7B-7365A624EC75}"/>
    <cellStyle name="Pourcentage 2 2 2 3 3 2" xfId="41087" xr:uid="{86EB612F-7540-409D-A8AA-283698892897}"/>
    <cellStyle name="Pourcentage 2 2 2 3 4" xfId="41088" xr:uid="{7254E077-5DF0-4496-9329-8D69364E5C96}"/>
    <cellStyle name="Pourcentage 2 2 2 3 5" xfId="41089" xr:uid="{CC0F5409-5194-4E8C-93DB-21E7C5FA6065}"/>
    <cellStyle name="Pourcentage 2 2 2 3 6" xfId="41090" xr:uid="{6DB58F29-9C3F-41FE-9252-429125235595}"/>
    <cellStyle name="Pourcentage 2 2 2 4" xfId="41091" xr:uid="{10081EDD-CFEF-44DD-9F71-67263F8AC62A}"/>
    <cellStyle name="Pourcentage 2 2 2 4 2" xfId="41092" xr:uid="{72C19C71-5189-4F8C-BB28-63E136403C8E}"/>
    <cellStyle name="Pourcentage 2 2 2 5" xfId="41065" xr:uid="{F22EAECA-BC58-4CF1-8D4F-370C9996659F}"/>
    <cellStyle name="Pourcentage 2 2 2 6" xfId="3227" xr:uid="{3F844B99-6C3E-4784-B5A9-7AB1CEC38C61}"/>
    <cellStyle name="Pourcentage 2 2 3" xfId="41093" xr:uid="{98C9AE81-E68C-453E-A3CD-F1FC3D4B5812}"/>
    <cellStyle name="Pourcentage 2 2 3 2" xfId="41094" xr:uid="{5790BFD4-C44B-4E18-AD13-9511F35243A2}"/>
    <cellStyle name="Pourcentage 2 2 3 2 2" xfId="41095" xr:uid="{D063ADF2-0335-43B9-B322-7D80BB2062D6}"/>
    <cellStyle name="Pourcentage 2 2 3 2 2 2" xfId="41096" xr:uid="{EF6E7FE9-EEC0-4F7C-87FE-D142FE1A7316}"/>
    <cellStyle name="Pourcentage 2 2 3 2 2 2 2" xfId="41097" xr:uid="{1B8DE6FE-3489-483D-9D40-B99299680049}"/>
    <cellStyle name="Pourcentage 2 2 3 2 2 3" xfId="41098" xr:uid="{69600FD0-BF75-4EE3-8F59-E50E4D1FF2FF}"/>
    <cellStyle name="Pourcentage 2 2 3 2 2 4" xfId="41099" xr:uid="{38C99440-8185-4ADA-ACDD-85EC6D4F8D1E}"/>
    <cellStyle name="Pourcentage 2 2 3 2 3" xfId="41100" xr:uid="{564D1E02-947D-4F52-8FB4-05288B19E137}"/>
    <cellStyle name="Pourcentage 2 2 3 2 3 2" xfId="41101" xr:uid="{6C11E4D1-B733-4D0C-8B04-00CD52EF0122}"/>
    <cellStyle name="Pourcentage 2 2 3 2 4" xfId="41102" xr:uid="{B3306EB6-D44A-48FA-9885-051950E8204E}"/>
    <cellStyle name="Pourcentage 2 2 3 2 5" xfId="41103" xr:uid="{7F4212B3-7894-43C8-BD6B-E404C38E3563}"/>
    <cellStyle name="Pourcentage 2 2 3 2 6" xfId="41104" xr:uid="{826DA7A0-73FF-4331-A302-866DA28BB753}"/>
    <cellStyle name="Pourcentage 2 2 3 3" xfId="41105" xr:uid="{79B724D6-664C-42DE-90FF-F13277D1F6CE}"/>
    <cellStyle name="Pourcentage 2 2 3 3 2" xfId="41106" xr:uid="{DCCF8951-BD40-4021-8B95-90312EC78657}"/>
    <cellStyle name="Pourcentage 2 2 4" xfId="41107" xr:uid="{E2C9B2A8-E105-468F-AB78-24DC5D4418E6}"/>
    <cellStyle name="Pourcentage 2 2 4 2" xfId="41108" xr:uid="{D4D4501B-58CA-42D8-B62F-F6F934A2658D}"/>
    <cellStyle name="Pourcentage 2 2 4 2 2" xfId="41109" xr:uid="{0553E969-C751-473B-9D0B-9B6E0BFCE966}"/>
    <cellStyle name="Pourcentage 2 2 4 2 2 2" xfId="41110" xr:uid="{1CF2F923-2958-4000-A410-1CC8B1EFB459}"/>
    <cellStyle name="Pourcentage 2 2 4 2 3" xfId="41111" xr:uid="{5D2A8B66-A958-4861-B3DA-E4E55477DB01}"/>
    <cellStyle name="Pourcentage 2 2 4 2 4" xfId="41112" xr:uid="{5D33A9AA-FBF1-462F-8DAB-7301247FC145}"/>
    <cellStyle name="Pourcentage 2 2 4 3" xfId="41113" xr:uid="{D67504B6-4429-4970-82A7-14DEB7D8E2D4}"/>
    <cellStyle name="Pourcentage 2 2 4 3 2" xfId="41114" xr:uid="{B43A04F4-AABB-4817-8D49-1218A93024B0}"/>
    <cellStyle name="Pourcentage 2 2 4 4" xfId="41115" xr:uid="{72E0FB16-5B73-459C-B902-28EB2CB716CE}"/>
    <cellStyle name="Pourcentage 2 2 4 5" xfId="41116" xr:uid="{CB694FA0-C9FC-43F0-9760-F4273BAFA3FB}"/>
    <cellStyle name="Pourcentage 2 2 4 6" xfId="41117" xr:uid="{20767989-F845-459A-9599-14229FC34365}"/>
    <cellStyle name="Pourcentage 2 2 5" xfId="41118" xr:uid="{E35A6025-0AD1-43DB-B366-8274BE6C6E2E}"/>
    <cellStyle name="Pourcentage 2 2 6" xfId="41119" xr:uid="{C204EAF9-F680-414A-9C71-D503510A58E4}"/>
    <cellStyle name="Pourcentage 2 2 7" xfId="4181" xr:uid="{F8CCB2F6-E12A-4048-9F00-AC4702BBA6C1}"/>
    <cellStyle name="Pourcentage 2 2 8" xfId="2246" xr:uid="{396F0B2A-5EDD-4BBD-86F8-5E047E18E7DC}"/>
    <cellStyle name="Pourcentage 2 3" xfId="1634" xr:uid="{00000000-0005-0000-0000-00006B060000}"/>
    <cellStyle name="Pourcentage 2 3 2" xfId="41121" xr:uid="{3FE46F52-39C3-4606-9A1E-7C362A6F7AB1}"/>
    <cellStyle name="Pourcentage 2 3 2 2" xfId="41122" xr:uid="{C863FA8C-61E0-488B-A685-3B7820EF4775}"/>
    <cellStyle name="Pourcentage 2 3 2 2 2" xfId="41123" xr:uid="{11FBD042-182C-4327-8E79-26801BB6C6D2}"/>
    <cellStyle name="Pourcentage 2 3 2 2 2 2" xfId="41124" xr:uid="{78DD6C3E-1C3F-4423-BF9C-13A1188CA46B}"/>
    <cellStyle name="Pourcentage 2 3 2 2 3" xfId="41125" xr:uid="{4197C145-5107-4CD8-ABD5-B9664A83B82C}"/>
    <cellStyle name="Pourcentage 2 3 2 2 4" xfId="41126" xr:uid="{67AE78CE-F064-4C23-ADB3-659EFC093E93}"/>
    <cellStyle name="Pourcentage 2 3 2 2 5" xfId="41127" xr:uid="{0E8F251B-3B72-403E-804D-985743D29A1D}"/>
    <cellStyle name="Pourcentage 2 3 2 3" xfId="41128" xr:uid="{33D31EFF-6EFC-4582-892C-9438F023B6C2}"/>
    <cellStyle name="Pourcentage 2 3 2 3 2" xfId="41129" xr:uid="{C04C635B-8324-47A4-9EFB-04D5309D8E8A}"/>
    <cellStyle name="Pourcentage 2 3 2 3 3" xfId="41130" xr:uid="{C2188282-4958-423F-890E-90E2CA911851}"/>
    <cellStyle name="Pourcentage 2 3 2 4" xfId="41131" xr:uid="{8E9267F7-2A6C-43FD-94A2-058217A4BFDB}"/>
    <cellStyle name="Pourcentage 2 3 2 5" xfId="41132" xr:uid="{999A56ED-0090-4282-BD0E-CF5790C21E13}"/>
    <cellStyle name="Pourcentage 2 3 3" xfId="41133" xr:uid="{525472AE-FB10-4B61-BD95-28D6343C4437}"/>
    <cellStyle name="Pourcentage 2 3 3 2" xfId="41134" xr:uid="{CC7C0508-8404-4894-8652-90C998A1DEC4}"/>
    <cellStyle name="Pourcentage 2 3 4" xfId="41120" xr:uid="{061AF2C7-D62A-4F62-81E0-F546707830BA}"/>
    <cellStyle name="Pourcentage 2 3 5" xfId="3226" xr:uid="{6D8E68D2-125D-401B-9D7F-6A831AEA474B}"/>
    <cellStyle name="Pourcentage 2 4" xfId="3845" xr:uid="{9367C5E4-1D9C-4FF4-BF9E-352AF25C3DDE}"/>
    <cellStyle name="Pourcentage 2 4 2" xfId="41135" xr:uid="{230F8524-D993-428E-9E26-BF06DC92234C}"/>
    <cellStyle name="Pourcentage 2 4 2 2" xfId="41136" xr:uid="{575B0FBE-0ACC-48AF-AAD5-A1EA4BD92B91}"/>
    <cellStyle name="Pourcentage 2 4 2 2 2" xfId="41137" xr:uid="{92DED4A6-FD8C-4063-B45A-80F53098F63F}"/>
    <cellStyle name="Pourcentage 2 4 2 2 2 2" xfId="41138" xr:uid="{C3D555AF-F1DE-4860-8D91-C79B2881ABBD}"/>
    <cellStyle name="Pourcentage 2 4 2 2 2 2 2" xfId="41139" xr:uid="{097D7C06-D4CE-481E-B08B-ADA9DD6682F1}"/>
    <cellStyle name="Pourcentage 2 4 2 2 2 3" xfId="41140" xr:uid="{A22376D8-3CAB-4F39-A949-268FCA716602}"/>
    <cellStyle name="Pourcentage 2 4 2 2 2 4" xfId="41141" xr:uid="{1E3495F7-B60B-4B6D-8C3C-8794218A72C8}"/>
    <cellStyle name="Pourcentage 2 4 2 2 3" xfId="41142" xr:uid="{741D7314-B50C-4D80-A037-DEC147EAFE2F}"/>
    <cellStyle name="Pourcentage 2 4 2 2 3 2" xfId="41143" xr:uid="{EBFAC338-3A4E-41A5-A06C-8DC8CBBA4F0A}"/>
    <cellStyle name="Pourcentage 2 4 2 2 4" xfId="41144" xr:uid="{5BA908C4-38F0-445C-A9B1-FD0DAE88CE2F}"/>
    <cellStyle name="Pourcentage 2 4 2 2 5" xfId="41145" xr:uid="{6D0F01CE-574B-4B71-8B47-E4FC0189D98F}"/>
    <cellStyle name="Pourcentage 2 4 2 2 6" xfId="41146" xr:uid="{6E51CB30-26E8-44F3-8F91-9626CDBD3220}"/>
    <cellStyle name="Pourcentage 2 4 2 3" xfId="41147" xr:uid="{3D3D0992-42FB-4098-952F-A642F41739DC}"/>
    <cellStyle name="Pourcentage 2 4 2 3 2" xfId="41148" xr:uid="{40F7AFA0-E274-44E2-96FD-3E084CB32DA3}"/>
    <cellStyle name="Pourcentage 2 4 3" xfId="41149" xr:uid="{298CF0B4-7DF2-43D7-A55D-08D6ECB4D91C}"/>
    <cellStyle name="Pourcentage 2 4 3 2" xfId="41150" xr:uid="{FB911F53-37B5-4DF2-B2B9-41AE86D98B36}"/>
    <cellStyle name="Pourcentage 2 4 3 2 2" xfId="41151" xr:uid="{BBF92BBB-B1EC-4412-9357-5F9AC669ADBC}"/>
    <cellStyle name="Pourcentage 2 4 3 2 2 2" xfId="41152" xr:uid="{7C0C1E62-9316-461F-AC01-916605351A76}"/>
    <cellStyle name="Pourcentage 2 4 3 2 3" xfId="41153" xr:uid="{8DC0D455-1C19-44D8-B890-07EB89996661}"/>
    <cellStyle name="Pourcentage 2 4 3 2 4" xfId="41154" xr:uid="{2FA8EB94-0B05-4D4F-9D14-07B77AE6087F}"/>
    <cellStyle name="Pourcentage 2 4 3 3" xfId="41155" xr:uid="{F0E4B531-A7ED-4A3A-97E8-14AC1EAE38F1}"/>
    <cellStyle name="Pourcentage 2 4 3 3 2" xfId="41156" xr:uid="{9A534C42-C149-4055-BE3A-01C7F2C21DF2}"/>
    <cellStyle name="Pourcentage 2 4 3 4" xfId="41157" xr:uid="{7608D958-521A-4505-A575-EB9519C785F6}"/>
    <cellStyle name="Pourcentage 2 4 3 5" xfId="41158" xr:uid="{54B14E01-E4B3-42E3-90DF-59D722370F14}"/>
    <cellStyle name="Pourcentage 2 4 3 6" xfId="41159" xr:uid="{54D77584-A2CF-41CE-B73F-9650576FC040}"/>
    <cellStyle name="Pourcentage 2 4 4" xfId="41160" xr:uid="{9C842689-30CD-417B-8E53-002F842E0C20}"/>
    <cellStyle name="Pourcentage 2 4 4 2" xfId="41161" xr:uid="{0EE3C57C-57C2-40DC-9A19-96B743B53C31}"/>
    <cellStyle name="Pourcentage 2 4 5" xfId="41162" xr:uid="{66F0660B-0B32-4965-BF05-DECEEE2E20DA}"/>
    <cellStyle name="Pourcentage 2 5" xfId="3870" xr:uid="{2145FD70-AF26-400C-99E8-F2E3C9058939}"/>
    <cellStyle name="Pourcentage 2 5 2" xfId="41164" xr:uid="{468F9E0C-B037-427A-B254-1C89FF09C169}"/>
    <cellStyle name="Pourcentage 2 5 2 2" xfId="41165" xr:uid="{5494E343-B51B-4308-B30D-930C93C2B957}"/>
    <cellStyle name="Pourcentage 2 5 2 2 2" xfId="41166" xr:uid="{95F1430E-0BCF-4150-9B1E-7290BCC8BA16}"/>
    <cellStyle name="Pourcentage 2 5 2 2 2 2" xfId="41167" xr:uid="{0DF79048-9232-4523-9C0F-247CDCDE28A5}"/>
    <cellStyle name="Pourcentage 2 5 2 2 3" xfId="41168" xr:uid="{4E27B99F-91D6-4410-AB17-1FE9C2F42AC1}"/>
    <cellStyle name="Pourcentage 2 5 2 2 4" xfId="41169" xr:uid="{C0EBD098-E926-41D0-9770-4520B8551905}"/>
    <cellStyle name="Pourcentage 2 5 2 3" xfId="41170" xr:uid="{EE2B872F-2916-4166-9C4F-6FA680685918}"/>
    <cellStyle name="Pourcentage 2 5 2 3 2" xfId="41171" xr:uid="{D1DCCB7A-2A11-4181-B4A9-761EBA12CAE4}"/>
    <cellStyle name="Pourcentage 2 5 2 4" xfId="41172" xr:uid="{34876643-BDE5-4933-BA77-B68B8D899FB5}"/>
    <cellStyle name="Pourcentage 2 5 2 5" xfId="41173" xr:uid="{9ECB6E72-A8FD-4BE7-814D-911614CFBFD7}"/>
    <cellStyle name="Pourcentage 2 5 2 6" xfId="41174" xr:uid="{D1AEC828-9426-4A2E-8A3F-51252BE13ECC}"/>
    <cellStyle name="Pourcentage 2 5 3" xfId="41175" xr:uid="{5D155CF1-7467-402B-BFDB-2774CC149764}"/>
    <cellStyle name="Pourcentage 2 5 3 2" xfId="41176" xr:uid="{8D58D5DB-CBD8-4B3B-A7A4-FD1BF01DE79B}"/>
    <cellStyle name="Pourcentage 2 5 4" xfId="41177" xr:uid="{E7CF1F97-048A-46FA-A031-C50C396AC849}"/>
    <cellStyle name="Pourcentage 2 5 5" xfId="41178" xr:uid="{7454934B-BE7F-461A-A2A9-5B641E6C1F37}"/>
    <cellStyle name="Pourcentage 2 5 6" xfId="41163" xr:uid="{A4B30EAA-2B92-4932-AAD8-8EC94596F2FE}"/>
    <cellStyle name="Pourcentage 2 6" xfId="3775" xr:uid="{8E7CF90B-A75B-4BFD-ABF7-162ABB3E887F}"/>
    <cellStyle name="Pourcentage 2 6 2" xfId="41180" xr:uid="{6440E039-26EC-4033-B2D6-6B2D680486EB}"/>
    <cellStyle name="Pourcentage 2 6 2 2" xfId="41181" xr:uid="{60127798-3054-47C5-854B-3FAFE9BE944D}"/>
    <cellStyle name="Pourcentage 2 6 2 2 2" xfId="41182" xr:uid="{FBD16FE0-5367-40A7-80A6-7EA055620BE6}"/>
    <cellStyle name="Pourcentage 2 6 2 2 2 2" xfId="41183" xr:uid="{6B8A9FB4-054B-4C42-98E7-8388D782D3CF}"/>
    <cellStyle name="Pourcentage 2 6 2 2 3" xfId="41184" xr:uid="{F80911BE-1641-44C0-BF78-D9C83471E886}"/>
    <cellStyle name="Pourcentage 2 6 2 2 4" xfId="41185" xr:uid="{005F041A-605D-4A5C-A6C5-488F29361707}"/>
    <cellStyle name="Pourcentage 2 6 2 3" xfId="41186" xr:uid="{C99FA27F-8761-4450-BE46-E2ADEBBC3BBC}"/>
    <cellStyle name="Pourcentage 2 6 2 3 2" xfId="41187" xr:uid="{25D1A6C4-EF19-43E5-8B27-6A2E1FE17F9D}"/>
    <cellStyle name="Pourcentage 2 6 2 4" xfId="41188" xr:uid="{2451EA5F-6C0E-40C6-8BF0-4A9566A43C28}"/>
    <cellStyle name="Pourcentage 2 6 2 5" xfId="41189" xr:uid="{8E0643C6-3498-451E-9029-9E20692D2148}"/>
    <cellStyle name="Pourcentage 2 6 2 6" xfId="41190" xr:uid="{99F7D2B0-B6CE-45A6-8727-5FC393479302}"/>
    <cellStyle name="Pourcentage 2 6 3" xfId="41191" xr:uid="{40F9E327-D7DA-48A7-B947-D01098B12142}"/>
    <cellStyle name="Pourcentage 2 6 3 2" xfId="41192" xr:uid="{2ADD1997-6243-441C-A287-7B3970554CA8}"/>
    <cellStyle name="Pourcentage 2 6 4" xfId="41179" xr:uid="{D0085606-3C20-48CB-ACF7-B1B729E6CF61}"/>
    <cellStyle name="Pourcentage 2 7" xfId="41193" xr:uid="{ED8DC625-9912-4984-8E98-EB7D9F3F9645}"/>
    <cellStyle name="Pourcentage 2 7 2" xfId="41194" xr:uid="{6C2A1DA3-9C56-41F1-8BCF-6A7A6D779880}"/>
    <cellStyle name="Pourcentage 2 7 2 2" xfId="41195" xr:uid="{964828BA-1FFE-4F40-80EA-F67C87CA2809}"/>
    <cellStyle name="Pourcentage 2 7 2 2 2" xfId="41196" xr:uid="{27090E88-3F52-41BF-83A1-C04A6E83B6FA}"/>
    <cellStyle name="Pourcentage 2 7 2 2 2 2" xfId="41197" xr:uid="{78BB4283-D39B-4016-A464-521CB27A077B}"/>
    <cellStyle name="Pourcentage 2 7 2 2 3" xfId="41198" xr:uid="{C0CE53A9-9990-4C1A-A118-EA132B1D8162}"/>
    <cellStyle name="Pourcentage 2 7 2 2 4" xfId="41199" xr:uid="{B2F4CE28-7E8C-4D84-9D2C-346154AE9A34}"/>
    <cellStyle name="Pourcentage 2 7 2 3" xfId="41200" xr:uid="{79F227E1-713B-4889-AEC5-5C1408D49620}"/>
    <cellStyle name="Pourcentage 2 7 2 3 2" xfId="41201" xr:uid="{77E87302-3E14-4FA6-916F-3EC3F844A41B}"/>
    <cellStyle name="Pourcentage 2 7 2 4" xfId="41202" xr:uid="{2A762994-8D5D-4CE0-AA13-A42030596EA7}"/>
    <cellStyle name="Pourcentage 2 7 2 5" xfId="41203" xr:uid="{2372F23E-F677-4A34-8CEA-5F8C2FDA55E7}"/>
    <cellStyle name="Pourcentage 2 7 2 6" xfId="41204" xr:uid="{4478684D-D8B3-42DA-9EDF-B00E2933CBBA}"/>
    <cellStyle name="Pourcentage 2 7 3" xfId="41205" xr:uid="{E623866D-361C-4937-BB21-A829C7DF8868}"/>
    <cellStyle name="Pourcentage 2 7 3 2" xfId="41206" xr:uid="{A0BC78EA-C130-4BBC-8EB7-5684BB056426}"/>
    <cellStyle name="Pourcentage 2 8" xfId="41207" xr:uid="{27858186-7DC8-4B20-A59A-53DFED250825}"/>
    <cellStyle name="Pourcentage 2 8 2" xfId="41208" xr:uid="{80AC5E96-B943-4840-8436-83E588ECC3E0}"/>
    <cellStyle name="Pourcentage 2 8 2 2" xfId="41209" xr:uid="{DAFA85FD-7BEE-49E1-89E8-D4F64C9CA81E}"/>
    <cellStyle name="Pourcentage 2 8 2 2 2" xfId="41210" xr:uid="{032B1B18-DE57-46E0-BD19-5CD2FB8475A3}"/>
    <cellStyle name="Pourcentage 2 8 2 2 2 2" xfId="41211" xr:uid="{7B3E6BB0-34AF-4B80-A582-80ED05D48DB6}"/>
    <cellStyle name="Pourcentage 2 8 2 2 3" xfId="41212" xr:uid="{A9D76319-07F0-4A9D-810D-6EC174C76624}"/>
    <cellStyle name="Pourcentage 2 8 2 2 4" xfId="41213" xr:uid="{3E705E7C-A2FE-4D5F-81B6-44246AC8341D}"/>
    <cellStyle name="Pourcentage 2 8 2 3" xfId="41214" xr:uid="{CE2101BE-C62D-44FC-809C-7240AA0E9BF1}"/>
    <cellStyle name="Pourcentage 2 8 2 3 2" xfId="41215" xr:uid="{23725FEE-DB05-4A8C-92A6-6E0D44320FF3}"/>
    <cellStyle name="Pourcentage 2 8 2 4" xfId="41216" xr:uid="{53628E4E-F2B9-4632-8F83-D1047E0DAAD8}"/>
    <cellStyle name="Pourcentage 2 8 2 5" xfId="41217" xr:uid="{0522BA5C-4E09-4817-957E-93D90FB15113}"/>
    <cellStyle name="Pourcentage 2 8 2 6" xfId="41218" xr:uid="{4823E372-57B5-42FE-A5FD-82736CF63764}"/>
    <cellStyle name="Pourcentage 2 8 3" xfId="41219" xr:uid="{BF214F71-B426-4F99-BAF0-569DDC38E34C}"/>
    <cellStyle name="Pourcentage 2 8 3 2" xfId="41220" xr:uid="{4D38D07E-B565-4BD7-B6CD-91E773E8AA50}"/>
    <cellStyle name="Pourcentage 2 9" xfId="41221" xr:uid="{F745B080-EF85-4B98-80D6-16ED384172FF}"/>
    <cellStyle name="Pourcentage 2 9 2" xfId="41222" xr:uid="{9BD622D8-8A26-4220-941D-5F9F8F8038E8}"/>
    <cellStyle name="Pourcentage 2 9 2 2" xfId="41223" xr:uid="{7E5225A5-CDAA-43A0-897D-B71D1F9B33D9}"/>
    <cellStyle name="Pourcentage 2 9 2 2 2" xfId="41224" xr:uid="{F9AB268D-FD76-460E-AD24-A46132063825}"/>
    <cellStyle name="Pourcentage 2 9 2 2 2 2" xfId="41225" xr:uid="{24834346-9BA6-4DB4-8E0D-E0ECCE1A5122}"/>
    <cellStyle name="Pourcentage 2 9 2 2 3" xfId="41226" xr:uid="{2F8F3770-9D36-4CD6-9A6D-EEDFDBFF51FF}"/>
    <cellStyle name="Pourcentage 2 9 2 2 4" xfId="41227" xr:uid="{1EB37E74-3378-4EB9-A1E0-7DC0329919E1}"/>
    <cellStyle name="Pourcentage 2 9 2 3" xfId="41228" xr:uid="{19A763F4-34A4-4E82-A1D8-588ABDA71DF6}"/>
    <cellStyle name="Pourcentage 2 9 2 3 2" xfId="41229" xr:uid="{46C9AE8E-C8C0-4C95-A76A-1E8E5E23E323}"/>
    <cellStyle name="Pourcentage 2 9 2 4" xfId="41230" xr:uid="{C9832341-C880-4453-9590-27A67F54F396}"/>
    <cellStyle name="Pourcentage 2 9 2 5" xfId="41231" xr:uid="{DFF5DE4C-F150-4A86-BAC4-A4789A922413}"/>
    <cellStyle name="Pourcentage 2 9 2 6" xfId="41232" xr:uid="{DC5ABDD4-20E8-4DED-98BC-DFB3DDC69BC2}"/>
    <cellStyle name="Pourcentage 2 9 3" xfId="41233" xr:uid="{B332BC60-241C-44EC-9648-6792C0EF34BD}"/>
    <cellStyle name="Pourcentage 2 9 3 2" xfId="41234" xr:uid="{A161250E-65F6-47BE-90DE-4EB409A4FE70}"/>
    <cellStyle name="Pourcentage 20" xfId="41235" xr:uid="{45BE5795-DDF1-401B-8B44-6F8AE4870F0C}"/>
    <cellStyle name="Pourcentage 21" xfId="41236" xr:uid="{3BC111E2-6636-40A3-8062-7417AAF9941D}"/>
    <cellStyle name="Pourcentage 22" xfId="41237" xr:uid="{249607B3-5E21-479B-AE36-C67BC228C777}"/>
    <cellStyle name="Pourcentage 23" xfId="41238" xr:uid="{F8BF65E3-F194-47FF-9432-41851D08B0DA}"/>
    <cellStyle name="Pourcentage 24" xfId="3937" xr:uid="{36AE7288-53CE-41B6-816F-F412C7BC9C67}"/>
    <cellStyle name="Pourcentage 25" xfId="51997" xr:uid="{E1339169-7D3B-44E6-9796-BB84A57CAFA7}"/>
    <cellStyle name="Pourcentage 26" xfId="1790" xr:uid="{2A997251-C51E-4649-8969-987909320F40}"/>
    <cellStyle name="Pourcentage 3" xfId="1635" xr:uid="{00000000-0005-0000-0000-00006C060000}"/>
    <cellStyle name="Pourcentage 3 10" xfId="41239" xr:uid="{40536E1C-A4AF-4AFC-A6D7-AD32F89E946B}"/>
    <cellStyle name="Pourcentage 3 10 2" xfId="41240" xr:uid="{FE98B9CE-4077-4210-8499-B8E9D6521E39}"/>
    <cellStyle name="Pourcentage 3 10 2 2" xfId="41241" xr:uid="{31DBA106-AD3F-4910-A9D5-22346E71D74E}"/>
    <cellStyle name="Pourcentage 3 10 2 2 2" xfId="41242" xr:uid="{865E8E01-6585-4E9D-B728-D75162621B5C}"/>
    <cellStyle name="Pourcentage 3 10 2 2 2 2" xfId="41243" xr:uid="{349C93C6-AA11-43F5-AFB7-FF030BB290C9}"/>
    <cellStyle name="Pourcentage 3 10 2 2 3" xfId="41244" xr:uid="{93D90C49-A51B-44FC-BE09-8C6A34702B20}"/>
    <cellStyle name="Pourcentage 3 10 2 2 4" xfId="41245" xr:uid="{1595C43B-D1A1-4033-BB1B-72AC09EBE02A}"/>
    <cellStyle name="Pourcentage 3 10 2 3" xfId="41246" xr:uid="{83B43E23-3845-47DC-AEC4-76DE78BD925E}"/>
    <cellStyle name="Pourcentage 3 10 2 3 2" xfId="41247" xr:uid="{FD88B282-C5E5-4B7F-B97A-A3B0660DE45F}"/>
    <cellStyle name="Pourcentage 3 10 2 4" xfId="41248" xr:uid="{1EFDAB39-9B47-48E7-A8FA-F75786775325}"/>
    <cellStyle name="Pourcentage 3 10 2 5" xfId="41249" xr:uid="{133D49D6-7B6C-4AEB-A6A3-F85733AF0759}"/>
    <cellStyle name="Pourcentage 3 10 2 6" xfId="41250" xr:uid="{0D1DEE9C-C5FF-4B0A-87CD-07908E81B4A8}"/>
    <cellStyle name="Pourcentage 3 10 3" xfId="41251" xr:uid="{6C105564-7787-4BAF-9A50-ADB036671F4E}"/>
    <cellStyle name="Pourcentage 3 10 3 2" xfId="41252" xr:uid="{E0A28F9C-8B42-466B-9946-8A365317083D}"/>
    <cellStyle name="Pourcentage 3 11" xfId="41253" xr:uid="{2626C430-7CCE-46CC-B64E-970F3039AAFB}"/>
    <cellStyle name="Pourcentage 3 11 2" xfId="41254" xr:uid="{710AC343-639D-4693-97CE-BFD680B0ED54}"/>
    <cellStyle name="Pourcentage 3 11 2 2" xfId="41255" xr:uid="{F947779F-A36B-4461-8346-0527814372FD}"/>
    <cellStyle name="Pourcentage 3 11 2 2 2" xfId="41256" xr:uid="{B6D35F43-6634-4900-9950-589DDCFEE0AC}"/>
    <cellStyle name="Pourcentage 3 11 2 2 2 2" xfId="41257" xr:uid="{E71B46F5-E923-4DD8-9A9A-B7B36953BC3B}"/>
    <cellStyle name="Pourcentage 3 11 2 2 3" xfId="41258" xr:uid="{9236C5D8-300D-4F68-97D1-EFFC7E59D7B8}"/>
    <cellStyle name="Pourcentage 3 11 2 2 4" xfId="41259" xr:uid="{B534A982-00F3-4586-B674-FA957218662C}"/>
    <cellStyle name="Pourcentage 3 11 2 3" xfId="41260" xr:uid="{FE16FE2F-3481-445B-A717-F9B8145933DA}"/>
    <cellStyle name="Pourcentage 3 11 2 3 2" xfId="41261" xr:uid="{2E07FFA4-6BA3-4101-9CED-BE099CE93529}"/>
    <cellStyle name="Pourcentage 3 11 2 4" xfId="41262" xr:uid="{06027831-F2BD-43AE-BBAD-DE3EC85FA561}"/>
    <cellStyle name="Pourcentage 3 11 2 5" xfId="41263" xr:uid="{52BF119A-297F-486E-91B4-6DFB9D97AA45}"/>
    <cellStyle name="Pourcentage 3 11 2 6" xfId="41264" xr:uid="{95A57FD1-02F1-48AA-97F5-8606A5327F50}"/>
    <cellStyle name="Pourcentage 3 11 3" xfId="41265" xr:uid="{9A8E1389-20CF-4225-A53C-C43A20C8DB15}"/>
    <cellStyle name="Pourcentage 3 11 3 2" xfId="41266" xr:uid="{B442929C-6DD4-4EC7-9ABB-0DA1D46215C2}"/>
    <cellStyle name="Pourcentage 3 12" xfId="41267" xr:uid="{A915244D-509C-4B71-B18D-E2A4229DB603}"/>
    <cellStyle name="Pourcentage 3 12 2" xfId="41268" xr:uid="{F5ABD635-B875-4575-A97F-549E116A6598}"/>
    <cellStyle name="Pourcentage 3 12 2 2" xfId="41269" xr:uid="{90D078E6-7257-4387-9DC2-F5D5B0C9A6B2}"/>
    <cellStyle name="Pourcentage 3 12 2 2 2" xfId="41270" xr:uid="{D871543E-AA56-4C67-8398-90AB4564EBF5}"/>
    <cellStyle name="Pourcentage 3 12 2 2 2 2" xfId="41271" xr:uid="{ADA5475D-043C-4886-B938-5A092FF5E869}"/>
    <cellStyle name="Pourcentage 3 12 2 2 3" xfId="41272" xr:uid="{DF0DC335-2D27-4827-AF04-F6888560FB9A}"/>
    <cellStyle name="Pourcentage 3 12 2 2 4" xfId="41273" xr:uid="{A3E67C65-7B23-4999-A690-FEBBEB642EBD}"/>
    <cellStyle name="Pourcentage 3 12 2 3" xfId="41274" xr:uid="{5B91EEC8-6A13-482A-92CE-38D1250F40AB}"/>
    <cellStyle name="Pourcentage 3 12 2 3 2" xfId="41275" xr:uid="{759D9B58-84C2-4587-BA13-9DCDD80EB5A1}"/>
    <cellStyle name="Pourcentage 3 12 2 4" xfId="41276" xr:uid="{62ECB389-999C-4082-ACE8-528833F1062F}"/>
    <cellStyle name="Pourcentage 3 12 2 5" xfId="41277" xr:uid="{F0C40095-FA9D-453F-A872-AF0910CBCD30}"/>
    <cellStyle name="Pourcentage 3 12 2 6" xfId="41278" xr:uid="{864292B8-4CE4-47EA-A19B-85566C29F9FB}"/>
    <cellStyle name="Pourcentage 3 12 3" xfId="41279" xr:uid="{7F2AA4BC-010D-4BBB-8D3A-16D37CF3DF1E}"/>
    <cellStyle name="Pourcentage 3 12 3 2" xfId="41280" xr:uid="{83B2E9AE-6B18-4E11-831A-D824AD5C699F}"/>
    <cellStyle name="Pourcentage 3 13" xfId="41281" xr:uid="{543F887C-8314-4098-897D-0734723B8A40}"/>
    <cellStyle name="Pourcentage 3 13 2" xfId="41282" xr:uid="{B81428B2-C614-4EA4-B357-8B5674F6B751}"/>
    <cellStyle name="Pourcentage 3 13 2 2" xfId="41283" xr:uid="{E901BFF4-0463-41CF-AB63-37BFB12E4E63}"/>
    <cellStyle name="Pourcentage 3 13 2 2 2" xfId="41284" xr:uid="{BB05D979-38CD-4F21-8CF0-63B016DCEBE8}"/>
    <cellStyle name="Pourcentage 3 13 2 2 2 2" xfId="41285" xr:uid="{089E09C6-CA31-4433-8AFE-A89B695509E2}"/>
    <cellStyle name="Pourcentage 3 13 2 2 3" xfId="41286" xr:uid="{E52794EE-5E8E-4EA9-953A-71738EA1C64B}"/>
    <cellStyle name="Pourcentage 3 13 2 2 4" xfId="41287" xr:uid="{D9905DF9-F63D-4835-A910-EF87705F51A5}"/>
    <cellStyle name="Pourcentage 3 13 2 3" xfId="41288" xr:uid="{7B92921F-7BD8-41F8-9E59-ACB7F302C583}"/>
    <cellStyle name="Pourcentage 3 13 2 3 2" xfId="41289" xr:uid="{69C429F7-CB42-4AAF-AEB3-1FB7BAA1A177}"/>
    <cellStyle name="Pourcentage 3 13 2 4" xfId="41290" xr:uid="{D15F2DB2-84F6-4F49-BCCB-4337BCEF19DA}"/>
    <cellStyle name="Pourcentage 3 13 2 5" xfId="41291" xr:uid="{7258C197-4F94-4AFA-83D9-7B7D42DDD077}"/>
    <cellStyle name="Pourcentage 3 13 2 6" xfId="41292" xr:uid="{627AB73B-99EB-4D4D-BF05-7A06447CE631}"/>
    <cellStyle name="Pourcentage 3 13 3" xfId="41293" xr:uid="{F279BBA7-6CBA-4510-B857-07BAA70AF2C0}"/>
    <cellStyle name="Pourcentage 3 13 3 2" xfId="41294" xr:uid="{8E34163E-922E-4B92-B3C3-B0D28F18C18E}"/>
    <cellStyle name="Pourcentage 3 14" xfId="41295" xr:uid="{55A5DD42-BB44-4124-9B21-E149964709F5}"/>
    <cellStyle name="Pourcentage 3 14 2" xfId="41296" xr:uid="{B03065E6-8798-4348-BB98-DBF156A527AD}"/>
    <cellStyle name="Pourcentage 3 14 2 2" xfId="41297" xr:uid="{CB4A9403-4A56-4F32-ADDA-04B2FFD259F6}"/>
    <cellStyle name="Pourcentage 3 14 2 2 2" xfId="41298" xr:uid="{6230370C-D7CC-4DCF-9173-56CB60F8D90E}"/>
    <cellStyle name="Pourcentage 3 14 2 3" xfId="41299" xr:uid="{EC4E3756-A7B0-4C05-AACD-5019D51295A4}"/>
    <cellStyle name="Pourcentage 3 14 2 4" xfId="41300" xr:uid="{FE272BF0-3B8B-44A2-8B16-13AD0526DE87}"/>
    <cellStyle name="Pourcentage 3 14 3" xfId="41301" xr:uid="{E8904025-7B90-41F5-97B2-A2C5F11E9DAD}"/>
    <cellStyle name="Pourcentage 3 14 3 2" xfId="41302" xr:uid="{AD859129-1206-4A15-B0F7-27AA7C58D67A}"/>
    <cellStyle name="Pourcentage 3 14 3 3" xfId="41303" xr:uid="{3539CFE3-3C19-4B46-A641-228AF79DD76B}"/>
    <cellStyle name="Pourcentage 3 14 4" xfId="41304" xr:uid="{8507AF8E-3071-4267-AAF6-6EE08C9C9A0F}"/>
    <cellStyle name="Pourcentage 3 14 5" xfId="41305" xr:uid="{238B9A5B-F5AF-4F28-B58D-2CA32BD9CE2C}"/>
    <cellStyle name="Pourcentage 3 15" xfId="41306" xr:uid="{A61EF25D-4687-4184-9D70-91705349E074}"/>
    <cellStyle name="Pourcentage 3 16" xfId="4090" xr:uid="{C5A9F537-6F79-419A-A4C3-5AD002D0C13B}"/>
    <cellStyle name="Pourcentage 3 17" xfId="2247" xr:uid="{603C9C6C-C7BD-447B-A40E-64D8CECCF1D2}"/>
    <cellStyle name="Pourcentage 3 2" xfId="1636" xr:uid="{00000000-0005-0000-0000-00006D060000}"/>
    <cellStyle name="Pourcentage 3 2 2" xfId="41307" xr:uid="{498AB1C3-4C63-4357-99A0-1801307735E6}"/>
    <cellStyle name="Pourcentage 3 2 2 2" xfId="41308" xr:uid="{24BA9629-5061-44ED-93EF-71C7DF722ED9}"/>
    <cellStyle name="Pourcentage 3 2 2 2 2" xfId="41309" xr:uid="{CE5181DF-2886-48EA-BF8D-4C37E9BCF772}"/>
    <cellStyle name="Pourcentage 3 2 2 2 2 2" xfId="41310" xr:uid="{636C53C2-C743-4ADC-AF95-0846FEBCA1A5}"/>
    <cellStyle name="Pourcentage 3 2 2 2 2 2 2" xfId="41311" xr:uid="{B07A5345-5D34-40D1-A469-546A0B98B18F}"/>
    <cellStyle name="Pourcentage 3 2 2 2 2 2 2 2" xfId="41312" xr:uid="{6C699638-8508-4242-90F3-3AECDC80EE01}"/>
    <cellStyle name="Pourcentage 3 2 2 2 2 2 3" xfId="41313" xr:uid="{C25708B1-DE48-40D0-A1C6-348C4B9ADA30}"/>
    <cellStyle name="Pourcentage 3 2 2 2 2 2 4" xfId="41314" xr:uid="{E77FFBDC-0635-46DA-9CBD-EB1417683A03}"/>
    <cellStyle name="Pourcentage 3 2 2 2 2 3" xfId="41315" xr:uid="{19901017-8A0F-4C6A-A704-98C388327B93}"/>
    <cellStyle name="Pourcentage 3 2 2 2 2 3 2" xfId="41316" xr:uid="{4B24F91B-4631-4FDC-BF62-5D0E67C54D5A}"/>
    <cellStyle name="Pourcentage 3 2 2 2 2 4" xfId="41317" xr:uid="{2AC63B98-EF36-46A5-B232-DFA0F5BDB700}"/>
    <cellStyle name="Pourcentage 3 2 2 2 2 5" xfId="41318" xr:uid="{15480A65-20DB-4270-829A-96EE32440ED7}"/>
    <cellStyle name="Pourcentage 3 2 2 2 3" xfId="41319" xr:uid="{7B1A2409-7F63-4B15-A6D5-4E873EA095F5}"/>
    <cellStyle name="Pourcentage 3 2 2 3" xfId="41320" xr:uid="{100FC8F0-65CE-4828-982B-8DD450B7F327}"/>
    <cellStyle name="Pourcentage 3 2 2 3 2" xfId="41321" xr:uid="{2037E9DC-4134-42A7-81EB-71AB49958D68}"/>
    <cellStyle name="Pourcentage 3 2 2 3 2 2" xfId="41322" xr:uid="{6B2FCFE8-B8CE-4DBA-A814-C281AB895443}"/>
    <cellStyle name="Pourcentage 3 2 2 3 2 2 2" xfId="41323" xr:uid="{4B2735EA-67B0-4038-B397-E69754DB901D}"/>
    <cellStyle name="Pourcentage 3 2 2 3 2 3" xfId="41324" xr:uid="{230078F2-D770-4652-B07C-4CFECEA5C5BD}"/>
    <cellStyle name="Pourcentage 3 2 2 3 2 4" xfId="41325" xr:uid="{3DDCE5AC-1C1C-44C1-B594-A05ABB0CAD8D}"/>
    <cellStyle name="Pourcentage 3 2 2 3 3" xfId="41326" xr:uid="{A09C7BE0-54A8-4AE6-88B8-640C458DED9A}"/>
    <cellStyle name="Pourcentage 3 2 2 3 3 2" xfId="41327" xr:uid="{E95B82AF-25D8-48D7-8A4E-91E33ABE2125}"/>
    <cellStyle name="Pourcentage 3 2 2 3 4" xfId="41328" xr:uid="{824E96F4-BB33-42B4-8539-680B32F2BE48}"/>
    <cellStyle name="Pourcentage 3 2 2 3 5" xfId="41329" xr:uid="{0C4D8157-5F09-4BEC-830B-8F3DF298376F}"/>
    <cellStyle name="Pourcentage 3 2 2 3 6" xfId="41330" xr:uid="{45154964-2351-4E25-AFF5-6FFE3E8D1847}"/>
    <cellStyle name="Pourcentage 3 2 2 4" xfId="41331" xr:uid="{A162FE2D-2C08-453E-A735-148B3C5593C7}"/>
    <cellStyle name="Pourcentage 3 2 3" xfId="41332" xr:uid="{7F45DC5E-BB79-4082-8C09-1323DE63586A}"/>
    <cellStyle name="Pourcentage 3 2 3 2" xfId="41333" xr:uid="{1C0FF84B-80F5-4D8A-BF75-3457354F66F7}"/>
    <cellStyle name="Pourcentage 3 2 3 2 2" xfId="41334" xr:uid="{A2EE4307-AAE2-44C9-BDCC-1190E2C9129A}"/>
    <cellStyle name="Pourcentage 3 2 3 2 2 2" xfId="41335" xr:uid="{FA21664B-BAA2-4200-94BD-6E6D79BCD06D}"/>
    <cellStyle name="Pourcentage 3 2 3 2 2 2 2" xfId="41336" xr:uid="{2DA7F2F4-69A4-45B6-ABAE-837B9F638441}"/>
    <cellStyle name="Pourcentage 3 2 3 2 2 3" xfId="41337" xr:uid="{4E95D254-6CAE-4B24-B2E6-CA238CA71489}"/>
    <cellStyle name="Pourcentage 3 2 3 2 2 4" xfId="41338" xr:uid="{EBB7B2A6-525F-4DB3-B2AC-03049777A335}"/>
    <cellStyle name="Pourcentage 3 2 3 2 3" xfId="41339" xr:uid="{DFA80B07-5C6E-4192-8C9E-63A72A5A0314}"/>
    <cellStyle name="Pourcentage 3 2 3 2 3 2" xfId="41340" xr:uid="{2DBFF412-736C-4973-9350-689297ADC64E}"/>
    <cellStyle name="Pourcentage 3 2 3 2 4" xfId="41341" xr:uid="{866541DC-416E-475B-A6B6-8CD98E58AE02}"/>
    <cellStyle name="Pourcentage 3 2 3 2 5" xfId="41342" xr:uid="{9BE37C13-5A78-499D-9430-D6594E3413AD}"/>
    <cellStyle name="Pourcentage 3 2 3 2 6" xfId="41343" xr:uid="{45B986E7-BB71-461C-ACC0-448ED24A0325}"/>
    <cellStyle name="Pourcentage 3 2 3 3" xfId="41344" xr:uid="{5FB8ADC5-6F9C-4B2A-B982-A84E3C97085E}"/>
    <cellStyle name="Pourcentage 3 2 4" xfId="41345" xr:uid="{41C8EB8D-3DD0-4B6F-B2DF-4BFCC6E3C829}"/>
    <cellStyle name="Pourcentage 3 2 4 2" xfId="41346" xr:uid="{1C9C2533-2663-46A9-801D-697B83812B35}"/>
    <cellStyle name="Pourcentage 3 2 4 2 2" xfId="41347" xr:uid="{88F16EAC-B906-4EBD-9953-151AE34426CF}"/>
    <cellStyle name="Pourcentage 3 2 4 2 2 2" xfId="41348" xr:uid="{FE593F57-4C0D-4953-88FF-80DAC432EE68}"/>
    <cellStyle name="Pourcentage 3 2 4 2 3" xfId="41349" xr:uid="{B65DD119-C688-43D7-818A-649B91915DC5}"/>
    <cellStyle name="Pourcentage 3 2 4 2 4" xfId="41350" xr:uid="{B6850FED-FFEA-4E02-8705-D16FC9D1BD9E}"/>
    <cellStyle name="Pourcentage 3 2 4 3" xfId="41351" xr:uid="{986E839D-538A-41A7-8652-612EBC5FD7D9}"/>
    <cellStyle name="Pourcentage 3 2 4 3 2" xfId="41352" xr:uid="{7C67F1FA-CB57-4EA4-8BC3-78DEB67A2530}"/>
    <cellStyle name="Pourcentage 3 2 4 4" xfId="41353" xr:uid="{34D54DDF-7093-4305-A78B-70D3E7495AF6}"/>
    <cellStyle name="Pourcentage 3 2 4 5" xfId="41354" xr:uid="{DEE8F0C9-950D-48C8-A68F-7C1A3EA7C47F}"/>
    <cellStyle name="Pourcentage 3 2 4 6" xfId="41355" xr:uid="{81E7214C-770C-4247-B861-6F01C2DB42DE}"/>
    <cellStyle name="Pourcentage 3 2 5" xfId="41356" xr:uid="{7D33A013-2A6A-4B7D-9953-CEFD429D4341}"/>
    <cellStyle name="Pourcentage 3 2 6" xfId="4182" xr:uid="{4AFA00EF-9BCE-4DC4-B259-679DDF892861}"/>
    <cellStyle name="Pourcentage 3 2 7" xfId="3228" xr:uid="{2BA79BF5-B0A3-4A9F-A6D1-D21A7EC7E352}"/>
    <cellStyle name="Pourcentage 3 3" xfId="41357" xr:uid="{F0A3AED5-1479-4DC3-AE24-D7FDFE164245}"/>
    <cellStyle name="Pourcentage 3 3 2" xfId="41358" xr:uid="{1D67006B-39AE-42BA-A66E-09E5AFEA8056}"/>
    <cellStyle name="Pourcentage 3 3 2 2" xfId="41359" xr:uid="{0605A52F-D687-4626-9B22-0EF345AA0121}"/>
    <cellStyle name="Pourcentage 3 3 2 2 2" xfId="41360" xr:uid="{6122E559-8584-4DEC-B712-970739DBC9A0}"/>
    <cellStyle name="Pourcentage 3 3 2 2 2 2" xfId="41361" xr:uid="{AA0C8050-5E41-4124-97C1-65E57800DE74}"/>
    <cellStyle name="Pourcentage 3 3 2 2 3" xfId="41362" xr:uid="{7E5C641A-411F-4D40-A89F-A2E08506CB5A}"/>
    <cellStyle name="Pourcentage 3 3 2 2 4" xfId="41363" xr:uid="{81D4AE55-80E4-4CC5-ADBB-9567CA7C44FD}"/>
    <cellStyle name="Pourcentage 3 3 2 3" xfId="41364" xr:uid="{69C0EFC5-62AE-4816-9C38-5727719B130B}"/>
    <cellStyle name="Pourcentage 3 3 2 3 2" xfId="41365" xr:uid="{F26E7FE2-E595-4748-B41B-43511357F3BF}"/>
    <cellStyle name="Pourcentage 3 3 2 4" xfId="41366" xr:uid="{5F4B0EB5-8F79-4045-B014-176AE1800D33}"/>
    <cellStyle name="Pourcentage 3 3 2 5" xfId="41367" xr:uid="{542F8062-69BD-400D-A292-607EE0254382}"/>
    <cellStyle name="Pourcentage 3 3 2 6" xfId="41368" xr:uid="{5F6A16B9-DB50-4B40-9991-97866F705EBA}"/>
    <cellStyle name="Pourcentage 3 3 3" xfId="41369" xr:uid="{35510BA3-E19F-4A59-8923-C6B899F1A553}"/>
    <cellStyle name="Pourcentage 3 3 3 2" xfId="41370" xr:uid="{FCAAFCCB-0792-4EF6-8D72-4743F9EAC071}"/>
    <cellStyle name="Pourcentage 3 4" xfId="41371" xr:uid="{D77E0449-53BE-42E6-8DD4-D345C06FBD89}"/>
    <cellStyle name="Pourcentage 3 4 2" xfId="41372" xr:uid="{CB39011D-66EE-4D38-B996-6EAD5737254C}"/>
    <cellStyle name="Pourcentage 3 4 2 2" xfId="41373" xr:uid="{529E9C4D-7B45-45E6-9134-330E8919CEFA}"/>
    <cellStyle name="Pourcentage 3 4 2 2 2" xfId="41374" xr:uid="{875562DD-6EAB-4979-A7E4-8896B484C535}"/>
    <cellStyle name="Pourcentage 3 4 2 2 2 2" xfId="41375" xr:uid="{B68D464C-1F46-46BA-8970-F336216C8BFB}"/>
    <cellStyle name="Pourcentage 3 4 2 2 2 2 2" xfId="41376" xr:uid="{BAAD919F-5CAF-44B1-8BCD-4A5E6BAB419C}"/>
    <cellStyle name="Pourcentage 3 4 2 2 2 3" xfId="41377" xr:uid="{94EB3F88-86C0-4705-B67A-1D42280FDE91}"/>
    <cellStyle name="Pourcentage 3 4 2 2 2 4" xfId="41378" xr:uid="{0148E2BE-85C1-40D0-9F2C-7360F697FA50}"/>
    <cellStyle name="Pourcentage 3 4 2 2 3" xfId="41379" xr:uid="{B71B659C-4FD2-4421-90E1-7266108696EE}"/>
    <cellStyle name="Pourcentage 3 4 2 2 3 2" xfId="41380" xr:uid="{F57D1A24-8023-4A1C-AED8-518DBA05CBD8}"/>
    <cellStyle name="Pourcentage 3 4 2 2 4" xfId="41381" xr:uid="{D73414D6-17B0-4218-8202-EC3682DCBD27}"/>
    <cellStyle name="Pourcentage 3 4 2 2 5" xfId="41382" xr:uid="{45232399-99AD-4500-9FCB-05EF6E998715}"/>
    <cellStyle name="Pourcentage 3 4 2 3" xfId="41383" xr:uid="{BE6818FF-BC6F-4534-B146-FE9DE6FB84B8}"/>
    <cellStyle name="Pourcentage 3 4 3" xfId="41384" xr:uid="{0170686A-6E9D-4B68-A2A3-D034322E29FB}"/>
    <cellStyle name="Pourcentage 3 4 3 2" xfId="41385" xr:uid="{8D2C62DB-0975-48FC-B174-17AD7B348255}"/>
    <cellStyle name="Pourcentage 3 4 3 2 2" xfId="41386" xr:uid="{955A8266-B673-4CED-ADAC-073B43316792}"/>
    <cellStyle name="Pourcentage 3 4 3 2 2 2" xfId="41387" xr:uid="{333DE394-8B12-4774-828C-4292A437C83F}"/>
    <cellStyle name="Pourcentage 3 4 3 2 3" xfId="41388" xr:uid="{DB5F31CD-83C0-4857-B311-F57BCA26F976}"/>
    <cellStyle name="Pourcentage 3 4 3 2 4" xfId="41389" xr:uid="{FE9DD22B-4905-46FC-B5FA-FED35A407534}"/>
    <cellStyle name="Pourcentage 3 4 3 3" xfId="41390" xr:uid="{5354A14F-D169-439E-AC3E-4E12BB7DA663}"/>
    <cellStyle name="Pourcentage 3 4 3 3 2" xfId="41391" xr:uid="{9C0B9E02-D026-4014-B28D-3DE129B29825}"/>
    <cellStyle name="Pourcentage 3 4 3 4" xfId="41392" xr:uid="{36850119-8F21-4735-97BE-F91461BC0490}"/>
    <cellStyle name="Pourcentage 3 4 3 5" xfId="41393" xr:uid="{E2F8CE19-0FBA-427E-BBD9-8997B8B9EA21}"/>
    <cellStyle name="Pourcentage 3 4 3 6" xfId="41394" xr:uid="{62C794C8-247A-4490-827A-9B3E8B5BAC28}"/>
    <cellStyle name="Pourcentage 3 4 4" xfId="41395" xr:uid="{455C6824-E0DB-4B7D-B646-A88BD416092A}"/>
    <cellStyle name="Pourcentage 3 4 5" xfId="41396" xr:uid="{431935DD-B55E-4C61-8B1B-D66E2442EE09}"/>
    <cellStyle name="Pourcentage 3 5" xfId="41397" xr:uid="{E0F64CCC-CF7A-424B-AEA3-BDB04C940BAD}"/>
    <cellStyle name="Pourcentage 3 5 2" xfId="41398" xr:uid="{8E0B8B8B-649C-4061-A2E7-865B60BFC900}"/>
    <cellStyle name="Pourcentage 3 5 2 2" xfId="41399" xr:uid="{2F4A0279-0BBF-4F36-9A33-2B54C9B03B0C}"/>
    <cellStyle name="Pourcentage 3 5 2 2 2" xfId="41400" xr:uid="{46BC3B72-783F-4D26-A4BD-C12DDC35789D}"/>
    <cellStyle name="Pourcentage 3 5 2 2 2 2" xfId="41401" xr:uid="{BB4130A0-3AF1-4823-B797-B8C222B5E2B8}"/>
    <cellStyle name="Pourcentage 3 5 2 2 3" xfId="41402" xr:uid="{B4C2E2B2-6D07-4E42-B60C-00EC382B3A5F}"/>
    <cellStyle name="Pourcentage 3 5 2 2 4" xfId="41403" xr:uid="{FA298BE8-788C-4887-BF35-A1AF390BBB8A}"/>
    <cellStyle name="Pourcentage 3 5 2 3" xfId="41404" xr:uid="{D473689B-3AF0-478A-8C93-E923A69C0165}"/>
    <cellStyle name="Pourcentage 3 5 2 3 2" xfId="41405" xr:uid="{C524D0C9-9BA9-4F15-A12C-BC7FDB63B33C}"/>
    <cellStyle name="Pourcentage 3 5 2 4" xfId="41406" xr:uid="{95A2189B-05C1-4930-A92F-51E8C791149E}"/>
    <cellStyle name="Pourcentage 3 5 2 5" xfId="41407" xr:uid="{83CD2C84-5450-4F72-847B-FD0BB7F37D0D}"/>
    <cellStyle name="Pourcentage 3 5 2 6" xfId="41408" xr:uid="{100E008F-F40E-415C-9892-CB53E49A1581}"/>
    <cellStyle name="Pourcentage 3 5 3" xfId="41409" xr:uid="{F1AA409E-83BA-4A27-B513-8126D1DCB3F1}"/>
    <cellStyle name="Pourcentage 3 5 3 2" xfId="41410" xr:uid="{426892ED-7F4E-47E3-BAAA-64109C9CBF23}"/>
    <cellStyle name="Pourcentage 3 6" xfId="41411" xr:uid="{FADB5ABE-5DDA-42C1-8B87-3E52624522E9}"/>
    <cellStyle name="Pourcentage 3 6 2" xfId="41412" xr:uid="{8A36385C-0DC4-41F5-83BC-6E9C6AF6D50D}"/>
    <cellStyle name="Pourcentage 3 6 2 2" xfId="41413" xr:uid="{3A86220C-1CB4-4C21-8B86-E57A38E97C6F}"/>
    <cellStyle name="Pourcentage 3 6 2 2 2" xfId="41414" xr:uid="{B0985969-0186-48CE-83BA-EDBB90ADF524}"/>
    <cellStyle name="Pourcentage 3 6 2 2 2 2" xfId="41415" xr:uid="{11FEDBDF-AA49-4246-BAF9-78672DE03EE7}"/>
    <cellStyle name="Pourcentage 3 6 2 2 3" xfId="41416" xr:uid="{E50C62A7-25D6-4E5C-8003-2D95A5948639}"/>
    <cellStyle name="Pourcentage 3 6 2 2 4" xfId="41417" xr:uid="{F70ABEC5-AD63-4E45-A78E-E351C413B0E3}"/>
    <cellStyle name="Pourcentage 3 6 2 3" xfId="41418" xr:uid="{CB0B3068-B6C9-49EB-9753-9F883CCF4C74}"/>
    <cellStyle name="Pourcentage 3 6 2 3 2" xfId="41419" xr:uid="{22343C12-37E7-46D8-A47B-79E74A30F466}"/>
    <cellStyle name="Pourcentage 3 6 2 4" xfId="41420" xr:uid="{5844811B-6956-4E36-8D83-EBF8F378736B}"/>
    <cellStyle name="Pourcentage 3 6 2 5" xfId="41421" xr:uid="{8A3FF89B-33EF-46D1-A0EB-41D3153A7BF1}"/>
    <cellStyle name="Pourcentage 3 6 2 6" xfId="41422" xr:uid="{42D75312-A408-4958-81DB-239AED5AAE92}"/>
    <cellStyle name="Pourcentage 3 6 3" xfId="41423" xr:uid="{96DD69BA-8261-4A73-9181-60500722C444}"/>
    <cellStyle name="Pourcentage 3 6 3 2" xfId="41424" xr:uid="{4783A998-891C-491A-89ED-F140EED997BE}"/>
    <cellStyle name="Pourcentage 3 7" xfId="41425" xr:uid="{0510C552-2341-4087-8B63-F9D869CFC390}"/>
    <cellStyle name="Pourcentage 3 7 2" xfId="41426" xr:uid="{CD48B633-E425-4E33-B1CE-02BF96F0E618}"/>
    <cellStyle name="Pourcentage 3 7 2 2" xfId="41427" xr:uid="{C75AEDC4-0CF8-4E7C-BE8F-A8290EF84BD9}"/>
    <cellStyle name="Pourcentage 3 7 2 2 2" xfId="41428" xr:uid="{AB2EEB25-A5A5-49F0-A69A-969BF7614CBB}"/>
    <cellStyle name="Pourcentage 3 7 2 2 2 2" xfId="41429" xr:uid="{3B803215-18CE-462A-B49F-947082804584}"/>
    <cellStyle name="Pourcentage 3 7 2 2 3" xfId="41430" xr:uid="{D286AF67-8B92-4705-9C0F-CDE3934AB585}"/>
    <cellStyle name="Pourcentage 3 7 2 2 4" xfId="41431" xr:uid="{90CF780E-29D7-4229-9A86-44B6B3C42253}"/>
    <cellStyle name="Pourcentage 3 7 2 3" xfId="41432" xr:uid="{1AE1E5BB-986F-4C0D-A9D4-ECF65ABF5B3C}"/>
    <cellStyle name="Pourcentage 3 7 2 3 2" xfId="41433" xr:uid="{572F333F-EE11-4B2F-B621-D4B29569B7DE}"/>
    <cellStyle name="Pourcentage 3 7 2 4" xfId="41434" xr:uid="{6B1C9E2A-D666-4658-9F67-C36EECB84D62}"/>
    <cellStyle name="Pourcentage 3 7 2 5" xfId="41435" xr:uid="{341FE4BF-3221-4A47-9860-912C7B4D1BA2}"/>
    <cellStyle name="Pourcentage 3 7 2 6" xfId="41436" xr:uid="{048D6210-6332-49E6-9D33-11F5120DDDC6}"/>
    <cellStyle name="Pourcentage 3 7 3" xfId="41437" xr:uid="{5AC5AD98-81EB-40D3-8552-D628BF3B811C}"/>
    <cellStyle name="Pourcentage 3 7 3 2" xfId="41438" xr:uid="{762D762A-F9F4-47DF-970A-FC65D94328BB}"/>
    <cellStyle name="Pourcentage 3 8" xfId="41439" xr:uid="{9262D05F-298C-4A8F-ADC7-BA1B644B616E}"/>
    <cellStyle name="Pourcentage 3 8 2" xfId="41440" xr:uid="{B902CD9E-EE95-45B1-96C7-BDCE4AD199D2}"/>
    <cellStyle name="Pourcentage 3 8 2 2" xfId="41441" xr:uid="{FAB9C3D3-2192-4986-9740-97D1888BD920}"/>
    <cellStyle name="Pourcentage 3 8 2 2 2" xfId="41442" xr:uid="{E1C78126-FADA-4179-B5E6-DEB895DCD08B}"/>
    <cellStyle name="Pourcentage 3 8 2 2 2 2" xfId="41443" xr:uid="{A47F12A0-62C4-4595-9E04-66C337BE5964}"/>
    <cellStyle name="Pourcentage 3 8 2 2 3" xfId="41444" xr:uid="{FCD85373-6AB4-44C4-92CA-912A97711D1D}"/>
    <cellStyle name="Pourcentage 3 8 2 2 4" xfId="41445" xr:uid="{EE2079A1-36BB-4173-869D-95762B4C0FFA}"/>
    <cellStyle name="Pourcentage 3 8 2 3" xfId="41446" xr:uid="{E7143D99-58F3-44A9-B0AC-FAF6426DA9FE}"/>
    <cellStyle name="Pourcentage 3 8 2 3 2" xfId="41447" xr:uid="{3CD05751-F3C4-4F04-825F-A4114DF0B9EE}"/>
    <cellStyle name="Pourcentage 3 8 2 4" xfId="41448" xr:uid="{232A891E-7636-4A54-A786-A6F0714B4025}"/>
    <cellStyle name="Pourcentage 3 8 2 5" xfId="41449" xr:uid="{D1FE615E-1406-4710-8A54-851BA4B6516F}"/>
    <cellStyle name="Pourcentage 3 8 2 6" xfId="41450" xr:uid="{E47C4254-6BD9-406B-850C-A608766F8FEA}"/>
    <cellStyle name="Pourcentage 3 8 3" xfId="41451" xr:uid="{83E1D0D2-0A6E-4907-ACE1-E6B4D7CEC8EC}"/>
    <cellStyle name="Pourcentage 3 8 3 2" xfId="41452" xr:uid="{6F1EC95E-900E-463D-8B40-3FFE7889864A}"/>
    <cellStyle name="Pourcentage 3 9" xfId="41453" xr:uid="{506101CD-A949-4532-97B6-CFCF61860CBF}"/>
    <cellStyle name="Pourcentage 3 9 2" xfId="41454" xr:uid="{7AD4141B-B782-4858-890F-5A6A0E593544}"/>
    <cellStyle name="Pourcentage 3 9 2 2" xfId="41455" xr:uid="{BC706655-1477-4072-A08B-55B9DB4F19A2}"/>
    <cellStyle name="Pourcentage 3 9 2 2 2" xfId="41456" xr:uid="{F13C34E3-E103-4F38-9DDB-EDD1A23C2347}"/>
    <cellStyle name="Pourcentage 3 9 2 2 2 2" xfId="41457" xr:uid="{C6EEAB6C-87E5-48BB-88E6-2734070450E1}"/>
    <cellStyle name="Pourcentage 3 9 2 2 3" xfId="41458" xr:uid="{E10E39A4-46E3-48D5-BEC6-5F1CAFD4A1D7}"/>
    <cellStyle name="Pourcentage 3 9 2 2 4" xfId="41459" xr:uid="{FF3FE37B-FB0F-4EB3-B76F-331FADFD193A}"/>
    <cellStyle name="Pourcentage 3 9 2 3" xfId="41460" xr:uid="{4EEE6BE1-FA2E-4CF6-BCEF-FA205806B39B}"/>
    <cellStyle name="Pourcentage 3 9 2 3 2" xfId="41461" xr:uid="{589CA237-4747-49A7-A9B4-7DAFB9B60FC0}"/>
    <cellStyle name="Pourcentage 3 9 2 4" xfId="41462" xr:uid="{15E06F4A-2BC6-48A5-8D73-414D551C0666}"/>
    <cellStyle name="Pourcentage 3 9 2 5" xfId="41463" xr:uid="{63425C19-1873-4AD9-8375-2578CA68DF86}"/>
    <cellStyle name="Pourcentage 3 9 2 6" xfId="41464" xr:uid="{6D34F682-09AA-4815-BCC6-4115503FEE65}"/>
    <cellStyle name="Pourcentage 3 9 3" xfId="41465" xr:uid="{76CC843E-FB42-4CBF-A744-449A750E4C65}"/>
    <cellStyle name="Pourcentage 3 9 3 2" xfId="41466" xr:uid="{2A4A21F4-BFCE-4FA4-AC5B-79708EEA814D}"/>
    <cellStyle name="Pourcentage 4" xfId="1637" xr:uid="{00000000-0005-0000-0000-00006E060000}"/>
    <cellStyle name="Pourcentage 4 10" xfId="41467" xr:uid="{6FCFD0F1-27A7-4B1A-AADA-0BD70378DED1}"/>
    <cellStyle name="Pourcentage 4 10 2" xfId="41468" xr:uid="{DABC46B3-EA93-4923-B190-085179897297}"/>
    <cellStyle name="Pourcentage 4 10 2 2" xfId="41469" xr:uid="{224DF0DA-DE38-41FE-AFB9-E9ED32869A4A}"/>
    <cellStyle name="Pourcentage 4 10 2 2 2" xfId="41470" xr:uid="{47AB974D-52A0-4242-A79E-965068B05CDE}"/>
    <cellStyle name="Pourcentage 4 10 2 2 2 2" xfId="41471" xr:uid="{6C591653-B0B9-46A0-9B09-B403DB4D0237}"/>
    <cellStyle name="Pourcentage 4 10 2 2 3" xfId="41472" xr:uid="{83845233-D960-406A-9181-ADA9C565B05C}"/>
    <cellStyle name="Pourcentage 4 10 2 2 4" xfId="41473" xr:uid="{EDDA34C2-2A00-4D2C-94C3-0EBF2BFF873F}"/>
    <cellStyle name="Pourcentage 4 10 2 3" xfId="41474" xr:uid="{9ECC993E-6D3E-4A1C-AC09-75602988C39D}"/>
    <cellStyle name="Pourcentage 4 10 2 3 2" xfId="41475" xr:uid="{B10070B0-465C-4E3C-A31D-024F0729AFD8}"/>
    <cellStyle name="Pourcentage 4 10 2 4" xfId="41476" xr:uid="{978E61F9-6AC9-48C0-BABB-BC3A338C2DC9}"/>
    <cellStyle name="Pourcentage 4 10 2 5" xfId="41477" xr:uid="{268F7ECB-A8AE-4B71-B755-D3BCD7A83787}"/>
    <cellStyle name="Pourcentage 4 10 2 6" xfId="41478" xr:uid="{55B82272-1EA5-4CBD-8109-7F7CA374B4D2}"/>
    <cellStyle name="Pourcentage 4 10 3" xfId="41479" xr:uid="{27F7A92F-5C44-4BFB-BA76-4CE8AC697577}"/>
    <cellStyle name="Pourcentage 4 10 3 2" xfId="41480" xr:uid="{48C13FFA-E1AA-49B9-A6CA-DD98DC56C5E0}"/>
    <cellStyle name="Pourcentage 4 11" xfId="41481" xr:uid="{EAFD58E4-2DF2-4427-9F3F-A73ED9646EFE}"/>
    <cellStyle name="Pourcentage 4 11 2" xfId="41482" xr:uid="{02FFFB7E-DFF1-4763-AA13-F6FC517F59F6}"/>
    <cellStyle name="Pourcentage 4 11 2 2" xfId="41483" xr:uid="{BB6618A3-1EB6-4009-B7D4-735B24B32B41}"/>
    <cellStyle name="Pourcentage 4 11 2 2 2" xfId="41484" xr:uid="{27557453-96DD-46ED-AD6F-47D2F599D643}"/>
    <cellStyle name="Pourcentage 4 11 2 2 2 2" xfId="41485" xr:uid="{1A747540-BC7C-4AEE-8062-3D1E883579DB}"/>
    <cellStyle name="Pourcentage 4 11 2 2 3" xfId="41486" xr:uid="{9DBB13C8-694E-4416-BD73-3E1595CE7E6A}"/>
    <cellStyle name="Pourcentage 4 11 2 2 4" xfId="41487" xr:uid="{84F011F4-9BF5-4E6F-A811-9F6CF29442AA}"/>
    <cellStyle name="Pourcentage 4 11 2 3" xfId="41488" xr:uid="{82A0BAE3-9059-41C1-88F2-168F743C6B10}"/>
    <cellStyle name="Pourcentage 4 11 2 3 2" xfId="41489" xr:uid="{885D8899-8503-48F2-BEB2-06537EAC4C46}"/>
    <cellStyle name="Pourcentage 4 11 2 4" xfId="41490" xr:uid="{A0D55D2F-DC64-4C33-A2D3-7BB0C7AB8168}"/>
    <cellStyle name="Pourcentage 4 11 2 5" xfId="41491" xr:uid="{549E2CE7-F15C-4E2D-8D30-485B323DFBE6}"/>
    <cellStyle name="Pourcentage 4 11 2 6" xfId="41492" xr:uid="{F1A941BB-3726-47C4-848E-DD1F4C6D46DC}"/>
    <cellStyle name="Pourcentage 4 11 3" xfId="41493" xr:uid="{9BA461FD-7E50-40BD-BD50-1BBFBD205CD6}"/>
    <cellStyle name="Pourcentage 4 11 3 2" xfId="41494" xr:uid="{FEFFE6BE-15BA-465B-9E1B-747B5AABBD09}"/>
    <cellStyle name="Pourcentage 4 12" xfId="41495" xr:uid="{2A50DCEB-6FD0-4C27-81F5-5B02CB310E71}"/>
    <cellStyle name="Pourcentage 4 12 2" xfId="41496" xr:uid="{7DFF035B-F85E-4255-8725-9BCF0A469BCC}"/>
    <cellStyle name="Pourcentage 4 12 2 2" xfId="41497" xr:uid="{B5B487A5-E077-4582-8405-30521601C114}"/>
    <cellStyle name="Pourcentage 4 12 2 2 2" xfId="41498" xr:uid="{24A597F7-8EC7-4BFF-82E2-F125F2310DBC}"/>
    <cellStyle name="Pourcentage 4 12 2 2 2 2" xfId="41499" xr:uid="{1F173C98-455A-458F-AF58-C12D6CF744B7}"/>
    <cellStyle name="Pourcentage 4 12 2 2 3" xfId="41500" xr:uid="{86794DCD-B8B1-4983-BCBB-ED18220CC9F0}"/>
    <cellStyle name="Pourcentage 4 12 2 2 4" xfId="41501" xr:uid="{85D7A4A7-B1C3-461E-9921-4EDC85F77C6A}"/>
    <cellStyle name="Pourcentage 4 12 2 3" xfId="41502" xr:uid="{AB92547F-69BE-4068-8511-216FC807DB91}"/>
    <cellStyle name="Pourcentage 4 12 2 3 2" xfId="41503" xr:uid="{94477461-7B23-4FCC-9BC6-DB52A9418DC0}"/>
    <cellStyle name="Pourcentage 4 12 2 4" xfId="41504" xr:uid="{F0480081-95CC-42CC-8B2E-9CB254164175}"/>
    <cellStyle name="Pourcentage 4 12 2 5" xfId="41505" xr:uid="{6EFA15C7-103A-498F-95D8-315C653AFB31}"/>
    <cellStyle name="Pourcentage 4 12 2 6" xfId="41506" xr:uid="{FD785D9A-6F7D-41F4-B65E-522BBE0F6571}"/>
    <cellStyle name="Pourcentage 4 12 3" xfId="41507" xr:uid="{0582DD79-FC0C-4427-B05E-7FBFD619A002}"/>
    <cellStyle name="Pourcentage 4 12 3 2" xfId="41508" xr:uid="{92781AA8-C4C1-47D5-B7AC-B96C809412EC}"/>
    <cellStyle name="Pourcentage 4 13" xfId="41509" xr:uid="{73DC1DD8-614A-4823-A441-ADFFE2804BD8}"/>
    <cellStyle name="Pourcentage 4 13 2" xfId="41510" xr:uid="{4846FC86-7A3E-4739-A4A2-EEA038DBB1EE}"/>
    <cellStyle name="Pourcentage 4 13 2 2" xfId="41511" xr:uid="{24467423-8F4D-4158-9A80-D3D6D9AE5592}"/>
    <cellStyle name="Pourcentage 4 13 2 2 2" xfId="41512" xr:uid="{DAC436B2-D3D3-4095-B289-CC328E1EA589}"/>
    <cellStyle name="Pourcentage 4 13 2 2 2 2" xfId="41513" xr:uid="{D86AF8FF-595D-4C0D-B494-833574B721AE}"/>
    <cellStyle name="Pourcentage 4 13 2 2 3" xfId="41514" xr:uid="{76627D3C-5BEB-4884-BA6D-1EB1F4E85F16}"/>
    <cellStyle name="Pourcentage 4 13 2 2 4" xfId="41515" xr:uid="{5D130B3B-69BB-406E-880C-1F7344CF80AF}"/>
    <cellStyle name="Pourcentage 4 13 2 3" xfId="41516" xr:uid="{13791A53-B859-47E2-8C5E-B862CA55248E}"/>
    <cellStyle name="Pourcentage 4 13 2 3 2" xfId="41517" xr:uid="{F061A22C-5EF4-40F8-82E7-0C7467D3D21A}"/>
    <cellStyle name="Pourcentage 4 13 2 4" xfId="41518" xr:uid="{1F9E2EAF-F3E3-49C2-842F-3A387E7A0790}"/>
    <cellStyle name="Pourcentage 4 13 2 5" xfId="41519" xr:uid="{C450013F-3E1F-46E5-B419-650B7D136E35}"/>
    <cellStyle name="Pourcentage 4 13 2 6" xfId="41520" xr:uid="{0358E5AE-147B-496E-86B3-2CA5CFF46A50}"/>
    <cellStyle name="Pourcentage 4 13 3" xfId="41521" xr:uid="{B7276988-AF6C-4072-BF18-591A2FA46F68}"/>
    <cellStyle name="Pourcentage 4 13 3 2" xfId="41522" xr:uid="{E1D2007D-5AED-4DF5-A151-B1E8E6FF448F}"/>
    <cellStyle name="Pourcentage 4 14" xfId="41523" xr:uid="{898C5226-6FDE-46F6-81DA-DD5D1521A287}"/>
    <cellStyle name="Pourcentage 4 14 2" xfId="41524" xr:uid="{EB03333E-7CFE-4773-9678-8DB504DDF51B}"/>
    <cellStyle name="Pourcentage 4 14 2 2" xfId="41525" xr:uid="{39B8B766-0E0D-4F53-B9ED-48532100ADE2}"/>
    <cellStyle name="Pourcentage 4 14 2 2 2" xfId="41526" xr:uid="{A4BFAB82-99AC-40EE-8FCC-0FAC565ABC6D}"/>
    <cellStyle name="Pourcentage 4 14 2 3" xfId="41527" xr:uid="{218A5999-AD5B-4280-98FC-EDB7F08F3E5F}"/>
    <cellStyle name="Pourcentage 4 14 2 4" xfId="41528" xr:uid="{38359DA4-6D62-4CCB-B529-6FE29A854A02}"/>
    <cellStyle name="Pourcentage 4 14 3" xfId="41529" xr:uid="{A6612A52-F745-495E-96D7-0AD8B14FBAA3}"/>
    <cellStyle name="Pourcentage 4 14 3 2" xfId="41530" xr:uid="{A613EE6E-270F-4CD5-8742-58AFBE98B96F}"/>
    <cellStyle name="Pourcentage 4 14 3 3" xfId="41531" xr:uid="{49AE880F-6216-4FEE-A9CD-0A7379F9509B}"/>
    <cellStyle name="Pourcentage 4 14 4" xfId="41532" xr:uid="{8ABB8305-4870-4E6C-B5C9-3C0187E2ADB1}"/>
    <cellStyle name="Pourcentage 4 14 5" xfId="41533" xr:uid="{F268DC46-1FCD-4E47-BEB5-104375414567}"/>
    <cellStyle name="Pourcentage 4 15" xfId="41534" xr:uid="{B608C453-C028-47E9-A6EF-D58739071CFB}"/>
    <cellStyle name="Pourcentage 4 16" xfId="4091" xr:uid="{9EF42BDB-AFF8-47BF-AFD4-D3FAB66404C1}"/>
    <cellStyle name="Pourcentage 4 17" xfId="2248" xr:uid="{244A6E8B-57DE-4860-B8AF-80E72AC64DE3}"/>
    <cellStyle name="Pourcentage 4 2" xfId="1638" xr:uid="{00000000-0005-0000-0000-00006F060000}"/>
    <cellStyle name="Pourcentage 4 2 2" xfId="3230" xr:uid="{0F6FDAB7-1D14-4701-9C18-7E9CDD3BE6D7}"/>
    <cellStyle name="Pourcentage 4 2 2 2" xfId="41536" xr:uid="{5205B3DF-9E84-4168-A27F-86F829D1AFFA}"/>
    <cellStyle name="Pourcentage 4 2 2 2 2" xfId="41537" xr:uid="{F1905DA7-445F-4F1E-94AB-BEB2BCE308C3}"/>
    <cellStyle name="Pourcentage 4 2 2 2 2 2" xfId="41538" xr:uid="{065E28AB-64D8-485E-8D58-F5429777CE43}"/>
    <cellStyle name="Pourcentage 4 2 2 2 2 2 2" xfId="41539" xr:uid="{E65D1BE8-CA8C-43FE-8D69-A3E857C0D04D}"/>
    <cellStyle name="Pourcentage 4 2 2 2 2 3" xfId="41540" xr:uid="{8EA99913-FDD8-4786-B05C-557F05DF44F7}"/>
    <cellStyle name="Pourcentage 4 2 2 2 2 4" xfId="41541" xr:uid="{AC3F4483-762E-41BE-B014-ADC4236BDA83}"/>
    <cellStyle name="Pourcentage 4 2 2 2 3" xfId="41542" xr:uid="{57222481-144E-438C-9829-7CB86DDE2CC3}"/>
    <cellStyle name="Pourcentage 4 2 2 2 3 2" xfId="41543" xr:uid="{6318C055-CD33-47CD-BD5B-44D1C4B885F5}"/>
    <cellStyle name="Pourcentage 4 2 2 2 4" xfId="41544" xr:uid="{601FB010-BD7C-49CE-BD5C-E74CBCA875CF}"/>
    <cellStyle name="Pourcentage 4 2 2 2 5" xfId="41545" xr:uid="{C09D66BC-08A3-43A8-8322-6D01711D9D9E}"/>
    <cellStyle name="Pourcentage 4 2 2 2 6" xfId="41546" xr:uid="{E113F4CE-84E0-4BFE-94CD-7D4D3C5CBC51}"/>
    <cellStyle name="Pourcentage 4 2 2 3" xfId="41547" xr:uid="{A0DF49AE-976E-41DB-8F63-F101ED174F8C}"/>
    <cellStyle name="Pourcentage 4 2 2 3 2" xfId="41548" xr:uid="{3910523F-017F-4F6F-857A-0217951D8957}"/>
    <cellStyle name="Pourcentage 4 2 2 4" xfId="41535" xr:uid="{B3987370-1FFC-40EA-BBCE-51698870392C}"/>
    <cellStyle name="Pourcentage 4 2 3" xfId="41549" xr:uid="{7B854721-264C-4C4F-954D-B85FA19A3C39}"/>
    <cellStyle name="Pourcentage 4 2 3 2" xfId="41550" xr:uid="{2D31AF4B-CBFD-4976-A016-DF028F48776D}"/>
    <cellStyle name="Pourcentage 4 2 3 2 2" xfId="41551" xr:uid="{9B3F5E6E-B850-4B09-BAF6-3BA70803535E}"/>
    <cellStyle name="Pourcentage 4 2 3 2 2 2" xfId="41552" xr:uid="{33C78D08-9DA2-45F7-BE18-AB4B1552FDAD}"/>
    <cellStyle name="Pourcentage 4 2 3 2 3" xfId="41553" xr:uid="{3ED1C1BB-8E6F-4B5F-B21E-77DC89242604}"/>
    <cellStyle name="Pourcentage 4 2 3 2 4" xfId="41554" xr:uid="{B80A9C11-2545-4BAC-9480-C864E050A8C7}"/>
    <cellStyle name="Pourcentage 4 2 3 2 5" xfId="41555" xr:uid="{B23E502A-05FE-482C-94D0-6DFB4915FCD8}"/>
    <cellStyle name="Pourcentage 4 2 3 3" xfId="41556" xr:uid="{FF5D3643-3F09-4AC2-A505-4832B5A7D228}"/>
    <cellStyle name="Pourcentage 4 2 3 3 2" xfId="41557" xr:uid="{4075E012-A718-4E4A-9608-E46AF6DAF55E}"/>
    <cellStyle name="Pourcentage 4 2 3 3 3" xfId="41558" xr:uid="{A0FCD960-2EF7-41C4-9EF9-37F11EA6E467}"/>
    <cellStyle name="Pourcentage 4 2 3 4" xfId="41559" xr:uid="{B1BCADFF-53D2-4D24-97F1-32883997AAE1}"/>
    <cellStyle name="Pourcentage 4 2 3 5" xfId="41560" xr:uid="{23AA5A50-B2FD-4373-8C23-375449666FE5}"/>
    <cellStyle name="Pourcentage 4 2 4" xfId="41561" xr:uid="{6AFD020E-3516-4864-9C4B-FA058459F269}"/>
    <cellStyle name="Pourcentage 4 2 4 2" xfId="41562" xr:uid="{4BAEDBC5-13D5-47A4-8C8D-DB7955CD5378}"/>
    <cellStyle name="Pourcentage 4 2 5" xfId="4183" xr:uid="{134555FC-155D-477D-9E5D-4EF3824E6A6D}"/>
    <cellStyle name="Pourcentage 4 2 6" xfId="2249" xr:uid="{4D0583FE-AADB-40FF-9790-DD34777539FF}"/>
    <cellStyle name="Pourcentage 4 3" xfId="3229" xr:uid="{EB9CBD62-4826-4F33-9ACC-093034EFF24D}"/>
    <cellStyle name="Pourcentage 4 3 2" xfId="41564" xr:uid="{5E7F77C9-A98A-4F53-A317-62AEF95F08E1}"/>
    <cellStyle name="Pourcentage 4 3 2 2" xfId="41565" xr:uid="{800C1B15-073F-4234-9515-4CEC0C269BB2}"/>
    <cellStyle name="Pourcentage 4 3 2 2 2" xfId="41566" xr:uid="{D95EBCCC-8EB0-4E63-A605-9A3A857ECF0D}"/>
    <cellStyle name="Pourcentage 4 3 2 2 2 2" xfId="41567" xr:uid="{E323026E-2042-4025-9490-4EF0FFFB9AD1}"/>
    <cellStyle name="Pourcentage 4 3 2 2 3" xfId="41568" xr:uid="{BE6BA79D-EB57-4F68-A164-89E12290EA9D}"/>
    <cellStyle name="Pourcentage 4 3 2 2 4" xfId="41569" xr:uid="{07AE729A-A070-43FF-A496-E6F1ED667655}"/>
    <cellStyle name="Pourcentage 4 3 2 3" xfId="41570" xr:uid="{01111410-4DF8-4933-8090-114ABA3FC00C}"/>
    <cellStyle name="Pourcentage 4 3 2 3 2" xfId="41571" xr:uid="{FA305366-BF94-44BC-83AE-59DD2123ECC5}"/>
    <cellStyle name="Pourcentage 4 3 2 4" xfId="41572" xr:uid="{0E28CDAF-A2D0-4C49-9C6F-61CE6F5E0AFA}"/>
    <cellStyle name="Pourcentage 4 3 2 5" xfId="41573" xr:uid="{92CBDB6A-B519-4E81-93C6-B9E9A6D011BA}"/>
    <cellStyle name="Pourcentage 4 3 2 6" xfId="41574" xr:uid="{054D5D26-3A7B-4CA8-91AB-3C3F74D8D0D3}"/>
    <cellStyle name="Pourcentage 4 3 3" xfId="41575" xr:uid="{811BEC4F-E828-48A5-A0D1-A4B92C700DC4}"/>
    <cellStyle name="Pourcentage 4 3 3 2" xfId="41576" xr:uid="{1187BAF6-B763-464C-BA39-05D1A8774AFD}"/>
    <cellStyle name="Pourcentage 4 3 4" xfId="41563" xr:uid="{48E11425-3674-4A40-AE4F-5C31076665C1}"/>
    <cellStyle name="Pourcentage 4 4" xfId="41577" xr:uid="{8B0A6E60-18D7-4AE5-85DE-906CACEF5924}"/>
    <cellStyle name="Pourcentage 4 4 2" xfId="41578" xr:uid="{60B7CED0-F8D7-4282-AEB2-4C3F75DB851F}"/>
    <cellStyle name="Pourcentage 4 4 2 2" xfId="41579" xr:uid="{877F007D-EE11-4F05-80B6-D2641B688B6C}"/>
    <cellStyle name="Pourcentage 4 4 2 2 2" xfId="41580" xr:uid="{D7BC9E8A-38C2-4766-B1F8-0DA485AA73DC}"/>
    <cellStyle name="Pourcentage 4 4 2 2 2 2" xfId="41581" xr:uid="{1A997E6E-7081-46E1-9FAE-0854478BC195}"/>
    <cellStyle name="Pourcentage 4 4 2 2 3" xfId="41582" xr:uid="{02E8361B-977B-478C-8893-CE1BE88E53FB}"/>
    <cellStyle name="Pourcentage 4 4 2 2 4" xfId="41583" xr:uid="{C9760816-7F53-408A-A6D3-0F02B5215EA1}"/>
    <cellStyle name="Pourcentage 4 4 2 3" xfId="41584" xr:uid="{03AF7AC3-E61D-4BF7-AFB4-0C0F80386747}"/>
    <cellStyle name="Pourcentage 4 4 2 3 2" xfId="41585" xr:uid="{F093B037-22DE-4D7C-998F-E3458CE51105}"/>
    <cellStyle name="Pourcentage 4 4 2 4" xfId="41586" xr:uid="{72DC1699-E08B-4042-9F3F-45E86DD65283}"/>
    <cellStyle name="Pourcentage 4 4 2 5" xfId="41587" xr:uid="{DFFD94D8-A46C-43A0-BC70-A9E0E89C31F3}"/>
    <cellStyle name="Pourcentage 4 4 2 6" xfId="41588" xr:uid="{57C516F9-85F9-4E9A-83B5-0D89E19516A1}"/>
    <cellStyle name="Pourcentage 4 4 3" xfId="41589" xr:uid="{70F02109-1F6B-42C9-99E0-715F254B751F}"/>
    <cellStyle name="Pourcentage 4 4 3 2" xfId="41590" xr:uid="{0FEF7B2B-4387-41DA-8A3B-522B1B93583F}"/>
    <cellStyle name="Pourcentage 4 5" xfId="41591" xr:uid="{825221F7-561E-48D1-AC5F-EC5E8F4953EE}"/>
    <cellStyle name="Pourcentage 4 5 2" xfId="41592" xr:uid="{174FB9E9-768E-4DE5-81CC-18CC2EE50B34}"/>
    <cellStyle name="Pourcentage 4 5 2 2" xfId="41593" xr:uid="{4D9D78E8-7FF0-445B-804C-A888BDB36B54}"/>
    <cellStyle name="Pourcentage 4 5 2 2 2" xfId="41594" xr:uid="{4E9AB8B5-65E3-4D96-AAC2-5D49E56AC0D1}"/>
    <cellStyle name="Pourcentage 4 5 2 2 2 2" xfId="41595" xr:uid="{38E55D53-DC5D-4EBB-AC55-AD881963C9C4}"/>
    <cellStyle name="Pourcentage 4 5 2 2 3" xfId="41596" xr:uid="{813800D5-8EC2-46BB-BCDD-0A08A8A8E5C5}"/>
    <cellStyle name="Pourcentage 4 5 2 2 4" xfId="41597" xr:uid="{AD05ADC9-79B0-43E8-B31F-CD93861D8114}"/>
    <cellStyle name="Pourcentage 4 5 2 3" xfId="41598" xr:uid="{68306FCE-9AE1-4705-BA5A-714D79B41884}"/>
    <cellStyle name="Pourcentage 4 5 2 3 2" xfId="41599" xr:uid="{EC740B00-3FB5-4D3B-8AA5-770DEF6349E8}"/>
    <cellStyle name="Pourcentage 4 5 2 4" xfId="41600" xr:uid="{D1652787-6CE6-4768-BBE2-9942B453785D}"/>
    <cellStyle name="Pourcentage 4 5 2 5" xfId="41601" xr:uid="{44BC09C6-69B9-433E-808C-2E16FC571E76}"/>
    <cellStyle name="Pourcentage 4 5 2 6" xfId="41602" xr:uid="{308CA717-2365-4350-9F4A-92199360E1E7}"/>
    <cellStyle name="Pourcentage 4 5 3" xfId="41603" xr:uid="{53512D84-05FF-4379-BB2D-783A47D60E7B}"/>
    <cellStyle name="Pourcentage 4 5 3 2" xfId="41604" xr:uid="{AA9061EB-24A4-4701-A762-7CBB10F884DB}"/>
    <cellStyle name="Pourcentage 4 6" xfId="41605" xr:uid="{A7C82E41-6471-407E-9205-A87FA9F1CE06}"/>
    <cellStyle name="Pourcentage 4 6 2" xfId="41606" xr:uid="{B7C1746E-D122-489F-ADA4-B58E19B4CD7A}"/>
    <cellStyle name="Pourcentage 4 6 2 2" xfId="41607" xr:uid="{FF1DF874-DDE7-4B3E-BDD2-4B57BDA41F84}"/>
    <cellStyle name="Pourcentage 4 6 2 2 2" xfId="41608" xr:uid="{B08C264E-E774-41AA-861D-53C7437E7CCD}"/>
    <cellStyle name="Pourcentage 4 6 2 2 2 2" xfId="41609" xr:uid="{0FB60581-9C3A-4021-B5F7-C69D7FF4976B}"/>
    <cellStyle name="Pourcentage 4 6 2 2 3" xfId="41610" xr:uid="{F94363B0-F2AA-46A3-992C-0E25371FCB19}"/>
    <cellStyle name="Pourcentage 4 6 2 2 4" xfId="41611" xr:uid="{110BB70E-61AC-494B-8F6E-FDD8CB83D206}"/>
    <cellStyle name="Pourcentage 4 6 2 3" xfId="41612" xr:uid="{CD201E40-14DA-4A42-9E00-2E55514BBB22}"/>
    <cellStyle name="Pourcentage 4 6 2 3 2" xfId="41613" xr:uid="{AD125819-F72E-4935-8922-5CCA2BC7C228}"/>
    <cellStyle name="Pourcentage 4 6 2 4" xfId="41614" xr:uid="{551033FF-CED5-417E-AF17-62B2BCAF2792}"/>
    <cellStyle name="Pourcentage 4 6 2 5" xfId="41615" xr:uid="{3A21897E-4121-4ECB-8383-1E7C70D770E2}"/>
    <cellStyle name="Pourcentage 4 6 2 6" xfId="41616" xr:uid="{0E4E944F-F75F-46F2-B48D-ACB81BC3A606}"/>
    <cellStyle name="Pourcentage 4 6 3" xfId="41617" xr:uid="{0AA09E23-D9B0-4654-9727-52256E33EAE6}"/>
    <cellStyle name="Pourcentage 4 6 3 2" xfId="41618" xr:uid="{1FE1AF35-E59C-4397-93D6-6E484E2B449D}"/>
    <cellStyle name="Pourcentage 4 7" xfId="41619" xr:uid="{AE7F9F58-F19E-4A38-A780-4CF1CA58FEDA}"/>
    <cellStyle name="Pourcentage 4 7 2" xfId="41620" xr:uid="{5B037133-9FA3-4AB2-B439-017C660D0D1D}"/>
    <cellStyle name="Pourcentage 4 7 2 2" xfId="41621" xr:uid="{E6142815-6112-4947-8AC8-95E9172A596C}"/>
    <cellStyle name="Pourcentage 4 7 2 2 2" xfId="41622" xr:uid="{633CAAA8-9115-4A11-AE91-402C44E6EC73}"/>
    <cellStyle name="Pourcentage 4 7 2 2 2 2" xfId="41623" xr:uid="{BCF75B3B-8C84-4C05-9D5E-259B16AE93B4}"/>
    <cellStyle name="Pourcentage 4 7 2 2 3" xfId="41624" xr:uid="{1A3BEB63-D7D4-456F-B9D0-7366DA67ED4D}"/>
    <cellStyle name="Pourcentage 4 7 2 2 4" xfId="41625" xr:uid="{8C0E6988-2701-4BBE-8D70-1A8EAC64269B}"/>
    <cellStyle name="Pourcentage 4 7 2 3" xfId="41626" xr:uid="{69A92B09-9EEC-4467-B303-5213EB0B8C2C}"/>
    <cellStyle name="Pourcentage 4 7 2 3 2" xfId="41627" xr:uid="{044BDD28-2DED-4199-AD29-E44F69C7E3BF}"/>
    <cellStyle name="Pourcentage 4 7 2 4" xfId="41628" xr:uid="{3F03658F-AC06-46A7-94C5-A1958488E992}"/>
    <cellStyle name="Pourcentage 4 7 2 5" xfId="41629" xr:uid="{3CBCB13D-C440-4E82-BF1B-4C17AD4FA33A}"/>
    <cellStyle name="Pourcentage 4 7 2 6" xfId="41630" xr:uid="{83536635-95A5-4682-84C8-15752130046D}"/>
    <cellStyle name="Pourcentage 4 7 3" xfId="41631" xr:uid="{606D031C-EE06-428B-BEBB-50AAB6E85438}"/>
    <cellStyle name="Pourcentage 4 7 3 2" xfId="41632" xr:uid="{CF062E89-EC6A-4658-BB6E-EB4FCBF9FC7F}"/>
    <cellStyle name="Pourcentage 4 8" xfId="41633" xr:uid="{8E7DC44D-8D98-4556-8317-C52F6668516A}"/>
    <cellStyle name="Pourcentage 4 8 2" xfId="41634" xr:uid="{1DC3A6AC-334C-4ECB-A0F4-1DEAC7824466}"/>
    <cellStyle name="Pourcentage 4 8 2 2" xfId="41635" xr:uid="{D15F9CA3-6DA8-4714-BB2A-314D17A165DD}"/>
    <cellStyle name="Pourcentage 4 8 2 2 2" xfId="41636" xr:uid="{278C7940-6081-4CB2-A863-119842100938}"/>
    <cellStyle name="Pourcentage 4 8 2 2 2 2" xfId="41637" xr:uid="{85099F26-8610-4BAF-AB9F-78A98649E1F7}"/>
    <cellStyle name="Pourcentage 4 8 2 2 3" xfId="41638" xr:uid="{0DE7F857-DFBA-4090-B8C8-869CF9914250}"/>
    <cellStyle name="Pourcentage 4 8 2 2 4" xfId="41639" xr:uid="{CD06BAD5-7973-4FD6-B3DB-91E058725F7F}"/>
    <cellStyle name="Pourcentage 4 8 2 3" xfId="41640" xr:uid="{9FB8D595-89A3-4E25-B024-25EAF53B590D}"/>
    <cellStyle name="Pourcentage 4 8 2 3 2" xfId="41641" xr:uid="{DF2149F1-F111-4E12-8BC8-0FAEA87EA8F7}"/>
    <cellStyle name="Pourcentage 4 8 2 4" xfId="41642" xr:uid="{861B9AB2-8BBF-4BD2-B9D7-E58DC81B7C18}"/>
    <cellStyle name="Pourcentage 4 8 2 5" xfId="41643" xr:uid="{2BA52BB5-0282-4443-8379-3AE436B1764A}"/>
    <cellStyle name="Pourcentage 4 8 2 6" xfId="41644" xr:uid="{D41AAEAA-6B1B-4DDA-9D81-2D110C58EF8A}"/>
    <cellStyle name="Pourcentage 4 8 3" xfId="41645" xr:uid="{9D8DB5D9-E3A1-48E6-8C5E-48CB705C092F}"/>
    <cellStyle name="Pourcentage 4 8 3 2" xfId="41646" xr:uid="{19AE18A1-D632-4F77-B4BF-7BC69E0E4D38}"/>
    <cellStyle name="Pourcentage 4 9" xfId="41647" xr:uid="{7462583D-E2CF-4A0A-B456-9B5B61AB6B56}"/>
    <cellStyle name="Pourcentage 4 9 2" xfId="41648" xr:uid="{96C93886-5C5C-4107-A0AB-49451375FBDF}"/>
    <cellStyle name="Pourcentage 4 9 2 2" xfId="41649" xr:uid="{C364AD42-91DC-4981-85BD-D07C8B1938ED}"/>
    <cellStyle name="Pourcentage 4 9 2 2 2" xfId="41650" xr:uid="{19B071B3-A409-4B27-AE19-CE5A4EB189C3}"/>
    <cellStyle name="Pourcentage 4 9 2 2 2 2" xfId="41651" xr:uid="{82779059-A317-4966-BD6B-13FE3FB3DFD7}"/>
    <cellStyle name="Pourcentage 4 9 2 2 3" xfId="41652" xr:uid="{C03D7679-AE92-4C64-AE03-D439296C08F2}"/>
    <cellStyle name="Pourcentage 4 9 2 2 4" xfId="41653" xr:uid="{CB862DAB-5593-4739-A5E9-260B565AC4D1}"/>
    <cellStyle name="Pourcentage 4 9 2 3" xfId="41654" xr:uid="{7F5F3C73-7BEC-41B1-BB8A-A20D6BE21584}"/>
    <cellStyle name="Pourcentage 4 9 2 3 2" xfId="41655" xr:uid="{3169F821-5260-48D0-ADCA-DCA965013EA5}"/>
    <cellStyle name="Pourcentage 4 9 2 4" xfId="41656" xr:uid="{7FB55DC7-0064-43A1-A22A-B38F6D57E350}"/>
    <cellStyle name="Pourcentage 4 9 2 5" xfId="41657" xr:uid="{F1BCF2C0-4D96-488C-8451-6885A05A7BF5}"/>
    <cellStyle name="Pourcentage 4 9 2 6" xfId="41658" xr:uid="{7CFE627E-2DBE-484E-94E3-A3FE34B7DB13}"/>
    <cellStyle name="Pourcentage 4 9 3" xfId="41659" xr:uid="{B269D4DE-7FBE-4782-83C2-C1B796940CB4}"/>
    <cellStyle name="Pourcentage 4 9 3 2" xfId="41660" xr:uid="{686A91E2-02D7-410F-9A2F-B1EDECB35A83}"/>
    <cellStyle name="Pourcentage 5" xfId="1639" xr:uid="{00000000-0005-0000-0000-000070060000}"/>
    <cellStyle name="Pourcentage 5 10" xfId="41661" xr:uid="{DDBC8246-D596-4D3F-9661-5521915CE3FD}"/>
    <cellStyle name="Pourcentage 5 10 2" xfId="41662" xr:uid="{7AAC6B27-6357-4F90-B791-400F98076B02}"/>
    <cellStyle name="Pourcentage 5 10 2 2" xfId="41663" xr:uid="{64F260A2-1C2D-4764-9F4D-0A15D5E4E8A7}"/>
    <cellStyle name="Pourcentage 5 10 2 2 2" xfId="41664" xr:uid="{985E116B-16DA-4B1A-8328-8AA2277AFB1E}"/>
    <cellStyle name="Pourcentage 5 10 2 2 2 2" xfId="41665" xr:uid="{822356C4-1A07-4C52-9E4C-69076EAB2F14}"/>
    <cellStyle name="Pourcentage 5 10 2 2 3" xfId="41666" xr:uid="{1E5C4E60-8B56-4388-BF05-52C0E69C02A4}"/>
    <cellStyle name="Pourcentage 5 10 2 2 4" xfId="41667" xr:uid="{C6FA7E09-3DDA-4259-A1D1-85FB500E7C3A}"/>
    <cellStyle name="Pourcentage 5 10 2 3" xfId="41668" xr:uid="{F40F948E-B7D4-435E-BFB4-FD651E57DF7F}"/>
    <cellStyle name="Pourcentage 5 10 2 3 2" xfId="41669" xr:uid="{3E783DC6-0319-4583-9E0A-E426136B04D4}"/>
    <cellStyle name="Pourcentage 5 10 2 4" xfId="41670" xr:uid="{9435555E-D737-4FFC-8338-B701560472BC}"/>
    <cellStyle name="Pourcentage 5 10 2 5" xfId="41671" xr:uid="{F82D9B89-2EDB-467F-BA3B-DD3F94C9A6CF}"/>
    <cellStyle name="Pourcentage 5 10 2 6" xfId="41672" xr:uid="{38E73266-655F-4F90-8C2D-F1D868568B9A}"/>
    <cellStyle name="Pourcentage 5 10 3" xfId="41673" xr:uid="{7A3BEF31-8A87-42D1-99DF-77959DFB426D}"/>
    <cellStyle name="Pourcentage 5 10 3 2" xfId="41674" xr:uid="{DD8F7704-9C57-41D1-A873-FF0882BAE7E9}"/>
    <cellStyle name="Pourcentage 5 11" xfId="41675" xr:uid="{6E656A4A-A4EC-4D07-A9B6-F92DDF61C6B5}"/>
    <cellStyle name="Pourcentage 5 11 2" xfId="41676" xr:uid="{D7969A34-8297-4911-AD63-05BF236FF700}"/>
    <cellStyle name="Pourcentage 5 11 2 2" xfId="41677" xr:uid="{D0FF2D21-F31B-42C3-91E4-09FDA0511BCA}"/>
    <cellStyle name="Pourcentage 5 11 2 2 2" xfId="41678" xr:uid="{8FC9F5E1-256E-426F-ABA6-D2100055975F}"/>
    <cellStyle name="Pourcentage 5 11 2 2 2 2" xfId="41679" xr:uid="{64FDA509-AF31-4812-9005-3DEFF031E524}"/>
    <cellStyle name="Pourcentage 5 11 2 2 3" xfId="41680" xr:uid="{3C55694F-94F6-4F09-AB2C-EF7C3F46491C}"/>
    <cellStyle name="Pourcentage 5 11 2 2 4" xfId="41681" xr:uid="{67609762-C6BD-4DFA-B374-B5301CAD0BF8}"/>
    <cellStyle name="Pourcentage 5 11 2 3" xfId="41682" xr:uid="{F4B3EA43-1514-4535-8B8F-B2674D94E388}"/>
    <cellStyle name="Pourcentage 5 11 2 3 2" xfId="41683" xr:uid="{332F72F5-5217-4714-8F3E-0B59E0FC0619}"/>
    <cellStyle name="Pourcentage 5 11 2 4" xfId="41684" xr:uid="{E81CD5C4-B8E3-4972-8AD7-751592EE38EA}"/>
    <cellStyle name="Pourcentage 5 11 2 5" xfId="41685" xr:uid="{3D0E6B09-328E-4AF3-A212-010725A7928F}"/>
    <cellStyle name="Pourcentage 5 11 2 6" xfId="41686" xr:uid="{D191F621-2AB7-4805-9045-2C5A1CC6DDB2}"/>
    <cellStyle name="Pourcentage 5 11 3" xfId="41687" xr:uid="{2F606401-3373-45B8-9CD3-C225793BCC47}"/>
    <cellStyle name="Pourcentage 5 11 3 2" xfId="41688" xr:uid="{8093DACC-A458-4590-ADA4-6A99114ABAFE}"/>
    <cellStyle name="Pourcentage 5 12" xfId="41689" xr:uid="{3FC04253-6E51-42EE-AD66-D4717400CCF8}"/>
    <cellStyle name="Pourcentage 5 12 2" xfId="41690" xr:uid="{682C43DE-A47A-4D2D-8C52-0FC6FCC13646}"/>
    <cellStyle name="Pourcentage 5 12 2 2" xfId="41691" xr:uid="{ABD96FA4-2463-497B-9492-35DDFC9C83A9}"/>
    <cellStyle name="Pourcentage 5 12 2 2 2" xfId="41692" xr:uid="{B9860D2B-FBB6-4152-A55A-570F57345549}"/>
    <cellStyle name="Pourcentage 5 12 2 2 2 2" xfId="41693" xr:uid="{4779B7DB-4800-4FF0-A28F-F2BEF61F6B7A}"/>
    <cellStyle name="Pourcentage 5 12 2 2 3" xfId="41694" xr:uid="{718814C5-246F-40C1-931E-44090045BDDF}"/>
    <cellStyle name="Pourcentage 5 12 2 2 4" xfId="41695" xr:uid="{F62B2C34-3E82-4CE8-85E8-B258EDC7D33F}"/>
    <cellStyle name="Pourcentage 5 12 2 3" xfId="41696" xr:uid="{1A9597C6-54A4-4F22-A339-4BAEE31325BC}"/>
    <cellStyle name="Pourcentage 5 12 2 3 2" xfId="41697" xr:uid="{E523A59A-BC0B-4875-B429-76E8450C7D27}"/>
    <cellStyle name="Pourcentage 5 12 2 4" xfId="41698" xr:uid="{0A515F79-36BC-4CAF-ABBF-5A926743B9DF}"/>
    <cellStyle name="Pourcentage 5 12 2 5" xfId="41699" xr:uid="{5614B0F0-C572-475E-8B7C-004F9AD8E130}"/>
    <cellStyle name="Pourcentage 5 12 2 6" xfId="41700" xr:uid="{4FCEAE25-A1AB-4418-ACA6-E2D9004F7715}"/>
    <cellStyle name="Pourcentage 5 12 3" xfId="41701" xr:uid="{EF3B2C7A-BC42-4851-A5A0-09247E6E0393}"/>
    <cellStyle name="Pourcentage 5 12 3 2" xfId="41702" xr:uid="{C0AFACE5-90C8-46C0-ACC4-CFB276DA3D02}"/>
    <cellStyle name="Pourcentage 5 13" xfId="41703" xr:uid="{EA6FA5C3-5482-40CA-95FA-DC3936281C42}"/>
    <cellStyle name="Pourcentage 5 13 2" xfId="41704" xr:uid="{98E62DBF-16D9-427B-8F3F-0DAD93A4C3FD}"/>
    <cellStyle name="Pourcentage 5 13 2 2" xfId="41705" xr:uid="{AC77275C-7366-4252-8BC8-C578FB4D8FE7}"/>
    <cellStyle name="Pourcentage 5 13 2 2 2" xfId="41706" xr:uid="{53CC003B-4779-4A6A-9283-3972BFA6FA23}"/>
    <cellStyle name="Pourcentage 5 13 2 2 2 2" xfId="41707" xr:uid="{47C4194C-6CB3-488F-B111-574713372A3F}"/>
    <cellStyle name="Pourcentage 5 13 2 2 3" xfId="41708" xr:uid="{F45E81DD-D5F2-4685-923B-3D155E8649B6}"/>
    <cellStyle name="Pourcentage 5 13 2 2 4" xfId="41709" xr:uid="{A8A1F6A9-7A75-454F-B1B2-C90ED46BA342}"/>
    <cellStyle name="Pourcentage 5 13 2 3" xfId="41710" xr:uid="{008E66E2-D79E-4ABB-A12E-2D1B83CEB51D}"/>
    <cellStyle name="Pourcentage 5 13 2 3 2" xfId="41711" xr:uid="{E8B900AB-C1B5-40DF-AA30-F744271E7984}"/>
    <cellStyle name="Pourcentage 5 13 2 4" xfId="41712" xr:uid="{1FDFF050-6382-4E3D-94A1-7B7AE1B0C460}"/>
    <cellStyle name="Pourcentage 5 13 2 5" xfId="41713" xr:uid="{8884FEEE-87D9-4CAD-B795-4BB25DF81BA1}"/>
    <cellStyle name="Pourcentage 5 13 2 6" xfId="41714" xr:uid="{F82A1D02-287B-4AC8-9D48-436FE827A4AF}"/>
    <cellStyle name="Pourcentage 5 13 3" xfId="41715" xr:uid="{D40614EF-E1D4-42DA-855C-B38372E187A0}"/>
    <cellStyle name="Pourcentage 5 13 3 2" xfId="41716" xr:uid="{FAFAF2ED-9A4E-4FF9-8CD8-0D41E1FAAB4E}"/>
    <cellStyle name="Pourcentage 5 14" xfId="41717" xr:uid="{5580497F-AFE0-41F0-ABE8-EC135702340B}"/>
    <cellStyle name="Pourcentage 5 14 2" xfId="41718" xr:uid="{2EFF10B1-390A-4D55-A05B-03BDBBC2E55E}"/>
    <cellStyle name="Pourcentage 5 14 2 2" xfId="41719" xr:uid="{C2B23CF7-FE9F-4039-B594-4C84C1AB80D4}"/>
    <cellStyle name="Pourcentage 5 14 2 2 2" xfId="41720" xr:uid="{A9D8664E-B2BA-486F-8346-120627BDDD57}"/>
    <cellStyle name="Pourcentage 5 14 2 3" xfId="41721" xr:uid="{1D023B41-1FE0-44D1-9560-A81FC930164F}"/>
    <cellStyle name="Pourcentage 5 14 2 4" xfId="41722" xr:uid="{17056BF3-9498-4787-A43B-021A1B281F5C}"/>
    <cellStyle name="Pourcentage 5 14 3" xfId="41723" xr:uid="{064D965C-B220-4BB2-B1E4-03FE629E7BE9}"/>
    <cellStyle name="Pourcentage 5 14 3 2" xfId="41724" xr:uid="{490ECA8B-D109-466F-8B13-84E02C834AE6}"/>
    <cellStyle name="Pourcentage 5 14 3 3" xfId="41725" xr:uid="{6DCEF662-63B0-4FD1-B97F-611FBAC610D6}"/>
    <cellStyle name="Pourcentage 5 14 4" xfId="41726" xr:uid="{293C83D5-BC38-4F22-B435-E131D6241856}"/>
    <cellStyle name="Pourcentage 5 14 5" xfId="41727" xr:uid="{67EDA0ED-0C57-4F59-9781-17FAC099AE9B}"/>
    <cellStyle name="Pourcentage 5 15" xfId="41728" xr:uid="{5D190C4A-48E5-4732-8F41-94C5764BF312}"/>
    <cellStyle name="Pourcentage 5 16" xfId="4092" xr:uid="{C7B309D2-CFEF-4924-992B-B2AF46BA739C}"/>
    <cellStyle name="Pourcentage 5 17" xfId="2250" xr:uid="{A416C7BF-90A1-4DE6-BECC-B3C665BA46E4}"/>
    <cellStyle name="Pourcentage 5 2" xfId="3231" xr:uid="{BBC192E1-1742-4B8D-910A-0D3DE1814FCF}"/>
    <cellStyle name="Pourcentage 5 2 2" xfId="41729" xr:uid="{4E928FB5-3BD1-4159-9B7F-4DA30D7CBE0B}"/>
    <cellStyle name="Pourcentage 5 2 2 2" xfId="41730" xr:uid="{BE4A081D-79A5-4F21-9818-F842BD6448F8}"/>
    <cellStyle name="Pourcentage 5 2 2 2 2" xfId="41731" xr:uid="{A6073626-8F77-4B35-9D69-630483063779}"/>
    <cellStyle name="Pourcentage 5 2 2 2 2 2" xfId="41732" xr:uid="{7BA15D2A-ADC3-4A43-B337-3C935CFC9C1E}"/>
    <cellStyle name="Pourcentage 5 2 2 2 2 2 2" xfId="41733" xr:uid="{571784F7-6CDA-4E71-98AE-8A5DD6B5BE21}"/>
    <cellStyle name="Pourcentage 5 2 2 2 2 3" xfId="41734" xr:uid="{9BD0B903-0705-426C-A05E-665BBEC15DBC}"/>
    <cellStyle name="Pourcentage 5 2 2 2 2 4" xfId="41735" xr:uid="{AD6F855A-6F79-4637-B2AF-2BC5AA2887FC}"/>
    <cellStyle name="Pourcentage 5 2 2 2 3" xfId="41736" xr:uid="{BAAD2D35-85AF-4DEF-A68F-288326D93760}"/>
    <cellStyle name="Pourcentage 5 2 2 2 3 2" xfId="41737" xr:uid="{A5839C96-10B2-4840-BD2D-7A03D72FB7CB}"/>
    <cellStyle name="Pourcentage 5 2 2 2 4" xfId="41738" xr:uid="{6DF9B0FC-F3DF-4444-9CE7-B323BFFF08C5}"/>
    <cellStyle name="Pourcentage 5 2 2 2 5" xfId="41739" xr:uid="{103D6CE3-F8FF-4EFF-AF1E-9B5EA1CA3362}"/>
    <cellStyle name="Pourcentage 5 2 2 2 6" xfId="41740" xr:uid="{3F8A73B1-AAF7-4609-99DD-32F662F48866}"/>
    <cellStyle name="Pourcentage 5 2 2 3" xfId="41741" xr:uid="{108E52C0-BD44-41AB-ABFC-85FE98A48792}"/>
    <cellStyle name="Pourcentage 5 2 2 3 2" xfId="41742" xr:uid="{5CD953B8-46E0-4401-AB6E-13911845BFB2}"/>
    <cellStyle name="Pourcentage 5 2 3" xfId="41743" xr:uid="{28878ECC-C58C-47BA-9229-A6E7CA1AB990}"/>
    <cellStyle name="Pourcentage 5 2 3 2" xfId="41744" xr:uid="{328BAAD4-D33B-4DB3-B5EB-14F27D592981}"/>
    <cellStyle name="Pourcentage 5 2 3 2 2" xfId="41745" xr:uid="{21EF327A-91D8-48E3-8F15-208459B43A0B}"/>
    <cellStyle name="Pourcentage 5 2 3 2 2 2" xfId="41746" xr:uid="{4882BF44-AA6D-4EE8-812B-33E2CB2836AC}"/>
    <cellStyle name="Pourcentage 5 2 3 2 3" xfId="41747" xr:uid="{65767608-71D9-44D3-BEBC-A8BBDB09EF94}"/>
    <cellStyle name="Pourcentage 5 2 3 2 4" xfId="41748" xr:uid="{65FDC2DD-CE7F-4B4E-BC39-8ADB9BD36A29}"/>
    <cellStyle name="Pourcentage 5 2 3 2 5" xfId="41749" xr:uid="{F7B06552-E956-4D76-A7BD-251FB60CBB0C}"/>
    <cellStyle name="Pourcentage 5 2 3 3" xfId="41750" xr:uid="{40623D3D-B5CB-4BD6-B53D-7DF5D3ACF8EF}"/>
    <cellStyle name="Pourcentage 5 2 3 3 2" xfId="41751" xr:uid="{A9613339-A524-45AA-8497-663ED174A1A0}"/>
    <cellStyle name="Pourcentage 5 2 3 3 3" xfId="41752" xr:uid="{A398AF09-1839-4FE5-8272-0629F0102075}"/>
    <cellStyle name="Pourcentage 5 2 3 4" xfId="41753" xr:uid="{98456AB7-4A9F-415F-9EFE-503D578E72A2}"/>
    <cellStyle name="Pourcentage 5 2 3 5" xfId="41754" xr:uid="{EA7B13E3-5A36-45C0-B133-9C6562935AFB}"/>
    <cellStyle name="Pourcentage 5 2 4" xfId="41755" xr:uid="{F68C78DA-67F8-477F-8C6F-C4F8B8276AB1}"/>
    <cellStyle name="Pourcentage 5 2 4 2" xfId="41756" xr:uid="{3D245263-6CB9-4821-9EAD-EAF821C08389}"/>
    <cellStyle name="Pourcentage 5 2 5" xfId="4184" xr:uid="{DC5EC3EA-5D3A-4860-B4A2-309977BA7FCC}"/>
    <cellStyle name="Pourcentage 5 3" xfId="41757" xr:uid="{4CC6959E-1B6A-4313-ACF4-9B201FC462F1}"/>
    <cellStyle name="Pourcentage 5 3 2" xfId="41758" xr:uid="{CEF47AB1-ECE2-44EA-8686-A77302AEB804}"/>
    <cellStyle name="Pourcentage 5 3 2 2" xfId="41759" xr:uid="{F7342A79-D6AD-4FBE-878B-64EB3F18979F}"/>
    <cellStyle name="Pourcentage 5 3 2 2 2" xfId="41760" xr:uid="{E3CDE6CC-158B-48F3-8F3E-0AC635DF4856}"/>
    <cellStyle name="Pourcentage 5 3 2 2 2 2" xfId="41761" xr:uid="{19E89510-0DA5-47D9-B236-F11FF492E5FD}"/>
    <cellStyle name="Pourcentage 5 3 2 2 3" xfId="41762" xr:uid="{E2AA04D2-C0DF-497B-8B7E-DDCA3CB92F8B}"/>
    <cellStyle name="Pourcentage 5 3 2 2 4" xfId="41763" xr:uid="{D22BBF07-8667-4B62-9CE5-CAF1EFDC5FEB}"/>
    <cellStyle name="Pourcentage 5 3 2 3" xfId="41764" xr:uid="{20CA8C1B-BE21-4AB5-9107-D4CEFDA6D209}"/>
    <cellStyle name="Pourcentage 5 3 2 3 2" xfId="41765" xr:uid="{2123FF0F-9773-4921-B72A-1BBAECBFFB07}"/>
    <cellStyle name="Pourcentage 5 3 2 4" xfId="41766" xr:uid="{00AEB69E-6577-4EE4-A107-C0AA0A5E3B00}"/>
    <cellStyle name="Pourcentage 5 3 2 5" xfId="41767" xr:uid="{9FF87159-21C9-4859-8B31-60C5D4574C36}"/>
    <cellStyle name="Pourcentage 5 3 2 6" xfId="41768" xr:uid="{2518A843-AD4A-4CBF-ACC8-C5EEA23A0DAD}"/>
    <cellStyle name="Pourcentage 5 3 3" xfId="41769" xr:uid="{F2789D99-0C94-457E-904B-77EF821E16D9}"/>
    <cellStyle name="Pourcentage 5 3 3 2" xfId="41770" xr:uid="{F985C4D1-55C0-4CFF-AF4E-35B3CFC5B277}"/>
    <cellStyle name="Pourcentage 5 4" xfId="41771" xr:uid="{792068F2-F010-4404-96A8-6057043A0966}"/>
    <cellStyle name="Pourcentage 5 4 2" xfId="41772" xr:uid="{A69B1825-89F7-4939-8DCD-23C804275AB0}"/>
    <cellStyle name="Pourcentage 5 4 2 2" xfId="41773" xr:uid="{79404C47-69EB-41DC-9B3B-ED4CF344C700}"/>
    <cellStyle name="Pourcentage 5 4 2 2 2" xfId="41774" xr:uid="{4F7C1F27-7FF8-42EA-8D21-7FA01D5D70D5}"/>
    <cellStyle name="Pourcentage 5 4 2 2 2 2" xfId="41775" xr:uid="{B1593844-1D98-40A8-9339-898BD2DFA4CA}"/>
    <cellStyle name="Pourcentage 5 4 2 2 3" xfId="41776" xr:uid="{B0F5F5DB-C71F-4B83-BAF2-414E404EA8CE}"/>
    <cellStyle name="Pourcentage 5 4 2 2 4" xfId="41777" xr:uid="{82C6D903-1287-4FCA-8C8F-800615939A48}"/>
    <cellStyle name="Pourcentage 5 4 2 3" xfId="41778" xr:uid="{9BA3AEE9-6BC3-4097-81AE-DE4B0E0D9757}"/>
    <cellStyle name="Pourcentage 5 4 2 3 2" xfId="41779" xr:uid="{DCF28A8A-509B-46F7-9439-8D5904A8FAEF}"/>
    <cellStyle name="Pourcentage 5 4 2 4" xfId="41780" xr:uid="{8507BC4A-EC3B-40C4-A3BC-C631CEC148A6}"/>
    <cellStyle name="Pourcentage 5 4 2 5" xfId="41781" xr:uid="{D1599E8A-8B22-4DAC-B65E-1385EDE8DB6E}"/>
    <cellStyle name="Pourcentage 5 4 2 6" xfId="41782" xr:uid="{FBB939EB-AF42-4C9D-92A6-A9BAEBF71566}"/>
    <cellStyle name="Pourcentage 5 4 3" xfId="41783" xr:uid="{CCF77FE0-46B3-43F3-A807-D766CCC84D6B}"/>
    <cellStyle name="Pourcentage 5 4 3 2" xfId="41784" xr:uid="{C85E3A55-79E7-4606-B531-9635CA9ECF4A}"/>
    <cellStyle name="Pourcentage 5 5" xfId="41785" xr:uid="{7B5C4F32-CD7F-4550-9805-A730C04F62CC}"/>
    <cellStyle name="Pourcentage 5 5 2" xfId="41786" xr:uid="{59969C65-A5B8-4F1D-9B34-356D8030170B}"/>
    <cellStyle name="Pourcentage 5 5 2 2" xfId="41787" xr:uid="{18393240-DD1B-43EC-8629-79D4CDC699C6}"/>
    <cellStyle name="Pourcentage 5 5 2 2 2" xfId="41788" xr:uid="{B7AC3422-84E0-4D5F-9A16-D6DFD3C159CD}"/>
    <cellStyle name="Pourcentage 5 5 2 2 2 2" xfId="41789" xr:uid="{50E8F559-3E93-40F2-A888-6D8E086D02C7}"/>
    <cellStyle name="Pourcentage 5 5 2 2 3" xfId="41790" xr:uid="{3677AC9C-66FE-43F5-948E-D44AD38352A2}"/>
    <cellStyle name="Pourcentage 5 5 2 2 4" xfId="41791" xr:uid="{D55EC3B6-D072-4C49-9311-5713983C18DF}"/>
    <cellStyle name="Pourcentage 5 5 2 3" xfId="41792" xr:uid="{D6489A30-7B92-4E37-BECC-978A425AF918}"/>
    <cellStyle name="Pourcentage 5 5 2 3 2" xfId="41793" xr:uid="{F7B58967-84CB-41EA-8ACF-CC8F06707E5F}"/>
    <cellStyle name="Pourcentage 5 5 2 4" xfId="41794" xr:uid="{CE1F4C6C-4D23-47D5-80AE-36D25E128A49}"/>
    <cellStyle name="Pourcentage 5 5 2 5" xfId="41795" xr:uid="{CC330EDE-0085-448E-9222-658B005E63B6}"/>
    <cellStyle name="Pourcentage 5 5 2 6" xfId="41796" xr:uid="{6934F76A-9F7F-495E-A6B9-BF846258DC02}"/>
    <cellStyle name="Pourcentage 5 5 3" xfId="41797" xr:uid="{1EF591CF-01C2-4541-982D-159C21D35F9C}"/>
    <cellStyle name="Pourcentage 5 5 3 2" xfId="41798" xr:uid="{E44DDDC9-7D7C-44A8-B7B7-14541004662F}"/>
    <cellStyle name="Pourcentage 5 6" xfId="41799" xr:uid="{989DC7FF-C96F-4F23-AFAC-96EF89BA1801}"/>
    <cellStyle name="Pourcentage 5 6 2" xfId="41800" xr:uid="{1F901115-312C-4D7D-BA41-5F6333275614}"/>
    <cellStyle name="Pourcentage 5 6 2 2" xfId="41801" xr:uid="{4C172172-A89F-47DC-ACFC-A47F7CE87260}"/>
    <cellStyle name="Pourcentage 5 6 2 2 2" xfId="41802" xr:uid="{E933C894-2604-4635-9CCC-51008191FCE4}"/>
    <cellStyle name="Pourcentage 5 6 2 2 2 2" xfId="41803" xr:uid="{28DBBF96-91C5-4AC7-A7C9-3250B6F0D93E}"/>
    <cellStyle name="Pourcentage 5 6 2 2 3" xfId="41804" xr:uid="{360989FA-85A8-405A-BD34-6E8F35185581}"/>
    <cellStyle name="Pourcentage 5 6 2 2 4" xfId="41805" xr:uid="{BA2F4867-FD09-4CF9-B0B7-BA1C3A0CDB72}"/>
    <cellStyle name="Pourcentage 5 6 2 3" xfId="41806" xr:uid="{15FA1F90-A0EF-45C1-84F4-4242BA379DD7}"/>
    <cellStyle name="Pourcentage 5 6 2 3 2" xfId="41807" xr:uid="{2CC0759F-674F-45AC-9E91-DCB484F7F1A6}"/>
    <cellStyle name="Pourcentage 5 6 2 4" xfId="41808" xr:uid="{81DC2725-6ACB-48A7-A17D-6BC5CF4BA8CD}"/>
    <cellStyle name="Pourcentage 5 6 2 5" xfId="41809" xr:uid="{BF587359-8878-4006-B78A-B837118832FE}"/>
    <cellStyle name="Pourcentage 5 6 2 6" xfId="41810" xr:uid="{2D6CBEEA-34DB-4148-B495-F7EA4D004C81}"/>
    <cellStyle name="Pourcentage 5 6 3" xfId="41811" xr:uid="{319703BF-F9B8-4D4D-8C58-B1A51C86AB05}"/>
    <cellStyle name="Pourcentage 5 6 3 2" xfId="41812" xr:uid="{18BA3713-424E-4578-8DA8-A2A9CB53A034}"/>
    <cellStyle name="Pourcentage 5 7" xfId="41813" xr:uid="{4FE19E9C-4323-4045-A2FE-B7BC19DA702D}"/>
    <cellStyle name="Pourcentage 5 7 2" xfId="41814" xr:uid="{A4B0CB61-6795-4D5C-A16E-9509B794AC04}"/>
    <cellStyle name="Pourcentage 5 7 2 2" xfId="41815" xr:uid="{DAA2202E-53DC-47C1-8427-FAB5A2AC6F16}"/>
    <cellStyle name="Pourcentage 5 7 2 2 2" xfId="41816" xr:uid="{364AA5ED-7AC0-4ABA-AA75-280636DC734D}"/>
    <cellStyle name="Pourcentage 5 7 2 2 2 2" xfId="41817" xr:uid="{C39655D6-E070-4EBD-8938-3F90B48F58B5}"/>
    <cellStyle name="Pourcentage 5 7 2 2 3" xfId="41818" xr:uid="{8F75C4F4-1C1B-4573-B0AF-AFA6283BAEF6}"/>
    <cellStyle name="Pourcentage 5 7 2 2 4" xfId="41819" xr:uid="{51A2A962-6689-4FDA-9421-42B00009506C}"/>
    <cellStyle name="Pourcentage 5 7 2 3" xfId="41820" xr:uid="{7134ABC5-1B2B-4890-BFCA-358873DC86F0}"/>
    <cellStyle name="Pourcentage 5 7 2 3 2" xfId="41821" xr:uid="{A99C4330-819B-492C-A176-A7BCB108A8E5}"/>
    <cellStyle name="Pourcentage 5 7 2 4" xfId="41822" xr:uid="{C35C2675-0EDE-4EA5-BB7E-E83DB8E1B245}"/>
    <cellStyle name="Pourcentage 5 7 2 5" xfId="41823" xr:uid="{AA1DFED1-9C4F-4617-B383-04E84E37BD79}"/>
    <cellStyle name="Pourcentage 5 7 2 6" xfId="41824" xr:uid="{5679BD0B-F202-45C3-8351-6D4E4207BD27}"/>
    <cellStyle name="Pourcentage 5 7 3" xfId="41825" xr:uid="{1EA2F902-49C2-411F-A581-69EE7ADF82F3}"/>
    <cellStyle name="Pourcentage 5 7 3 2" xfId="41826" xr:uid="{B8A9F433-41C2-4AB3-9AD3-1400DDC0976E}"/>
    <cellStyle name="Pourcentage 5 8" xfId="41827" xr:uid="{70D95381-EAF6-40B6-B891-90781DBEEFE1}"/>
    <cellStyle name="Pourcentage 5 8 2" xfId="41828" xr:uid="{ED1FF6B8-F764-41A8-A5C8-8AC995836DA0}"/>
    <cellStyle name="Pourcentage 5 8 2 2" xfId="41829" xr:uid="{5568EE9E-E646-429C-8261-C9378C8E3C9C}"/>
    <cellStyle name="Pourcentage 5 8 2 2 2" xfId="41830" xr:uid="{D56C9DCC-4124-4635-A76E-54F5433ECF0D}"/>
    <cellStyle name="Pourcentage 5 8 2 2 2 2" xfId="41831" xr:uid="{BD1575A6-5C75-4BAD-8054-0E402A2125C8}"/>
    <cellStyle name="Pourcentage 5 8 2 2 3" xfId="41832" xr:uid="{A35A5758-9B18-45C6-8088-926853172210}"/>
    <cellStyle name="Pourcentage 5 8 2 2 4" xfId="41833" xr:uid="{D107905A-012F-48BE-A78C-E64C97FE08AD}"/>
    <cellStyle name="Pourcentage 5 8 2 3" xfId="41834" xr:uid="{1A227D27-7B8E-4E49-9BA3-224BAD8BDB77}"/>
    <cellStyle name="Pourcentage 5 8 2 3 2" xfId="41835" xr:uid="{4B2975BD-4FC2-4F05-98CB-455FB30277EA}"/>
    <cellStyle name="Pourcentage 5 8 2 4" xfId="41836" xr:uid="{DE9F5EED-AB97-42DB-8D54-347920FF97A7}"/>
    <cellStyle name="Pourcentage 5 8 2 5" xfId="41837" xr:uid="{B5C4A13C-E663-4520-BB6F-636DC13DEDF2}"/>
    <cellStyle name="Pourcentage 5 8 2 6" xfId="41838" xr:uid="{0290A46F-FC2A-4992-B4FE-36F82FD67D21}"/>
    <cellStyle name="Pourcentage 5 8 3" xfId="41839" xr:uid="{89D57AA5-FD55-4F43-9F15-8AC81A30881E}"/>
    <cellStyle name="Pourcentage 5 8 3 2" xfId="41840" xr:uid="{66D23908-F049-4F9A-B933-F2B38F344935}"/>
    <cellStyle name="Pourcentage 5 9" xfId="41841" xr:uid="{60C6B607-6244-425F-96BB-999AD1F35056}"/>
    <cellStyle name="Pourcentage 5 9 2" xfId="41842" xr:uid="{967B3405-A108-4339-A077-BE31B94635DB}"/>
    <cellStyle name="Pourcentage 5 9 2 2" xfId="41843" xr:uid="{6DEE0941-AC0E-4C25-B395-D8C39C5C2B1F}"/>
    <cellStyle name="Pourcentage 5 9 2 2 2" xfId="41844" xr:uid="{440FE4F1-2EBD-4685-B08A-56C7D35DE497}"/>
    <cellStyle name="Pourcentage 5 9 2 2 2 2" xfId="41845" xr:uid="{B96299B6-3AD1-4A1F-A5B8-A13D830F309D}"/>
    <cellStyle name="Pourcentage 5 9 2 2 3" xfId="41846" xr:uid="{5D0D14E4-3C7F-4242-9405-D1E1C7D9CA6B}"/>
    <cellStyle name="Pourcentage 5 9 2 2 4" xfId="41847" xr:uid="{373873C2-2F4F-4BEE-B210-AFA8620DECAF}"/>
    <cellStyle name="Pourcentage 5 9 2 3" xfId="41848" xr:uid="{D3D77A29-FC71-4B40-92AC-3A6E9E16E17D}"/>
    <cellStyle name="Pourcentage 5 9 2 3 2" xfId="41849" xr:uid="{590224BF-A617-49D6-8CC0-2CC65C09DEED}"/>
    <cellStyle name="Pourcentage 5 9 2 4" xfId="41850" xr:uid="{1301B80A-CFC4-4E45-BC28-9AA5C01B96A2}"/>
    <cellStyle name="Pourcentage 5 9 2 5" xfId="41851" xr:uid="{C25B8FFB-E8E8-4EE7-9A74-DE1193F53363}"/>
    <cellStyle name="Pourcentage 5 9 2 6" xfId="41852" xr:uid="{090AC7EF-0AD9-4681-8054-E4C6FB56B3D4}"/>
    <cellStyle name="Pourcentage 5 9 3" xfId="41853" xr:uid="{90433E47-19D3-4A88-8015-95FA6CF53821}"/>
    <cellStyle name="Pourcentage 5 9 3 2" xfId="41854" xr:uid="{43BC9811-14F4-43BB-90DF-18A3B10BE3E2}"/>
    <cellStyle name="Pourcentage 6" xfId="1785" xr:uid="{00000000-0005-0000-0000-000071060000}"/>
    <cellStyle name="Pourcentage 6 10" xfId="41855" xr:uid="{4C07ED2B-E35F-47FB-AA94-8A5FF021D043}"/>
    <cellStyle name="Pourcentage 6 10 2" xfId="41856" xr:uid="{1FADB2FC-5F4C-43A0-8913-C86BED21289C}"/>
    <cellStyle name="Pourcentage 6 10 2 2" xfId="41857" xr:uid="{7BDC2CC2-D09F-4EE1-BC5D-0E6556003061}"/>
    <cellStyle name="Pourcentage 6 10 2 2 2" xfId="41858" xr:uid="{BF938EEA-891D-4AB9-B73B-2E74B8E417F1}"/>
    <cellStyle name="Pourcentage 6 10 2 2 2 2" xfId="41859" xr:uid="{D490A088-61DF-4C61-9720-FCBD436B808A}"/>
    <cellStyle name="Pourcentage 6 10 2 2 3" xfId="41860" xr:uid="{29894FA0-4E58-47BE-80AE-B8BA1F55530F}"/>
    <cellStyle name="Pourcentage 6 10 2 2 4" xfId="41861" xr:uid="{2859E961-5F9F-4F01-A1DF-CD230DD51065}"/>
    <cellStyle name="Pourcentage 6 10 2 3" xfId="41862" xr:uid="{C80C44BB-BB11-4A18-BE2C-664A1710CD58}"/>
    <cellStyle name="Pourcentage 6 10 2 3 2" xfId="41863" xr:uid="{EA86D039-7EE2-4116-B3E9-BA2E34060F2E}"/>
    <cellStyle name="Pourcentage 6 10 2 4" xfId="41864" xr:uid="{EAB08ECF-444C-4689-934B-623C8E74483F}"/>
    <cellStyle name="Pourcentage 6 10 2 5" xfId="41865" xr:uid="{8E0E8B2D-0DD8-4789-B62C-1450EDF4A5CF}"/>
    <cellStyle name="Pourcentage 6 10 2 6" xfId="41866" xr:uid="{7B17D6C5-1C9A-4733-A500-46558CB33A8E}"/>
    <cellStyle name="Pourcentage 6 10 3" xfId="41867" xr:uid="{7FEE56EF-3F96-443C-8385-61444FF7881F}"/>
    <cellStyle name="Pourcentage 6 10 3 2" xfId="41868" xr:uid="{3787204A-0C52-44C4-925E-952BD7E12F44}"/>
    <cellStyle name="Pourcentage 6 11" xfId="41869" xr:uid="{50B16756-B9AE-40A8-B2EE-D5C6F2E0CF3E}"/>
    <cellStyle name="Pourcentage 6 11 2" xfId="41870" xr:uid="{27484314-D884-4D89-80E4-8801D7244B89}"/>
    <cellStyle name="Pourcentage 6 11 2 2" xfId="41871" xr:uid="{95085116-FE4B-43E4-B0EF-C017B2FD8AE1}"/>
    <cellStyle name="Pourcentage 6 11 2 2 2" xfId="41872" xr:uid="{9A5E7472-54A4-4F17-9558-4DE220BBD133}"/>
    <cellStyle name="Pourcentage 6 11 2 2 2 2" xfId="41873" xr:uid="{C53D14F3-347A-4A31-98A2-2D962CBD1F17}"/>
    <cellStyle name="Pourcentage 6 11 2 2 3" xfId="41874" xr:uid="{42B600A6-D138-4F08-9733-C6C190336335}"/>
    <cellStyle name="Pourcentage 6 11 2 2 4" xfId="41875" xr:uid="{32B7E539-AF47-4BC4-AA7A-CE069DAEDD49}"/>
    <cellStyle name="Pourcentage 6 11 2 3" xfId="41876" xr:uid="{066F59D3-67D6-42BF-ADF2-05D950C02D00}"/>
    <cellStyle name="Pourcentage 6 11 2 3 2" xfId="41877" xr:uid="{32CBF83A-4D5A-4F00-9894-0B94918BCA9E}"/>
    <cellStyle name="Pourcentage 6 11 2 4" xfId="41878" xr:uid="{50366580-FAEF-41D9-9D54-48332E33EB61}"/>
    <cellStyle name="Pourcentage 6 11 2 5" xfId="41879" xr:uid="{59EBBD9A-D532-414B-99FA-1C7AFCBD6FEB}"/>
    <cellStyle name="Pourcentage 6 11 2 6" xfId="41880" xr:uid="{237A3900-F638-46B2-945F-7FACABF636F8}"/>
    <cellStyle name="Pourcentage 6 11 3" xfId="41881" xr:uid="{B360D7E9-A231-4C95-AE0C-C5377939F838}"/>
    <cellStyle name="Pourcentage 6 11 3 2" xfId="41882" xr:uid="{B2B57978-08D8-49BE-9170-4015B448322E}"/>
    <cellStyle name="Pourcentage 6 12" xfId="41883" xr:uid="{2E5430C0-0EE4-476D-8F21-D89F8D038B45}"/>
    <cellStyle name="Pourcentage 6 12 2" xfId="41884" xr:uid="{0B0F75BC-5DBB-4FF9-AC76-0AB8C9AE8FD1}"/>
    <cellStyle name="Pourcentage 6 12 2 2" xfId="41885" xr:uid="{1F4DBF4E-1900-482F-930B-7DEA2C15C033}"/>
    <cellStyle name="Pourcentage 6 12 2 2 2" xfId="41886" xr:uid="{B7AB31F3-9771-40F5-9190-E135B680C739}"/>
    <cellStyle name="Pourcentage 6 12 2 2 2 2" xfId="41887" xr:uid="{DED83151-1BF2-4D91-98DD-65BAD10D4F1B}"/>
    <cellStyle name="Pourcentage 6 12 2 2 3" xfId="41888" xr:uid="{4EFB5F71-D82C-476B-9819-485F0C3D2EDF}"/>
    <cellStyle name="Pourcentage 6 12 2 2 4" xfId="41889" xr:uid="{AAEB0C6B-96C1-4CFE-B035-37CDA21A1485}"/>
    <cellStyle name="Pourcentage 6 12 2 3" xfId="41890" xr:uid="{5B340F3D-BAD2-4F75-986B-19EA784143E6}"/>
    <cellStyle name="Pourcentage 6 12 2 3 2" xfId="41891" xr:uid="{3857006E-98E1-44B7-AD93-6A576DB07337}"/>
    <cellStyle name="Pourcentage 6 12 2 4" xfId="41892" xr:uid="{44422E0D-2E45-41B0-9186-12856FF550D5}"/>
    <cellStyle name="Pourcentage 6 12 2 5" xfId="41893" xr:uid="{4D071AF8-9F29-4E10-B74D-C2AB52805809}"/>
    <cellStyle name="Pourcentage 6 12 2 6" xfId="41894" xr:uid="{925B03D3-9E9A-417A-A023-612F30927F09}"/>
    <cellStyle name="Pourcentage 6 12 3" xfId="41895" xr:uid="{CD970445-F4BD-42CE-994A-AA4DD4223B92}"/>
    <cellStyle name="Pourcentage 6 12 3 2" xfId="41896" xr:uid="{65C97FA7-3C9F-44D0-9405-2577B7C092DC}"/>
    <cellStyle name="Pourcentage 6 13" xfId="41897" xr:uid="{787B937A-3EAE-4B34-8F92-FB6E480E2156}"/>
    <cellStyle name="Pourcentage 6 13 2" xfId="41898" xr:uid="{C65AED33-875C-49EA-ADC2-E88A9161A696}"/>
    <cellStyle name="Pourcentage 6 13 2 2" xfId="41899" xr:uid="{CA2AD23D-AEA6-4A71-8669-EF51FD2A5ACC}"/>
    <cellStyle name="Pourcentage 6 13 2 2 2" xfId="41900" xr:uid="{CD4DEB91-D6C3-4248-86AE-E2C72B06790E}"/>
    <cellStyle name="Pourcentage 6 13 2 2 2 2" xfId="41901" xr:uid="{A6CFE9A1-C1CE-46E3-A328-E3A00DC61A0A}"/>
    <cellStyle name="Pourcentage 6 13 2 2 3" xfId="41902" xr:uid="{7C35ACCF-9657-451E-ABCE-CF9793ECD1E3}"/>
    <cellStyle name="Pourcentage 6 13 2 2 4" xfId="41903" xr:uid="{52C740E8-8B7B-413F-9B2B-AE3BD82AD3B7}"/>
    <cellStyle name="Pourcentage 6 13 2 3" xfId="41904" xr:uid="{0E19FC22-8C48-40A7-9D03-2DA040E54DCA}"/>
    <cellStyle name="Pourcentage 6 13 2 3 2" xfId="41905" xr:uid="{B7A1FA18-A854-4A3C-89C8-180826DE9F6D}"/>
    <cellStyle name="Pourcentage 6 13 2 4" xfId="41906" xr:uid="{A8A62B98-7966-4AF5-9469-942891E58128}"/>
    <cellStyle name="Pourcentage 6 13 2 5" xfId="41907" xr:uid="{5D4850FF-EB5A-485D-B9FD-27596671A8CC}"/>
    <cellStyle name="Pourcentage 6 13 2 6" xfId="41908" xr:uid="{AE9E594F-EDE1-4984-9F40-C36AFE64293B}"/>
    <cellStyle name="Pourcentage 6 13 3" xfId="41909" xr:uid="{0CE6398A-D8BD-446A-B2EB-07B6D07D3283}"/>
    <cellStyle name="Pourcentage 6 13 3 2" xfId="41910" xr:uid="{23031174-3E93-412F-80A1-A218CB87DD61}"/>
    <cellStyle name="Pourcentage 6 14" xfId="41911" xr:uid="{A21ADF10-44AB-4247-8BA7-991D9BDCC746}"/>
    <cellStyle name="Pourcentage 6 14 2" xfId="41912" xr:uid="{85DB599D-CD40-46FC-BD13-36BE9E15BE4B}"/>
    <cellStyle name="Pourcentage 6 14 2 2" xfId="41913" xr:uid="{7F7E7E52-E64F-47E4-9B0A-0C3AE14CD227}"/>
    <cellStyle name="Pourcentage 6 14 2 2 2" xfId="41914" xr:uid="{4702B049-36CA-4A0B-953D-28FB24D564E7}"/>
    <cellStyle name="Pourcentage 6 14 2 3" xfId="41915" xr:uid="{FC217A31-D93B-41E7-8286-FA6D1FEF332D}"/>
    <cellStyle name="Pourcentage 6 14 2 4" xfId="41916" xr:uid="{9640CDB3-318E-4412-85EF-481B61F34502}"/>
    <cellStyle name="Pourcentage 6 14 3" xfId="41917" xr:uid="{9EA32EAB-8766-43F7-9E40-C3043254AE91}"/>
    <cellStyle name="Pourcentage 6 14 3 2" xfId="41918" xr:uid="{D5FBD982-441A-4DA9-8433-C1E2B2721646}"/>
    <cellStyle name="Pourcentage 6 14 3 3" xfId="41919" xr:uid="{5B93DE4F-110E-46B8-9790-0F208A6FC879}"/>
    <cellStyle name="Pourcentage 6 14 4" xfId="41920" xr:uid="{E09B1FC2-DBDD-4E16-B415-BDD967C3C9B0}"/>
    <cellStyle name="Pourcentage 6 14 5" xfId="41921" xr:uid="{D19E2E61-0831-4C9D-8AAF-5A492B87AA3F}"/>
    <cellStyle name="Pourcentage 6 15" xfId="41922" xr:uid="{3C8BD138-7DB9-4BA1-B184-729254C59EAB}"/>
    <cellStyle name="Pourcentage 6 16" xfId="4093" xr:uid="{1EA09981-44F1-436A-8060-47A656F9606B}"/>
    <cellStyle name="Pourcentage 6 17" xfId="2251" xr:uid="{60A2F2FF-3CC5-46B8-9398-FE3A3E3B0A5B}"/>
    <cellStyle name="Pourcentage 6 2" xfId="3232" xr:uid="{B8001978-44EB-41D2-9EE2-61E4F3444CB7}"/>
    <cellStyle name="Pourcentage 6 2 2" xfId="41923" xr:uid="{B0539AE7-FF05-4FF5-935E-7FBDA50EDCA7}"/>
    <cellStyle name="Pourcentage 6 2 2 2" xfId="41924" xr:uid="{789B730B-423E-4319-A588-379898F499C0}"/>
    <cellStyle name="Pourcentage 6 2 2 2 2" xfId="41925" xr:uid="{20986C17-B17F-44C9-A610-AC6CB399AEF8}"/>
    <cellStyle name="Pourcentage 6 2 2 2 2 2" xfId="41926" xr:uid="{DA343B41-7062-443A-AD43-5D7D0A0E1948}"/>
    <cellStyle name="Pourcentage 6 2 2 2 2 2 2" xfId="41927" xr:uid="{E90B420A-E60A-4A1F-9D99-60B579111579}"/>
    <cellStyle name="Pourcentage 6 2 2 2 2 3" xfId="41928" xr:uid="{9F4AB29F-C78D-4778-8DD9-B7B8E001F569}"/>
    <cellStyle name="Pourcentage 6 2 2 2 2 4" xfId="41929" xr:uid="{C6E0C483-C992-4BF8-9884-28864882C060}"/>
    <cellStyle name="Pourcentage 6 2 2 2 3" xfId="41930" xr:uid="{AF8F6ED9-2D0A-41FD-9B82-B63CE3AB3084}"/>
    <cellStyle name="Pourcentage 6 2 2 2 3 2" xfId="41931" xr:uid="{277829B6-1254-442E-A888-17EBD26EB6F3}"/>
    <cellStyle name="Pourcentage 6 2 2 2 4" xfId="41932" xr:uid="{A8064DAF-2A05-4F4D-A79B-BDC526F0770C}"/>
    <cellStyle name="Pourcentage 6 2 2 2 5" xfId="41933" xr:uid="{981D9485-803D-4909-8AF1-072997F57C5F}"/>
    <cellStyle name="Pourcentage 6 2 2 2 6" xfId="41934" xr:uid="{A9EF9E8F-B767-48C1-A509-588A4113FF2E}"/>
    <cellStyle name="Pourcentage 6 2 2 3" xfId="41935" xr:uid="{B1A109FC-CF3A-459E-AF81-DDAC350909CF}"/>
    <cellStyle name="Pourcentage 6 2 2 3 2" xfId="41936" xr:uid="{2FBBE572-5D1B-4D3D-9B52-085C11C3BC62}"/>
    <cellStyle name="Pourcentage 6 2 3" xfId="41937" xr:uid="{8254558C-FB95-4B71-B06B-8F3ED490F721}"/>
    <cellStyle name="Pourcentage 6 2 3 2" xfId="41938" xr:uid="{556D5BD4-8EBD-4798-A695-9C03A7F340C0}"/>
    <cellStyle name="Pourcentage 6 2 3 2 2" xfId="41939" xr:uid="{1F11326E-DA00-4949-B3DF-291F93B74798}"/>
    <cellStyle name="Pourcentage 6 2 3 2 2 2" xfId="41940" xr:uid="{56633E64-EB49-4C98-B00B-C0F4BEE0D20E}"/>
    <cellStyle name="Pourcentage 6 2 3 2 3" xfId="41941" xr:uid="{6C05064E-3121-4D55-A419-E1D1B6482F20}"/>
    <cellStyle name="Pourcentage 6 2 3 2 4" xfId="41942" xr:uid="{F8AF683B-ADBA-49EF-8B11-119C0BA6336C}"/>
    <cellStyle name="Pourcentage 6 2 3 2 5" xfId="41943" xr:uid="{3864B25D-220A-4BC0-8068-4B0B89242A1E}"/>
    <cellStyle name="Pourcentage 6 2 3 3" xfId="41944" xr:uid="{7791EFA7-8629-4FB4-9311-6F67C2AE7E38}"/>
    <cellStyle name="Pourcentage 6 2 3 3 2" xfId="41945" xr:uid="{192A2DBC-5EA3-44CD-9DDE-9C744310B495}"/>
    <cellStyle name="Pourcentage 6 2 3 3 3" xfId="41946" xr:uid="{197EC657-DD55-4896-8928-B172F4D21E49}"/>
    <cellStyle name="Pourcentage 6 2 3 4" xfId="41947" xr:uid="{CCE36200-1976-403E-BA05-10064DAC0C9A}"/>
    <cellStyle name="Pourcentage 6 2 3 5" xfId="41948" xr:uid="{F634C930-B3A7-489E-8EAF-6BEF90E57D04}"/>
    <cellStyle name="Pourcentage 6 2 4" xfId="41949" xr:uid="{4CBBF80F-6A3C-454E-87FF-486BC0C848D1}"/>
    <cellStyle name="Pourcentage 6 2 4 2" xfId="41950" xr:uid="{F0E1AE5B-EE0F-4276-96B9-AFEBEBAC153F}"/>
    <cellStyle name="Pourcentage 6 2 5" xfId="4185" xr:uid="{189AF258-BB51-47A8-B500-353D0DF18053}"/>
    <cellStyle name="Pourcentage 6 3" xfId="41951" xr:uid="{3F8401F8-7393-4F5F-B472-CEB0A4F4BDDF}"/>
    <cellStyle name="Pourcentage 6 3 2" xfId="41952" xr:uid="{6B217F3E-0357-483D-AC0A-BD4AAF6F8020}"/>
    <cellStyle name="Pourcentage 6 3 2 2" xfId="41953" xr:uid="{542B3DC4-F14C-48EB-8E27-7AE093AD4975}"/>
    <cellStyle name="Pourcentage 6 3 2 2 2" xfId="41954" xr:uid="{3C646AD5-3253-46D5-8F8E-FA937491B0BC}"/>
    <cellStyle name="Pourcentage 6 3 2 2 2 2" xfId="41955" xr:uid="{35CDD88C-6D03-4A92-B4FC-7566860DAFB8}"/>
    <cellStyle name="Pourcentage 6 3 2 2 3" xfId="41956" xr:uid="{A94D8C41-C736-4390-892C-FA147ACE2366}"/>
    <cellStyle name="Pourcentage 6 3 2 2 4" xfId="41957" xr:uid="{BF167FA3-19DA-43CC-A4CA-EDC32A30B46B}"/>
    <cellStyle name="Pourcentage 6 3 2 3" xfId="41958" xr:uid="{9F49095F-2165-435D-9AB7-05681D246734}"/>
    <cellStyle name="Pourcentage 6 3 2 3 2" xfId="41959" xr:uid="{BEA12D10-D36C-45B1-A44D-A275938A8CD0}"/>
    <cellStyle name="Pourcentage 6 3 2 4" xfId="41960" xr:uid="{942334D7-4B14-48A9-BB4A-9D00E85D90D4}"/>
    <cellStyle name="Pourcentage 6 3 2 5" xfId="41961" xr:uid="{83D5BB1B-99A8-4C16-BBD3-C6861AE76A9D}"/>
    <cellStyle name="Pourcentage 6 3 2 6" xfId="41962" xr:uid="{8C78A9A0-CD42-4955-939E-830F83C26FC8}"/>
    <cellStyle name="Pourcentage 6 3 3" xfId="41963" xr:uid="{F73A4776-8574-47B3-A47D-2028B029150C}"/>
    <cellStyle name="Pourcentage 6 3 3 2" xfId="41964" xr:uid="{D0019099-0497-4D62-8264-2BB6D242288B}"/>
    <cellStyle name="Pourcentage 6 4" xfId="41965" xr:uid="{A97BD3EB-6270-4E4C-8FCD-72691FD9BD1D}"/>
    <cellStyle name="Pourcentage 6 4 2" xfId="41966" xr:uid="{6D6E7487-F636-4347-9B60-7131B59D0729}"/>
    <cellStyle name="Pourcentage 6 4 2 2" xfId="41967" xr:uid="{7257E9A8-BB9F-4923-A18F-FB73AD2F29E4}"/>
    <cellStyle name="Pourcentage 6 4 2 2 2" xfId="41968" xr:uid="{EEF0E51A-8EB9-4A21-8869-0F662A561AAE}"/>
    <cellStyle name="Pourcentage 6 4 2 2 2 2" xfId="41969" xr:uid="{5D51E5A7-CB4C-4A64-AE94-4499F32B56DE}"/>
    <cellStyle name="Pourcentage 6 4 2 2 3" xfId="41970" xr:uid="{5CDEEF0B-5A99-4BAB-BFC7-F5B3D8CE7D6C}"/>
    <cellStyle name="Pourcentage 6 4 2 2 4" xfId="41971" xr:uid="{2F0E8AEC-BCB0-48BC-8A73-CB86D50CD7EE}"/>
    <cellStyle name="Pourcentage 6 4 2 3" xfId="41972" xr:uid="{83C79B33-A153-4B79-AD4B-603855218F49}"/>
    <cellStyle name="Pourcentage 6 4 2 3 2" xfId="41973" xr:uid="{66D2528D-EE40-4178-A22C-630052D9C15B}"/>
    <cellStyle name="Pourcentage 6 4 2 4" xfId="41974" xr:uid="{60D65A20-63C4-4FF4-A34C-13ACE26C1866}"/>
    <cellStyle name="Pourcentage 6 4 2 5" xfId="41975" xr:uid="{375086F4-FA2C-4561-8B24-7FB92E195C5D}"/>
    <cellStyle name="Pourcentage 6 4 2 6" xfId="41976" xr:uid="{B774EEB8-BFEC-4E3B-A404-1E571D8199DB}"/>
    <cellStyle name="Pourcentage 6 4 3" xfId="41977" xr:uid="{1E04FE6A-D6A9-4D8C-AA23-273B0FCB815F}"/>
    <cellStyle name="Pourcentage 6 4 3 2" xfId="41978" xr:uid="{6980F3A2-A466-4419-A7B1-16ACE9B86071}"/>
    <cellStyle name="Pourcentage 6 5" xfId="41979" xr:uid="{87F5E5E5-60E8-4261-9658-731E33A52129}"/>
    <cellStyle name="Pourcentage 6 5 2" xfId="41980" xr:uid="{16664E78-83B0-4B39-8416-1550B52BA3EA}"/>
    <cellStyle name="Pourcentage 6 5 2 2" xfId="41981" xr:uid="{2A13FAE5-AC26-40BC-AFE8-8E8859ED2099}"/>
    <cellStyle name="Pourcentage 6 5 2 2 2" xfId="41982" xr:uid="{684027FB-B1DB-402D-A058-109F2A37A4A4}"/>
    <cellStyle name="Pourcentage 6 5 2 2 2 2" xfId="41983" xr:uid="{6B546938-D1F5-4095-BA9F-155964E472C6}"/>
    <cellStyle name="Pourcentage 6 5 2 2 3" xfId="41984" xr:uid="{392FBF57-A19D-4A43-8936-621937443ACA}"/>
    <cellStyle name="Pourcentage 6 5 2 2 4" xfId="41985" xr:uid="{F3BEF903-0D9D-434D-8354-4DE68454B968}"/>
    <cellStyle name="Pourcentage 6 5 2 3" xfId="41986" xr:uid="{99D776DC-FAED-4925-900D-99AD9C6D6683}"/>
    <cellStyle name="Pourcentage 6 5 2 3 2" xfId="41987" xr:uid="{30C9127E-9CD3-494F-ACE6-A11E5BBB467F}"/>
    <cellStyle name="Pourcentage 6 5 2 4" xfId="41988" xr:uid="{A6E8D528-4197-4A72-9F30-1707EB023E1E}"/>
    <cellStyle name="Pourcentage 6 5 2 5" xfId="41989" xr:uid="{2B9850CE-C7EB-430B-B73D-066A2A6C01D0}"/>
    <cellStyle name="Pourcentage 6 5 2 6" xfId="41990" xr:uid="{492A183A-089E-45BB-B79D-11DDD06DC6A8}"/>
    <cellStyle name="Pourcentage 6 5 3" xfId="41991" xr:uid="{AB05B701-3C09-4366-AAEC-2D491900D639}"/>
    <cellStyle name="Pourcentage 6 5 3 2" xfId="41992" xr:uid="{DD01F291-380F-47F2-B446-4F2B91951134}"/>
    <cellStyle name="Pourcentage 6 6" xfId="41993" xr:uid="{F0514868-D999-4860-AC71-6ACAA198D5FF}"/>
    <cellStyle name="Pourcentage 6 6 2" xfId="41994" xr:uid="{3B3D4A35-960F-44F7-9B7D-DA6B8D44FB03}"/>
    <cellStyle name="Pourcentage 6 6 2 2" xfId="41995" xr:uid="{1054079E-C04A-428C-9ED6-17D74668DFAB}"/>
    <cellStyle name="Pourcentage 6 6 2 2 2" xfId="41996" xr:uid="{2ECEEE19-E2CE-4E35-9765-F61A1C03DE7D}"/>
    <cellStyle name="Pourcentage 6 6 2 2 2 2" xfId="41997" xr:uid="{F01D4A6E-C788-4B09-B4DE-1352DF0C2B5D}"/>
    <cellStyle name="Pourcentage 6 6 2 2 3" xfId="41998" xr:uid="{902E2D18-C3EA-41FF-9D5B-01FFDE1E00DB}"/>
    <cellStyle name="Pourcentage 6 6 2 2 4" xfId="41999" xr:uid="{87219578-4BF5-40F1-A92B-6AB2D49C23FE}"/>
    <cellStyle name="Pourcentage 6 6 2 3" xfId="42000" xr:uid="{8A904740-8318-461E-A644-1A9AD5EB2144}"/>
    <cellStyle name="Pourcentage 6 6 2 3 2" xfId="42001" xr:uid="{B4E25E02-3728-4629-82F3-FDFF7A8F3BE7}"/>
    <cellStyle name="Pourcentage 6 6 2 4" xfId="42002" xr:uid="{209DE7AA-B31B-4B3C-9684-A863FF6C16FE}"/>
    <cellStyle name="Pourcentage 6 6 2 5" xfId="42003" xr:uid="{64BA636C-D891-49AC-9AFD-2EA8987C525F}"/>
    <cellStyle name="Pourcentage 6 6 2 6" xfId="42004" xr:uid="{EEAD5984-6081-4330-B20E-495927F91F10}"/>
    <cellStyle name="Pourcentage 6 6 3" xfId="42005" xr:uid="{9146372C-A8AA-4F2D-841B-6B5A4209A213}"/>
    <cellStyle name="Pourcentage 6 6 3 2" xfId="42006" xr:uid="{2FC59082-EB55-4C9C-A0D1-6A7B07C657B9}"/>
    <cellStyle name="Pourcentage 6 7" xfId="42007" xr:uid="{E92997A8-C9C2-4E60-8142-4282ED09FAB7}"/>
    <cellStyle name="Pourcentage 6 7 2" xfId="42008" xr:uid="{794715D9-7007-4DA0-AE1F-27140826ED3C}"/>
    <cellStyle name="Pourcentage 6 7 2 2" xfId="42009" xr:uid="{0126DF46-3A9B-4C5A-8E94-7B8C9B30702E}"/>
    <cellStyle name="Pourcentage 6 7 2 2 2" xfId="42010" xr:uid="{1C2E4CFE-3CBF-4BDC-9959-82A262CA8353}"/>
    <cellStyle name="Pourcentage 6 7 2 2 2 2" xfId="42011" xr:uid="{1B26ADF1-7CCF-4C04-A17B-7CDAB732BC7C}"/>
    <cellStyle name="Pourcentage 6 7 2 2 3" xfId="42012" xr:uid="{69C53861-61D7-4DD1-A719-8FAB23BBBB57}"/>
    <cellStyle name="Pourcentage 6 7 2 2 4" xfId="42013" xr:uid="{626899E3-FBE6-4BC9-8C90-ACFE714BFC8D}"/>
    <cellStyle name="Pourcentage 6 7 2 3" xfId="42014" xr:uid="{309A6966-1BBF-4BFB-A515-913A27EBBF26}"/>
    <cellStyle name="Pourcentage 6 7 2 3 2" xfId="42015" xr:uid="{E19E1920-2AD7-4707-980F-D1D4FB2DD079}"/>
    <cellStyle name="Pourcentage 6 7 2 4" xfId="42016" xr:uid="{1743195F-5E8B-49FF-B6D1-17282F228771}"/>
    <cellStyle name="Pourcentage 6 7 2 5" xfId="42017" xr:uid="{96C0508C-2B0B-4032-BF7C-46C38C4933EB}"/>
    <cellStyle name="Pourcentage 6 7 2 6" xfId="42018" xr:uid="{F8DF1AA4-EEDD-49BF-A9CC-ABEC47AD626D}"/>
    <cellStyle name="Pourcentage 6 7 3" xfId="42019" xr:uid="{47BABC7A-6853-4C5D-B6B6-E34CD3C41549}"/>
    <cellStyle name="Pourcentage 6 7 3 2" xfId="42020" xr:uid="{8F46A64B-0E89-401F-88E5-C0768528C0BD}"/>
    <cellStyle name="Pourcentage 6 8" xfId="42021" xr:uid="{EC30B85D-50BC-4053-AF22-D1313321907A}"/>
    <cellStyle name="Pourcentage 6 8 2" xfId="42022" xr:uid="{967D0F14-1E31-4DB6-9A01-D6ACEDAEE288}"/>
    <cellStyle name="Pourcentage 6 8 2 2" xfId="42023" xr:uid="{0FE9F044-F0AC-48BF-A77C-9F5F17AF2C42}"/>
    <cellStyle name="Pourcentage 6 8 2 2 2" xfId="42024" xr:uid="{15A7A3CC-52E3-4BF9-B06D-FDD7F638644D}"/>
    <cellStyle name="Pourcentage 6 8 2 2 2 2" xfId="42025" xr:uid="{EB5A9C97-DF3F-455D-BAD6-6893DB09E63A}"/>
    <cellStyle name="Pourcentage 6 8 2 2 3" xfId="42026" xr:uid="{2C171F51-2B4E-4A0B-9B7E-BB7645087862}"/>
    <cellStyle name="Pourcentage 6 8 2 2 4" xfId="42027" xr:uid="{A33D6494-658F-4DE7-982A-C492BFC411C6}"/>
    <cellStyle name="Pourcentage 6 8 2 3" xfId="42028" xr:uid="{A68E8561-0C51-43F3-BA75-EECFFB09A66C}"/>
    <cellStyle name="Pourcentage 6 8 2 3 2" xfId="42029" xr:uid="{DC4F56E0-1EF9-40C8-9E3C-7AED80719024}"/>
    <cellStyle name="Pourcentage 6 8 2 4" xfId="42030" xr:uid="{F4034EAC-A9A8-4088-A765-B26A1022BDF8}"/>
    <cellStyle name="Pourcentage 6 8 2 5" xfId="42031" xr:uid="{5A1B3123-5DD7-4881-8D00-00F625B0D9DA}"/>
    <cellStyle name="Pourcentage 6 8 2 6" xfId="42032" xr:uid="{2681D886-0128-4782-BE14-A723E4B089CF}"/>
    <cellStyle name="Pourcentage 6 8 3" xfId="42033" xr:uid="{F8FB9799-F50E-44DA-8EF3-B79E832A1F72}"/>
    <cellStyle name="Pourcentage 6 8 3 2" xfId="42034" xr:uid="{73267FAE-77B2-4BEB-8111-F46D39118881}"/>
    <cellStyle name="Pourcentage 6 9" xfId="42035" xr:uid="{07627811-4577-41D6-8BC9-49F234639DBB}"/>
    <cellStyle name="Pourcentage 6 9 2" xfId="42036" xr:uid="{3C2B6B0F-97E7-41B0-9354-47AB2EEA35B5}"/>
    <cellStyle name="Pourcentage 6 9 2 2" xfId="42037" xr:uid="{D4DA26BD-14A9-41E3-9A7A-D7392ADC7356}"/>
    <cellStyle name="Pourcentage 6 9 2 2 2" xfId="42038" xr:uid="{F39A9E7B-A84E-44BC-9103-BC018C8EFC91}"/>
    <cellStyle name="Pourcentage 6 9 2 2 2 2" xfId="42039" xr:uid="{7CED0AF4-B120-4EA7-A267-9DA7B68D9CD8}"/>
    <cellStyle name="Pourcentage 6 9 2 2 3" xfId="42040" xr:uid="{03BBAFD2-3CFB-44E2-B56A-129352A462A4}"/>
    <cellStyle name="Pourcentage 6 9 2 2 4" xfId="42041" xr:uid="{E4894933-FB94-4F1D-8F10-1C3B79813563}"/>
    <cellStyle name="Pourcentage 6 9 2 3" xfId="42042" xr:uid="{8697864B-3877-499F-8FDA-644CF14FD031}"/>
    <cellStyle name="Pourcentage 6 9 2 3 2" xfId="42043" xr:uid="{2764A93C-A941-4DFC-82A3-9E0CC99C6776}"/>
    <cellStyle name="Pourcentage 6 9 2 4" xfId="42044" xr:uid="{936ED3F1-3807-4FF9-905A-A66BCC12429C}"/>
    <cellStyle name="Pourcentage 6 9 2 5" xfId="42045" xr:uid="{8BDD2163-6DAE-4A85-8582-83849318BFCE}"/>
    <cellStyle name="Pourcentage 6 9 2 6" xfId="42046" xr:uid="{01FB940A-1D1E-4EC4-B35F-A1397692DE7B}"/>
    <cellStyle name="Pourcentage 6 9 3" xfId="42047" xr:uid="{6C48D715-F434-47E8-8EA4-14ECB46B1310}"/>
    <cellStyle name="Pourcentage 6 9 3 2" xfId="42048" xr:uid="{C1ADC5BE-EEDE-4B4B-BEC0-90BDFB135A7D}"/>
    <cellStyle name="Pourcentage 7" xfId="2252" xr:uid="{AEC4EA13-E84F-405C-A4FC-77E3BAFBA20A}"/>
    <cellStyle name="Pourcentage 7 10" xfId="42049" xr:uid="{E0DF3BA6-DF8E-44AC-8F3B-13E30472A6D0}"/>
    <cellStyle name="Pourcentage 7 11" xfId="42050" xr:uid="{8CB65BA0-3A10-45A9-83AE-F934BB03E867}"/>
    <cellStyle name="Pourcentage 7 12" xfId="42051" xr:uid="{6FC26F41-C5C3-4E33-A2E8-4325981D37A3}"/>
    <cellStyle name="Pourcentage 7 13" xfId="42052" xr:uid="{44731544-930F-409D-A54B-14F34461A4F2}"/>
    <cellStyle name="Pourcentage 7 14" xfId="42053" xr:uid="{9520C649-FA49-4F59-AD4E-BF1D6B4011A5}"/>
    <cellStyle name="Pourcentage 7 15" xfId="42054" xr:uid="{A5A5C9F0-C4CD-443A-B5A0-76819DFDA28F}"/>
    <cellStyle name="Pourcentage 7 16" xfId="42055" xr:uid="{51D9AE1F-4FC9-4223-B5F6-7CDAF6A02563}"/>
    <cellStyle name="Pourcentage 7 17" xfId="4094" xr:uid="{1E3E5DDE-C6DD-457C-800B-3351FA02F95B}"/>
    <cellStyle name="Pourcentage 7 2" xfId="3233" xr:uid="{6770B6F3-FE0A-4748-B361-AE8C22FD5FD8}"/>
    <cellStyle name="Pourcentage 7 2 2" xfId="42056" xr:uid="{FCBA56CF-03BF-4434-BB42-F728C4BBE350}"/>
    <cellStyle name="Pourcentage 7 2 2 2" xfId="42057" xr:uid="{7A2BACEC-2AB7-45C0-8D7C-B99AFDEBBD97}"/>
    <cellStyle name="Pourcentage 7 2 2 2 2" xfId="42058" xr:uid="{1E48651A-6C8A-42C8-883C-8E26FB792050}"/>
    <cellStyle name="Pourcentage 7 2 2 2 2 2" xfId="42059" xr:uid="{9D10D364-6E33-4AA7-8B54-902EBCE2816F}"/>
    <cellStyle name="Pourcentage 7 2 2 2 2 2 2" xfId="42060" xr:uid="{3C014BED-FECE-4E40-8330-94EF1D5886B0}"/>
    <cellStyle name="Pourcentage 7 2 2 2 2 2 2 2" xfId="42061" xr:uid="{57C0590C-5DD2-48B6-B1D7-E3CBC583C61E}"/>
    <cellStyle name="Pourcentage 7 2 2 2 2 2 3" xfId="42062" xr:uid="{53028877-FE9F-4715-86BB-32F7BBF1C670}"/>
    <cellStyle name="Pourcentage 7 2 2 2 2 2 4" xfId="42063" xr:uid="{42BEF07A-0567-492A-B523-FFE1725FA82C}"/>
    <cellStyle name="Pourcentage 7 2 2 2 2 3" xfId="42064" xr:uid="{169A9645-498C-4B2B-B744-AAAEBB5D4521}"/>
    <cellStyle name="Pourcentage 7 2 2 2 2 3 2" xfId="42065" xr:uid="{910984E1-E031-42B0-809A-CAEECA060A4C}"/>
    <cellStyle name="Pourcentage 7 2 2 2 2 4" xfId="42066" xr:uid="{0227B647-1EC9-4401-AA99-6BA08B6A79DB}"/>
    <cellStyle name="Pourcentage 7 2 2 2 2 5" xfId="42067" xr:uid="{E14977F2-5321-459D-95A5-ABC3356B1EFB}"/>
    <cellStyle name="Pourcentage 7 2 2 2 3" xfId="42068" xr:uid="{D927DF47-4883-4B02-B10F-95914C5C94DA}"/>
    <cellStyle name="Pourcentage 7 2 2 3" xfId="42069" xr:uid="{D5C56DD1-0A8B-4939-B51E-3D0FB60B938F}"/>
    <cellStyle name="Pourcentage 7 2 2 3 2" xfId="42070" xr:uid="{3A8F082E-9CB5-4DD1-AB36-FE6AD813F64E}"/>
    <cellStyle name="Pourcentage 7 2 2 3 2 2" xfId="42071" xr:uid="{838CAE1B-5064-4BC8-A9AB-3A2CC6CA5E0B}"/>
    <cellStyle name="Pourcentage 7 2 2 3 2 2 2" xfId="42072" xr:uid="{B715E954-AEDA-4A3E-A4DB-B47D098E699A}"/>
    <cellStyle name="Pourcentage 7 2 2 3 2 3" xfId="42073" xr:uid="{9F7FC0A6-6CBB-4BF1-A6EB-F1910D3659F9}"/>
    <cellStyle name="Pourcentage 7 2 2 3 2 4" xfId="42074" xr:uid="{6DFD97BD-1745-4080-A5AB-A2DDBD2A5640}"/>
    <cellStyle name="Pourcentage 7 2 2 3 3" xfId="42075" xr:uid="{F335EA6A-DBD9-4BBD-872C-A7C606139897}"/>
    <cellStyle name="Pourcentage 7 2 2 3 3 2" xfId="42076" xr:uid="{74A0AAAB-237D-4397-9E10-3A5096147EBF}"/>
    <cellStyle name="Pourcentage 7 2 2 3 4" xfId="42077" xr:uid="{2353AF3C-7967-43A6-AD52-01355C4AB18C}"/>
    <cellStyle name="Pourcentage 7 2 2 3 5" xfId="42078" xr:uid="{320102A5-6668-47A7-B4F5-02490FB784B8}"/>
    <cellStyle name="Pourcentage 7 2 2 3 6" xfId="42079" xr:uid="{419DB232-1CA0-4B3E-86FF-FB1BC8EF3C52}"/>
    <cellStyle name="Pourcentage 7 2 2 4" xfId="42080" xr:uid="{2C6D1AAE-067E-4C56-AE02-61C35FB948B7}"/>
    <cellStyle name="Pourcentage 7 2 2 4 2" xfId="42081" xr:uid="{3751DEF5-2040-45DE-B1BA-86435A1E4859}"/>
    <cellStyle name="Pourcentage 7 2 2 4 3" xfId="42082" xr:uid="{CA47C2A9-3B90-4734-920A-694FCE39E8D2}"/>
    <cellStyle name="Pourcentage 7 2 2 5" xfId="42083" xr:uid="{370F804C-B53F-4EAF-9D22-CB985C0C7319}"/>
    <cellStyle name="Pourcentage 7 2 2 6" xfId="42084" xr:uid="{196FC549-358A-4B9A-9F9A-F7054D526D84}"/>
    <cellStyle name="Pourcentage 7 2 2 7" xfId="42085" xr:uid="{A789D0A8-18DE-4579-B52A-8E4BFAB79980}"/>
    <cellStyle name="Pourcentage 7 2 2 8" xfId="42086" xr:uid="{81204035-98A0-43B1-87DB-F6D75A779019}"/>
    <cellStyle name="Pourcentage 7 2 3" xfId="42087" xr:uid="{7E840584-8E9C-4558-980E-CF60C630E74E}"/>
    <cellStyle name="Pourcentage 7 2 3 2" xfId="42088" xr:uid="{EE131EE3-E768-4672-AEAD-A81AAF4990F5}"/>
    <cellStyle name="Pourcentage 7 2 3 2 2" xfId="42089" xr:uid="{47095679-D3A4-40D2-89D3-AA71DEA73B4A}"/>
    <cellStyle name="Pourcentage 7 2 3 2 2 2" xfId="42090" xr:uid="{74314C6E-9E39-4FDC-8C8D-559605FDC750}"/>
    <cellStyle name="Pourcentage 7 2 3 2 2 2 2" xfId="42091" xr:uid="{1A3FB948-422E-4E3B-9472-D7DC100D7CBC}"/>
    <cellStyle name="Pourcentage 7 2 3 2 2 3" xfId="42092" xr:uid="{3AEB49A1-D742-4F2A-ACB1-67E8D9493199}"/>
    <cellStyle name="Pourcentage 7 2 3 2 2 4" xfId="42093" xr:uid="{E3AB3BF2-2E2C-4B67-9B50-49C741640B84}"/>
    <cellStyle name="Pourcentage 7 2 3 2 3" xfId="42094" xr:uid="{95715175-E0D7-45FF-AE8F-56D1C382C847}"/>
    <cellStyle name="Pourcentage 7 2 3 2 3 2" xfId="42095" xr:uid="{E5D0BB5D-FC17-4CA1-B793-C1B95E868F43}"/>
    <cellStyle name="Pourcentage 7 2 3 2 4" xfId="42096" xr:uid="{00F45DDD-8EAF-4A11-94E9-DC04EB9385C7}"/>
    <cellStyle name="Pourcentage 7 2 3 2 5" xfId="42097" xr:uid="{1EF8A68B-9DD2-40C6-BDF0-7931C8E22116}"/>
    <cellStyle name="Pourcentage 7 2 3 2 6" xfId="42098" xr:uid="{F44C55AA-6AC5-4D55-AE7C-8683B624A4D2}"/>
    <cellStyle name="Pourcentage 7 2 3 3" xfId="42099" xr:uid="{E556FC7E-EA50-4D0F-A2C6-AD82B5BA4D14}"/>
    <cellStyle name="Pourcentage 7 2 3 3 2" xfId="42100" xr:uid="{737ECDA8-E354-4A84-BCC2-CB9589F4FFF9}"/>
    <cellStyle name="Pourcentage 7 2 4" xfId="42101" xr:uid="{77220772-E411-4080-A9D7-45F077646D19}"/>
    <cellStyle name="Pourcentage 7 2 4 2" xfId="42102" xr:uid="{CB89F55E-EB32-4DAE-A6B5-E6994F3C0E94}"/>
    <cellStyle name="Pourcentage 7 2 4 2 2" xfId="42103" xr:uid="{2B602D1B-CF67-4502-A10B-CB0CFC98D063}"/>
    <cellStyle name="Pourcentage 7 2 4 2 2 2" xfId="42104" xr:uid="{A1612CA5-E975-4A8D-B5B2-276B05D060E2}"/>
    <cellStyle name="Pourcentage 7 2 4 2 3" xfId="42105" xr:uid="{E4F8FEBD-BB3D-454A-9FDE-9C1FCD818169}"/>
    <cellStyle name="Pourcentage 7 2 4 2 4" xfId="42106" xr:uid="{5211EC46-440C-4738-AA2F-D461A0C4C1CD}"/>
    <cellStyle name="Pourcentage 7 2 4 2 5" xfId="42107" xr:uid="{F2C05E3A-296C-4293-9E78-02BAD27D8DDE}"/>
    <cellStyle name="Pourcentage 7 2 4 3" xfId="42108" xr:uid="{F484CAA9-4156-4856-84F9-E89BE716D96B}"/>
    <cellStyle name="Pourcentage 7 2 4 3 2" xfId="42109" xr:uid="{1A0EF111-8015-4DA7-A1EC-4AFD65C67513}"/>
    <cellStyle name="Pourcentage 7 2 4 3 3" xfId="42110" xr:uid="{8C3C30FD-DF3C-47C0-98B7-6D91125A9C85}"/>
    <cellStyle name="Pourcentage 7 2 4 4" xfId="42111" xr:uid="{A0AE0E59-7191-4C83-8EDC-2BC9BA87E6B9}"/>
    <cellStyle name="Pourcentage 7 2 4 5" xfId="42112" xr:uid="{224BFA91-A825-4F01-945D-2AB21A9EA5F6}"/>
    <cellStyle name="Pourcentage 7 2 5" xfId="42113" xr:uid="{C8C31F23-BE1D-4AA3-8CD9-D0DF5A3CAEF7}"/>
    <cellStyle name="Pourcentage 7 2 5 2" xfId="42114" xr:uid="{7C16A52B-D5A0-40DC-B626-D4148CB02C50}"/>
    <cellStyle name="Pourcentage 7 2 5 2 2" xfId="42115" xr:uid="{7FC27EF5-99C0-4F19-934F-6436BE22EF23}"/>
    <cellStyle name="Pourcentage 7 2 5 2 3" xfId="42116" xr:uid="{A7716B37-FAA4-4A48-88C0-8823FFEB09D8}"/>
    <cellStyle name="Pourcentage 7 2 5 3" xfId="42117" xr:uid="{1A308705-A56A-4D12-9F66-DB076B2E609B}"/>
    <cellStyle name="Pourcentage 7 2 6" xfId="42118" xr:uid="{EB2E5827-0C08-46E2-B70F-1DE3C38AAACF}"/>
    <cellStyle name="Pourcentage 7 2 7" xfId="4186" xr:uid="{508B5BA3-8A6A-4DA2-99DD-687F05D6D8A0}"/>
    <cellStyle name="Pourcentage 7 3" xfId="42119" xr:uid="{9124E7E2-6830-4953-B6E9-D71069CF59A5}"/>
    <cellStyle name="Pourcentage 7 3 2" xfId="42120" xr:uid="{D45F5CB7-1C24-4614-B871-22C5EACDF83C}"/>
    <cellStyle name="Pourcentage 7 3 2 2" xfId="42121" xr:uid="{0487CAF9-0C4D-4C3F-98D8-E62DC9396B71}"/>
    <cellStyle name="Pourcentage 7 3 2 2 2" xfId="42122" xr:uid="{DB6B78A7-9258-4DE1-A959-E2AEB8696B4C}"/>
    <cellStyle name="Pourcentage 7 3 2 2 2 2" xfId="42123" xr:uid="{53FF75B0-9A0F-47C6-9CBE-7AE36CC5CBF7}"/>
    <cellStyle name="Pourcentage 7 3 2 2 2 2 2" xfId="42124" xr:uid="{9F794540-A597-400B-9F1A-60CDD7E27E03}"/>
    <cellStyle name="Pourcentage 7 3 2 2 2 3" xfId="42125" xr:uid="{3241F676-665D-4C90-9FFD-83E4A2E569F6}"/>
    <cellStyle name="Pourcentage 7 3 2 2 2 4" xfId="42126" xr:uid="{7A664254-2584-4DF8-958B-BC2D4BD2EA97}"/>
    <cellStyle name="Pourcentage 7 3 2 2 3" xfId="42127" xr:uid="{5A79602D-2790-4C59-99B6-EFCEB4481ED9}"/>
    <cellStyle name="Pourcentage 7 3 2 2 3 2" xfId="42128" xr:uid="{B410321B-40FB-44B3-9C7D-82803FBCE9BC}"/>
    <cellStyle name="Pourcentage 7 3 2 2 4" xfId="42129" xr:uid="{E140FC04-A642-4672-B0A3-350AA49E3065}"/>
    <cellStyle name="Pourcentage 7 3 2 2 5" xfId="42130" xr:uid="{22DF6389-E74C-4136-B284-91A12CA885D5}"/>
    <cellStyle name="Pourcentage 7 3 2 2 6" xfId="42131" xr:uid="{4389AE96-12E6-4C5D-B49A-C90C865D908A}"/>
    <cellStyle name="Pourcentage 7 3 2 3" xfId="42132" xr:uid="{9AE9D6D3-7984-4E80-82AA-EFE763AB7FF6}"/>
    <cellStyle name="Pourcentage 7 3 2 3 2" xfId="42133" xr:uid="{D8517D67-223D-4BAB-ABF8-624778DBB150}"/>
    <cellStyle name="Pourcentage 7 3 3" xfId="42134" xr:uid="{6586F321-4949-48FC-9128-9C7D4F591C4B}"/>
    <cellStyle name="Pourcentage 7 3 3 2" xfId="42135" xr:uid="{5C994B6F-D652-416E-9687-F018E88FF684}"/>
    <cellStyle name="Pourcentage 7 3 3 2 2" xfId="42136" xr:uid="{0E77DC33-3049-4E53-9ED0-EA6373BD6633}"/>
    <cellStyle name="Pourcentage 7 3 3 2 2 2" xfId="42137" xr:uid="{25309252-9961-4728-A37E-B2C0A76741E8}"/>
    <cellStyle name="Pourcentage 7 3 3 2 2 2 2" xfId="42138" xr:uid="{511025EB-E28F-44BC-8536-25F98A942DC6}"/>
    <cellStyle name="Pourcentage 7 3 3 2 2 3" xfId="42139" xr:uid="{B4C7E31F-0FAB-4938-9C03-8B520577BB08}"/>
    <cellStyle name="Pourcentage 7 3 3 2 2 4" xfId="42140" xr:uid="{D955135B-EC62-4090-9822-3AAA87DA094B}"/>
    <cellStyle name="Pourcentage 7 3 3 2 3" xfId="42141" xr:uid="{51672233-5900-47E1-A5B7-AD6C8FBDCB59}"/>
    <cellStyle name="Pourcentage 7 3 3 2 3 2" xfId="42142" xr:uid="{BEF62F53-3633-413D-BDF4-7779BF4D4E25}"/>
    <cellStyle name="Pourcentage 7 3 3 2 4" xfId="42143" xr:uid="{DFC25A93-1E1A-4AC5-874E-61D834A78504}"/>
    <cellStyle name="Pourcentage 7 3 3 2 5" xfId="42144" xr:uid="{24011FD0-1AE4-41DB-A499-A88DADE2440D}"/>
    <cellStyle name="Pourcentage 7 3 3 2 6" xfId="42145" xr:uid="{0FB05B42-C214-4DF4-8DFB-40D07539EB40}"/>
    <cellStyle name="Pourcentage 7 3 3 3" xfId="42146" xr:uid="{F240FDC4-6D7B-4BAB-BA4F-DC5D553473B7}"/>
    <cellStyle name="Pourcentage 7 3 3 3 2" xfId="42147" xr:uid="{F1C8F38F-F6EA-499B-AEBE-673B6D98D291}"/>
    <cellStyle name="Pourcentage 7 3 4" xfId="42148" xr:uid="{60926909-2BD3-474C-B2C7-AEDED866619A}"/>
    <cellStyle name="Pourcentage 7 3 4 2" xfId="42149" xr:uid="{7DE18615-6556-4D22-9996-58A3AA22D43F}"/>
    <cellStyle name="Pourcentage 7 3 4 2 2" xfId="42150" xr:uid="{570FDAC8-C23E-4A44-B644-99ECCF35F9CE}"/>
    <cellStyle name="Pourcentage 7 3 4 2 2 2" xfId="42151" xr:uid="{D73BDA2C-7F8B-4FA8-AE3D-AD87E986D8ED}"/>
    <cellStyle name="Pourcentage 7 3 4 2 3" xfId="42152" xr:uid="{7B07270F-2FCA-4E83-9026-1A4E0168A50E}"/>
    <cellStyle name="Pourcentage 7 3 4 2 4" xfId="42153" xr:uid="{3F229023-FA8C-42A4-88CB-9D2D83B4853A}"/>
    <cellStyle name="Pourcentage 7 3 4 3" xfId="42154" xr:uid="{3B035DFC-03E6-4D25-B244-EA1F4EC5A343}"/>
    <cellStyle name="Pourcentage 7 3 4 3 2" xfId="42155" xr:uid="{1EF854FB-DFD8-4FA0-B1CB-B36B46BFA91A}"/>
    <cellStyle name="Pourcentage 7 3 4 4" xfId="42156" xr:uid="{C651C73A-D33D-434D-B765-78F05802799B}"/>
    <cellStyle name="Pourcentage 7 3 4 5" xfId="42157" xr:uid="{8DBB7A1B-CF14-43D8-A242-251E44D2A610}"/>
    <cellStyle name="Pourcentage 7 3 4 6" xfId="42158" xr:uid="{CE6CC092-3C31-4E93-93C6-8CEA03BD01FB}"/>
    <cellStyle name="Pourcentage 7 3 5" xfId="42159" xr:uid="{CCC3E77C-1F26-4EC5-8CAF-3E17B329DA6E}"/>
    <cellStyle name="Pourcentage 7 3 5 2" xfId="42160" xr:uid="{92600D44-C898-403E-BC7F-BC19133A0D46}"/>
    <cellStyle name="Pourcentage 7 3 6" xfId="42161" xr:uid="{80B8890D-D6FE-4B65-B172-F7754EE1AD8C}"/>
    <cellStyle name="Pourcentage 7 3 7" xfId="42162" xr:uid="{D3605BEC-B9C7-428F-9A14-59EFE0B7CDC2}"/>
    <cellStyle name="Pourcentage 7 4" xfId="42163" xr:uid="{48DA5EE2-695F-48F7-8B05-9474E47C24AD}"/>
    <cellStyle name="Pourcentage 7 4 10" xfId="42164" xr:uid="{0B13DAD1-8B2E-426B-9654-8431058E7F40}"/>
    <cellStyle name="Pourcentage 7 4 11" xfId="42165" xr:uid="{DC0BBC03-4C49-4EBD-8335-C0FF33590F0C}"/>
    <cellStyle name="Pourcentage 7 4 12" xfId="42166" xr:uid="{5C22EE6C-3255-448B-8BA9-B66AC111511B}"/>
    <cellStyle name="Pourcentage 7 4 2" xfId="42167" xr:uid="{B6F6E499-EAF6-4D76-B981-031D61845027}"/>
    <cellStyle name="Pourcentage 7 4 2 10" xfId="42168" xr:uid="{1E72E825-7C7B-44AF-B6F1-A7D2337701CB}"/>
    <cellStyle name="Pourcentage 7 4 2 2" xfId="42169" xr:uid="{DCDA3169-D3AE-44E7-BB97-F1D95979902B}"/>
    <cellStyle name="Pourcentage 7 4 2 2 2" xfId="42170" xr:uid="{DC817C5B-3883-4911-AF27-BF0F2E12EE73}"/>
    <cellStyle name="Pourcentage 7 4 2 2 2 2" xfId="42171" xr:uid="{CC22E0E5-831E-4847-80B5-6F4F28372160}"/>
    <cellStyle name="Pourcentage 7 4 2 2 2 2 2" xfId="42172" xr:uid="{8FF9584F-5242-472E-9033-0F2456141EED}"/>
    <cellStyle name="Pourcentage 7 4 2 2 2 3" xfId="42173" xr:uid="{09156122-CB2E-41C1-B23C-FC8D8C97E22F}"/>
    <cellStyle name="Pourcentage 7 4 2 2 2 4" xfId="42174" xr:uid="{5CA739E2-96DC-4355-B6C0-4AAB78D49A9A}"/>
    <cellStyle name="Pourcentage 7 4 2 2 3" xfId="42175" xr:uid="{7B773D28-7A11-4F85-860E-058352119362}"/>
    <cellStyle name="Pourcentage 7 4 2 2 3 2" xfId="42176" xr:uid="{97C996C8-FF24-4ADF-9DBF-C82FAE3EBB4A}"/>
    <cellStyle name="Pourcentage 7 4 2 2 3 2 2" xfId="42177" xr:uid="{8530B044-4EA2-4C2C-BDAA-D7B90165C5CE}"/>
    <cellStyle name="Pourcentage 7 4 2 2 3 3" xfId="42178" xr:uid="{7015007B-0A14-4B3B-859E-33A3F57DBA89}"/>
    <cellStyle name="Pourcentage 7 4 2 2 3 4" xfId="42179" xr:uid="{D6E31190-452D-401B-99CE-F14509050A39}"/>
    <cellStyle name="Pourcentage 7 4 2 2 4" xfId="42180" xr:uid="{E37CD876-C421-49FF-B328-4AD384949829}"/>
    <cellStyle name="Pourcentage 7 4 2 2 4 2" xfId="42181" xr:uid="{636B453F-71F1-48C7-8F59-DCF44C0788FC}"/>
    <cellStyle name="Pourcentage 7 4 2 2 4 3" xfId="42182" xr:uid="{B3338791-0408-4DCB-B1AE-F2E3F3435602}"/>
    <cellStyle name="Pourcentage 7 4 2 2 5" xfId="42183" xr:uid="{9AD770B6-CB76-4163-A57F-AA91874D62B2}"/>
    <cellStyle name="Pourcentage 7 4 2 2 6" xfId="42184" xr:uid="{0AAD8D48-B799-4FEE-90CC-4D529E3F74F1}"/>
    <cellStyle name="Pourcentage 7 4 2 2 7" xfId="42185" xr:uid="{2F5F10E6-5884-4DEE-8FE8-5382B8E4CB47}"/>
    <cellStyle name="Pourcentage 7 4 2 2 8" xfId="42186" xr:uid="{D5C6B1AA-3AA8-4725-B6C5-347040948186}"/>
    <cellStyle name="Pourcentage 7 4 2 3" xfId="42187" xr:uid="{0E3D1607-3108-4B39-818F-1542C9356956}"/>
    <cellStyle name="Pourcentage 7 4 2 3 2" xfId="42188" xr:uid="{D92295C1-24ED-4492-B874-B7131EF54F24}"/>
    <cellStyle name="Pourcentage 7 4 2 3 2 2" xfId="42189" xr:uid="{8DE1BFD3-EDE9-46E2-825C-1F3623E5B255}"/>
    <cellStyle name="Pourcentage 7 4 2 3 2 3" xfId="42190" xr:uid="{F9506216-21FD-4DE3-944D-C159361C8BC7}"/>
    <cellStyle name="Pourcentage 7 4 2 3 3" xfId="42191" xr:uid="{E7FB3273-C081-4981-A50E-5F9193F792E1}"/>
    <cellStyle name="Pourcentage 7 4 2 3 4" xfId="42192" xr:uid="{7DDF5D1F-9EB1-4D4C-B4E9-58B054C9DEA9}"/>
    <cellStyle name="Pourcentage 7 4 2 3 5" xfId="42193" xr:uid="{C47F86DB-B691-4ACE-BB6D-67B9F18B268D}"/>
    <cellStyle name="Pourcentage 7 4 2 4" xfId="42194" xr:uid="{59B0B4D9-885A-47B3-9061-75885DBA5598}"/>
    <cellStyle name="Pourcentage 7 4 2 4 2" xfId="42195" xr:uid="{E91C8D96-B98B-4C2C-8C49-2EE959B6C8C6}"/>
    <cellStyle name="Pourcentage 7 4 2 4 3" xfId="42196" xr:uid="{6AFD4DC3-56EE-4E58-93CE-33CFDE768295}"/>
    <cellStyle name="Pourcentage 7 4 2 5" xfId="42197" xr:uid="{7A2FDC7D-3931-430F-A325-2ECE791931FA}"/>
    <cellStyle name="Pourcentage 7 4 2 5 2" xfId="42198" xr:uid="{1FFB07C2-E6E6-4FED-9023-91AA4DAEED8D}"/>
    <cellStyle name="Pourcentage 7 4 2 6" xfId="42199" xr:uid="{3B6BDF10-772A-4318-B0AE-DB1C7EECE14B}"/>
    <cellStyle name="Pourcentage 7 4 2 7" xfId="42200" xr:uid="{30C8F1A9-B141-4F90-A00F-382996DA0AF5}"/>
    <cellStyle name="Pourcentage 7 4 2 8" xfId="42201" xr:uid="{D87656F9-F346-49BE-AA49-7DB448413A1C}"/>
    <cellStyle name="Pourcentage 7 4 2 9" xfId="42202" xr:uid="{3437CAAE-4688-4517-A592-1B38683C2365}"/>
    <cellStyle name="Pourcentage 7 4 3" xfId="42203" xr:uid="{9E522F69-6596-451F-BC52-0E32FF77539A}"/>
    <cellStyle name="Pourcentage 7 4 3 2" xfId="42204" xr:uid="{8D924F78-6AC4-4580-AFFD-95F08E3C17EC}"/>
    <cellStyle name="Pourcentage 7 4 3 2 2" xfId="42205" xr:uid="{414BB4AE-D49B-4573-8E0C-2A1D4DE4C383}"/>
    <cellStyle name="Pourcentage 7 4 3 2 2 2" xfId="42206" xr:uid="{769A8DF1-35C6-40EA-B1A3-0C0E938BBEC5}"/>
    <cellStyle name="Pourcentage 7 4 3 2 3" xfId="42207" xr:uid="{D4BECB94-28F1-47E4-92FA-FE0103EE3160}"/>
    <cellStyle name="Pourcentage 7 4 3 2 4" xfId="42208" xr:uid="{F7E2F85D-CF8C-437E-91E6-F22D0BAF768B}"/>
    <cellStyle name="Pourcentage 7 4 3 3" xfId="42209" xr:uid="{732C8ABC-5006-4A00-9B63-11177BED41FF}"/>
    <cellStyle name="Pourcentage 7 4 3 3 2" xfId="42210" xr:uid="{685B06AF-FE90-4915-8F13-6F7630429953}"/>
    <cellStyle name="Pourcentage 7 4 3 3 3" xfId="42211" xr:uid="{F675F723-FB7F-4771-9018-0D4EE6448749}"/>
    <cellStyle name="Pourcentage 7 4 3 4" xfId="42212" xr:uid="{C6020DA4-D0A1-4DEC-A6AE-22AB01AE56F2}"/>
    <cellStyle name="Pourcentage 7 4 3 4 2" xfId="42213" xr:uid="{A2A8BEA8-92C4-44AF-9E94-E0E35F9177A9}"/>
    <cellStyle name="Pourcentage 7 4 3 5" xfId="42214" xr:uid="{A4B33859-A510-4412-BD70-31C8335275E8}"/>
    <cellStyle name="Pourcentage 7 4 3 6" xfId="42215" xr:uid="{1CA171CA-FAB3-4E6A-B14A-AB710757D698}"/>
    <cellStyle name="Pourcentage 7 4 3 7" xfId="42216" xr:uid="{6603FDFF-DF39-4F4E-AED9-EA4D9C3E00C1}"/>
    <cellStyle name="Pourcentage 7 4 3 8" xfId="42217" xr:uid="{05003135-CA4F-41DF-8EB5-E5003E15C2E8}"/>
    <cellStyle name="Pourcentage 7 4 4" xfId="42218" xr:uid="{78EB05D3-AD39-4F50-B08A-6A89A602761D}"/>
    <cellStyle name="Pourcentage 7 4 4 2" xfId="42219" xr:uid="{C9A4B390-15D6-4295-93E6-9A080AAA1F9E}"/>
    <cellStyle name="Pourcentage 7 4 4 3" xfId="42220" xr:uid="{C2C4A863-5CAD-45FE-ACB5-5E78C58ACE35}"/>
    <cellStyle name="Pourcentage 7 4 4 4" xfId="42221" xr:uid="{66ADCA95-4727-4CEF-A946-A601B3E27A9E}"/>
    <cellStyle name="Pourcentage 7 4 5" xfId="42222" xr:uid="{B69CC5FF-B5A4-48C6-B128-7D6C7636D9E8}"/>
    <cellStyle name="Pourcentage 7 4 5 2" xfId="42223" xr:uid="{DCCDFAC4-DE02-4F90-8D4E-C1B34FAD1ED5}"/>
    <cellStyle name="Pourcentage 7 4 5 3" xfId="42224" xr:uid="{C407F2E6-4A8E-47C2-A611-79C64962236E}"/>
    <cellStyle name="Pourcentage 7 4 6" xfId="42225" xr:uid="{609788FD-261E-4E96-B374-F6627FB167B0}"/>
    <cellStyle name="Pourcentage 7 4 7" xfId="42226" xr:uid="{E95CD4B5-B227-4B68-B607-866CD28C6145}"/>
    <cellStyle name="Pourcentage 7 4 8" xfId="42227" xr:uid="{191A6C11-0E1E-41E4-864A-EA5C6DA761BA}"/>
    <cellStyle name="Pourcentage 7 4 9" xfId="42228" xr:uid="{A3B5A182-91D8-44EC-A81C-BD7F3B226411}"/>
    <cellStyle name="Pourcentage 7 5" xfId="42229" xr:uid="{5E026A05-204E-4EDA-9BA8-434E136CAC12}"/>
    <cellStyle name="Pourcentage 7 5 10" xfId="42230" xr:uid="{418FC510-DB75-4A38-9FA9-5E55790C4A40}"/>
    <cellStyle name="Pourcentage 7 5 2" xfId="42231" xr:uid="{97D905E7-0ADA-44B3-A0BF-0D49915B44D9}"/>
    <cellStyle name="Pourcentage 7 5 2 2" xfId="42232" xr:uid="{41203272-54AE-426E-B2D3-C82D0D6F05C3}"/>
    <cellStyle name="Pourcentage 7 5 2 2 2" xfId="42233" xr:uid="{D7CF79C8-0AAB-4C30-94A0-00B5A9FD1F44}"/>
    <cellStyle name="Pourcentage 7 5 2 2 2 2" xfId="42234" xr:uid="{9FD0AD51-9A98-4899-97AF-925AEF37CEB5}"/>
    <cellStyle name="Pourcentage 7 5 2 2 3" xfId="42235" xr:uid="{A53B2E87-554B-4317-BC0A-F07163420878}"/>
    <cellStyle name="Pourcentage 7 5 2 2 4" xfId="42236" xr:uid="{F5FA9F7A-D173-4662-8337-4645C5F9AC5D}"/>
    <cellStyle name="Pourcentage 7 5 2 3" xfId="42237" xr:uid="{297E413D-B80F-4F08-96A1-35937D64C039}"/>
    <cellStyle name="Pourcentage 7 5 2 3 2" xfId="42238" xr:uid="{35E6A27B-AD6D-4C65-A6C3-68784707520D}"/>
    <cellStyle name="Pourcentage 7 5 2 3 2 2" xfId="42239" xr:uid="{B9FC059F-7427-4D00-BE60-2D4A08D86F2C}"/>
    <cellStyle name="Pourcentage 7 5 2 3 3" xfId="42240" xr:uid="{6F4F3D97-7629-4368-BFC8-AD09B5B55237}"/>
    <cellStyle name="Pourcentage 7 5 2 3 4" xfId="42241" xr:uid="{A8236AD3-45E6-4C9E-903C-84243D5BF8BB}"/>
    <cellStyle name="Pourcentage 7 5 2 4" xfId="42242" xr:uid="{30C88AC3-D293-41C1-A3EF-5C5D10E05C56}"/>
    <cellStyle name="Pourcentage 7 5 2 4 2" xfId="42243" xr:uid="{7EB9192E-3349-4C2D-8873-2370F14D1ED6}"/>
    <cellStyle name="Pourcentage 7 5 2 4 3" xfId="42244" xr:uid="{C088E5A4-B512-409E-A0C2-CC1E77583E24}"/>
    <cellStyle name="Pourcentage 7 5 2 5" xfId="42245" xr:uid="{E8407C75-C1D3-42E2-95BC-CC7C712B26C5}"/>
    <cellStyle name="Pourcentage 7 5 2 6" xfId="42246" xr:uid="{999A01A9-9D90-4F61-A782-AE61E7C40093}"/>
    <cellStyle name="Pourcentage 7 5 2 7" xfId="42247" xr:uid="{C844BEE2-CADE-4F31-8637-885BD3619F1A}"/>
    <cellStyle name="Pourcentage 7 5 2 8" xfId="42248" xr:uid="{9481AFFF-990F-4412-A820-951C46A995D6}"/>
    <cellStyle name="Pourcentage 7 5 3" xfId="42249" xr:uid="{63C1E96F-2BED-40F4-9FC3-02E4ECA92E4A}"/>
    <cellStyle name="Pourcentage 7 5 3 2" xfId="42250" xr:uid="{BBC90C90-34F6-401D-83EE-6C62C1B63248}"/>
    <cellStyle name="Pourcentage 7 5 3 2 2" xfId="42251" xr:uid="{326A431A-C27A-490A-818A-4EF99964FDF0}"/>
    <cellStyle name="Pourcentage 7 5 3 2 3" xfId="42252" xr:uid="{03DFAD9B-597C-43C3-B3DC-C4A80745A961}"/>
    <cellStyle name="Pourcentage 7 5 3 3" xfId="42253" xr:uid="{B7D1EE34-F319-4EAD-AA63-A1A94FDF46EF}"/>
    <cellStyle name="Pourcentage 7 5 3 4" xfId="42254" xr:uid="{E186C6FE-8B7C-4F30-8430-D54BBE335C47}"/>
    <cellStyle name="Pourcentage 7 5 3 5" xfId="42255" xr:uid="{BB3BF35A-CB07-44FC-8F07-41F1E2975075}"/>
    <cellStyle name="Pourcentage 7 5 4" xfId="42256" xr:uid="{89511EDE-396A-43F2-AA13-33D4866ADB48}"/>
    <cellStyle name="Pourcentage 7 5 4 2" xfId="42257" xr:uid="{572388C3-949C-46CA-BCFF-DD9C329ADADA}"/>
    <cellStyle name="Pourcentage 7 5 4 3" xfId="42258" xr:uid="{9FAC8589-9C69-428C-9C9B-0ACA1764B3FE}"/>
    <cellStyle name="Pourcentage 7 5 5" xfId="42259" xr:uid="{252005B5-9675-4EE4-9C04-35E3F0850D71}"/>
    <cellStyle name="Pourcentage 7 5 5 2" xfId="42260" xr:uid="{04B673B3-42DF-41E3-94E1-BAED666AF463}"/>
    <cellStyle name="Pourcentage 7 5 6" xfId="42261" xr:uid="{9DB8B35E-F39C-4E40-A133-90B110A5DD98}"/>
    <cellStyle name="Pourcentage 7 5 7" xfId="42262" xr:uid="{801BA363-2089-4FAC-8ED1-DE380E1D9E7C}"/>
    <cellStyle name="Pourcentage 7 5 8" xfId="42263" xr:uid="{1416D772-3A76-46E9-96EB-F63978AF4652}"/>
    <cellStyle name="Pourcentage 7 5 9" xfId="42264" xr:uid="{B5C39ABF-51CB-4D60-B49C-8C94CACBAFDD}"/>
    <cellStyle name="Pourcentage 7 6" xfId="42265" xr:uid="{C9DD8AAD-AAD0-4617-883F-0A70070FFA91}"/>
    <cellStyle name="Pourcentage 7 6 2" xfId="42266" xr:uid="{AABB97D5-FA68-4EA3-8227-476385769797}"/>
    <cellStyle name="Pourcentage 7 6 2 2" xfId="42267" xr:uid="{88AA11BC-0A9F-44D7-9259-FCDDEC942186}"/>
    <cellStyle name="Pourcentage 7 6 2 2 2" xfId="42268" xr:uid="{A6F0C3E9-5043-4589-9AC4-A7CF31D76D19}"/>
    <cellStyle name="Pourcentage 7 6 2 2 3" xfId="42269" xr:uid="{0B4ADEEB-2E7B-4714-8794-D79E7506FC1C}"/>
    <cellStyle name="Pourcentage 7 6 2 3" xfId="42270" xr:uid="{7C3DC01F-B929-4D1E-A770-BA145216AA45}"/>
    <cellStyle name="Pourcentage 7 6 2 3 2" xfId="42271" xr:uid="{540C92A4-1960-428D-A21D-0A0328A363C2}"/>
    <cellStyle name="Pourcentage 7 6 2 4" xfId="42272" xr:uid="{B578BDAE-3A73-4272-A84B-5C3EE43E5274}"/>
    <cellStyle name="Pourcentage 7 6 2 5" xfId="42273" xr:uid="{D6DE6648-7894-490D-901D-121C4761C762}"/>
    <cellStyle name="Pourcentage 7 6 2 6" xfId="42274" xr:uid="{3911B3DC-614B-4C24-BB6D-C6863E292A0F}"/>
    <cellStyle name="Pourcentage 7 6 2 7" xfId="42275" xr:uid="{D8936B07-861D-4AB4-8DC9-52DDEC53CF91}"/>
    <cellStyle name="Pourcentage 7 6 3" xfId="42276" xr:uid="{A38562FA-7EA0-43CF-B03D-555E7E98BFA6}"/>
    <cellStyle name="Pourcentage 7 6 3 2" xfId="42277" xr:uid="{AD77FAD1-A31A-4CF1-A192-17DFB6375D7E}"/>
    <cellStyle name="Pourcentage 7 6 3 3" xfId="42278" xr:uid="{334E76A5-8A17-407A-984A-27D83B240C5D}"/>
    <cellStyle name="Pourcentage 7 6 4" xfId="42279" xr:uid="{7AC6C107-ABA6-48C5-81FF-98AA0433566B}"/>
    <cellStyle name="Pourcentage 7 6 4 2" xfId="42280" xr:uid="{DD82FCF2-6896-41D3-881C-ABA6D6CD3917}"/>
    <cellStyle name="Pourcentage 7 6 5" xfId="42281" xr:uid="{63447054-2E04-4B4F-A505-4FFE28132AAB}"/>
    <cellStyle name="Pourcentage 7 6 6" xfId="42282" xr:uid="{61DFD08F-640F-40D8-8C2B-5D7A9A2B8D40}"/>
    <cellStyle name="Pourcentage 7 6 7" xfId="42283" xr:uid="{1CD10C82-AC6D-4ABC-9E10-0879EF42FC8C}"/>
    <cellStyle name="Pourcentage 7 6 8" xfId="42284" xr:uid="{9B6B8495-C98C-40C7-ACBF-AC212BC5A655}"/>
    <cellStyle name="Pourcentage 7 7" xfId="42285" xr:uid="{C381B1CB-E57F-4624-9DA7-AE94B7DFEFF5}"/>
    <cellStyle name="Pourcentage 7 7 2" xfId="42286" xr:uid="{139C4706-05ED-434E-8E50-3139CA4BD46B}"/>
    <cellStyle name="Pourcentage 7 7 2 2" xfId="42287" xr:uid="{9E409152-45B7-438F-8E97-0D2B8E61D0C9}"/>
    <cellStyle name="Pourcentage 7 7 3" xfId="42288" xr:uid="{86B39874-0533-48B8-9B36-B6E42E0BC84A}"/>
    <cellStyle name="Pourcentage 7 7 4" xfId="42289" xr:uid="{E412FEAC-A7E0-4F1A-A631-C03C13E23146}"/>
    <cellStyle name="Pourcentage 7 8" xfId="42290" xr:uid="{624E6EF2-C2B3-4263-9B0B-7D12688075AF}"/>
    <cellStyle name="Pourcentage 7 8 2" xfId="42291" xr:uid="{A1CB1D20-0ACF-470A-B404-ADD5B568C582}"/>
    <cellStyle name="Pourcentage 7 8 3" xfId="42292" xr:uid="{856531B5-4D3F-4B8E-8D84-1DC8C28FF859}"/>
    <cellStyle name="Pourcentage 7 8 4" xfId="42293" xr:uid="{F8FD7C60-2550-4193-8148-312E5568717C}"/>
    <cellStyle name="Pourcentage 7 9" xfId="42294" xr:uid="{388A7CC9-75C1-4BBC-946D-09778AE93177}"/>
    <cellStyle name="Pourcentage 7 9 2" xfId="42295" xr:uid="{575A48B5-9360-431C-B11C-F38427539677}"/>
    <cellStyle name="Pourcentage 8" xfId="2253" xr:uid="{7C6E3BEA-4CA7-432D-BC64-917DFE540C04}"/>
    <cellStyle name="Pourcentage 8 10" xfId="42297" xr:uid="{95FA7410-C37E-4A7F-BF9A-1DEAB41584D2}"/>
    <cellStyle name="Pourcentage 8 10 2" xfId="42298" xr:uid="{41E9B678-B9D9-46B2-9AD0-3655A77FD353}"/>
    <cellStyle name="Pourcentage 8 11" xfId="42299" xr:uid="{98BD3657-46C7-4CB8-81D4-BB940A147924}"/>
    <cellStyle name="Pourcentage 8 12" xfId="42300" xr:uid="{47AB5750-9A82-4B08-B1F6-BADFB1D36A0C}"/>
    <cellStyle name="Pourcentage 8 13" xfId="42301" xr:uid="{E2649D6D-789C-4AE0-A8B6-401C48CB0EB2}"/>
    <cellStyle name="Pourcentage 8 14" xfId="42296" xr:uid="{8C384884-9EE2-4DA2-83B8-F6834F610DBE}"/>
    <cellStyle name="Pourcentage 8 15" xfId="4089" xr:uid="{9A54B831-F490-483C-8590-9AC81E7A05B7}"/>
    <cellStyle name="Pourcentage 8 2" xfId="3234" xr:uid="{2A2F50E7-B0D0-4206-9D2F-5368719910AF}"/>
    <cellStyle name="Pourcentage 8 2 10" xfId="42303" xr:uid="{B5D6000A-BC86-46AB-B4DA-E925EEFEFCE5}"/>
    <cellStyle name="Pourcentage 8 2 11" xfId="42304" xr:uid="{05F53129-70B7-4443-9057-D2BA753D754A}"/>
    <cellStyle name="Pourcentage 8 2 12" xfId="42302" xr:uid="{E7D89DD8-CE4E-41FA-812B-53952816718D}"/>
    <cellStyle name="Pourcentage 8 2 2" xfId="42305" xr:uid="{402E9821-F503-4FFA-B4A3-A6C7180B5D89}"/>
    <cellStyle name="Pourcentage 8 2 2 2" xfId="42306" xr:uid="{6115681D-E6EA-40B5-B2DF-40B35C87FB42}"/>
    <cellStyle name="Pourcentage 8 2 2 2 2" xfId="42307" xr:uid="{3C36F439-FA51-43DC-A298-40A2CB02F8EC}"/>
    <cellStyle name="Pourcentage 8 2 2 2 2 2" xfId="42308" xr:uid="{E9D74E53-074C-4D37-9DD0-102BE95FF44A}"/>
    <cellStyle name="Pourcentage 8 2 2 2 2 2 2" xfId="42309" xr:uid="{135B581A-04FF-497F-9B04-F9EEAA8B1055}"/>
    <cellStyle name="Pourcentage 8 2 2 2 2 3" xfId="42310" xr:uid="{B59E78B7-7D91-48CA-9B46-A8659036F940}"/>
    <cellStyle name="Pourcentage 8 2 2 2 2 4" xfId="42311" xr:uid="{78A3B4D2-E146-44F7-8197-E7919AD37B6D}"/>
    <cellStyle name="Pourcentage 8 2 2 2 3" xfId="42312" xr:uid="{B499A540-211E-4857-91F9-6E10994815C7}"/>
    <cellStyle name="Pourcentage 8 2 2 2 3 2" xfId="42313" xr:uid="{6081A424-9853-4983-BD84-6336304B8F19}"/>
    <cellStyle name="Pourcentage 8 2 2 2 3 3" xfId="42314" xr:uid="{2B45ECB9-0402-45D5-AC01-CF20BE71907F}"/>
    <cellStyle name="Pourcentage 8 2 2 2 4" xfId="42315" xr:uid="{F22CA9EA-4C23-4A3D-9DC6-6C4A010C0D23}"/>
    <cellStyle name="Pourcentage 8 2 2 2 4 2" xfId="42316" xr:uid="{8207C0B5-84C1-404B-AE56-71E3E0D4C83B}"/>
    <cellStyle name="Pourcentage 8 2 2 2 5" xfId="42317" xr:uid="{37AF22D7-FD3D-44DB-A7F3-13A64B7AE273}"/>
    <cellStyle name="Pourcentage 8 2 2 2 6" xfId="42318" xr:uid="{9F136611-1F23-4EEC-B3B3-82978B2182D6}"/>
    <cellStyle name="Pourcentage 8 2 2 2 7" xfId="42319" xr:uid="{23266D5B-91E7-4DEF-82C9-78B3C13FA9D3}"/>
    <cellStyle name="Pourcentage 8 2 2 2 8" xfId="42320" xr:uid="{54586B2D-390D-4D5C-966C-FF58410FED3A}"/>
    <cellStyle name="Pourcentage 8 2 2 3" xfId="42321" xr:uid="{165325E0-B7D6-47E2-8E82-B9C712CCBBDD}"/>
    <cellStyle name="Pourcentage 8 2 2 3 2" xfId="42322" xr:uid="{CFBCC371-8124-4C77-8573-C1501E04E615}"/>
    <cellStyle name="Pourcentage 8 2 3" xfId="42323" xr:uid="{7A323E17-271B-4C53-8B12-48026DE68927}"/>
    <cellStyle name="Pourcentage 8 2 3 2" xfId="42324" xr:uid="{A6C2BCE4-0DC6-47EC-91E0-A2928BD6AC84}"/>
    <cellStyle name="Pourcentage 8 2 3 2 2" xfId="42325" xr:uid="{3B794EE5-5F23-46D6-82F5-6CECB1F882EA}"/>
    <cellStyle name="Pourcentage 8 2 3 2 2 2" xfId="42326" xr:uid="{3EFE3E4C-1042-45F8-8D38-CBF98562062E}"/>
    <cellStyle name="Pourcentage 8 2 3 2 3" xfId="42327" xr:uid="{9E16CA94-4342-4CF6-A4D0-340A25650D7D}"/>
    <cellStyle name="Pourcentage 8 2 3 2 4" xfId="42328" xr:uid="{3BBE95B8-592C-49A2-A67E-45443E4DC2DA}"/>
    <cellStyle name="Pourcentage 8 2 3 2 5" xfId="42329" xr:uid="{8922560C-DFC1-4891-82D0-3C73F62009E2}"/>
    <cellStyle name="Pourcentage 8 2 3 3" xfId="42330" xr:uid="{E8E5981F-3548-4D7A-9E89-50474E441EC2}"/>
    <cellStyle name="Pourcentage 8 2 3 3 2" xfId="42331" xr:uid="{7914E349-C523-442D-938D-E0EDA345D529}"/>
    <cellStyle name="Pourcentage 8 2 3 3 3" xfId="42332" xr:uid="{0AD215F8-5BE7-4554-A102-BAE60D4A6DE2}"/>
    <cellStyle name="Pourcentage 8 2 3 4" xfId="42333" xr:uid="{2B7747C6-8A83-40D3-8CFF-B2B439E2BC4E}"/>
    <cellStyle name="Pourcentage 8 2 3 4 2" xfId="42334" xr:uid="{56488E5A-1C1D-4315-8EBD-B9302D6750E1}"/>
    <cellStyle name="Pourcentage 8 2 3 5" xfId="42335" xr:uid="{C70F5747-1D80-4130-8BA4-C2C27A109F8B}"/>
    <cellStyle name="Pourcentage 8 2 3 6" xfId="42336" xr:uid="{F3304C17-27A3-47A2-B521-FEB97B7438A8}"/>
    <cellStyle name="Pourcentage 8 2 3 7" xfId="42337" xr:uid="{39BFFDBE-3909-45B6-BBEC-500E17D866AC}"/>
    <cellStyle name="Pourcentage 8 2 3 8" xfId="42338" xr:uid="{64724CD6-CF31-459C-A1B2-CC1E6C9B934D}"/>
    <cellStyle name="Pourcentage 8 2 4" xfId="42339" xr:uid="{0DA63CF9-F512-42DB-962D-42EDED1A82B4}"/>
    <cellStyle name="Pourcentage 8 2 4 2" xfId="42340" xr:uid="{9C0AA545-B24A-4F9A-85F1-1B005016286A}"/>
    <cellStyle name="Pourcentage 8 2 4 3" xfId="42341" xr:uid="{1FA54CC7-F459-4747-A356-40F2BD9B281F}"/>
    <cellStyle name="Pourcentage 8 2 4 4" xfId="42342" xr:uid="{2C7DC536-8325-493A-AB79-C50CB3E8977C}"/>
    <cellStyle name="Pourcentage 8 2 5" xfId="42343" xr:uid="{4A648A6A-D7FA-450F-AC71-6EBEEB6F2379}"/>
    <cellStyle name="Pourcentage 8 2 5 2" xfId="42344" xr:uid="{D2E83FE4-2C08-41B2-A939-972572207CC3}"/>
    <cellStyle name="Pourcentage 8 2 5 3" xfId="42345" xr:uid="{F86D0060-2A8E-4B01-89A9-F70AA0A574D5}"/>
    <cellStyle name="Pourcentage 8 2 6" xfId="42346" xr:uid="{FFA920C6-5859-45D5-882C-F40B0B400EB1}"/>
    <cellStyle name="Pourcentage 8 2 7" xfId="42347" xr:uid="{801B81E1-CBBF-464E-BA03-EDD5CA6C642F}"/>
    <cellStyle name="Pourcentage 8 2 8" xfId="42348" xr:uid="{1ACDD338-6428-4540-9411-13F6BF6C6B5D}"/>
    <cellStyle name="Pourcentage 8 2 9" xfId="42349" xr:uid="{B804F8A8-70A0-4C21-A14C-40EE602729E6}"/>
    <cellStyle name="Pourcentage 8 3" xfId="42350" xr:uid="{94CCBB37-202F-498F-8B52-420215BC7D0E}"/>
    <cellStyle name="Pourcentage 8 3 2" xfId="42351" xr:uid="{62A65F49-8F57-4FC0-BA8E-94991E9BA004}"/>
    <cellStyle name="Pourcentage 8 3 2 2" xfId="42352" xr:uid="{BE78C92F-8FBA-46AD-A46B-CDD603C750FF}"/>
    <cellStyle name="Pourcentage 8 3 2 2 2" xfId="42353" xr:uid="{485F0659-C29F-4199-861B-1125F2EB3921}"/>
    <cellStyle name="Pourcentage 8 3 2 2 2 2" xfId="42354" xr:uid="{2099E619-9082-4EA0-B8AD-30781FA2B34F}"/>
    <cellStyle name="Pourcentage 8 3 2 2 3" xfId="42355" xr:uid="{7D2CEE59-3D87-4F90-B4FC-F918F32CD4DE}"/>
    <cellStyle name="Pourcentage 8 3 2 2 4" xfId="42356" xr:uid="{DDBAAAE1-AF2C-496D-B5F6-E1D27E34B655}"/>
    <cellStyle name="Pourcentage 8 3 2 2 5" xfId="42357" xr:uid="{339F0B4C-BF64-45A4-A085-C054926A8C71}"/>
    <cellStyle name="Pourcentage 8 3 2 3" xfId="42358" xr:uid="{9E85D975-2A9D-40F7-8CF7-BB34DFF7ABC9}"/>
    <cellStyle name="Pourcentage 8 3 2 3 2" xfId="42359" xr:uid="{86CBDB52-7A5E-4790-98F4-55028EB7F784}"/>
    <cellStyle name="Pourcentage 8 3 2 3 3" xfId="42360" xr:uid="{D47F08E5-9FE3-4E3B-9B6B-6979103F12C0}"/>
    <cellStyle name="Pourcentage 8 3 2 3 4" xfId="42361" xr:uid="{492D393E-FE58-409B-B9DC-ACAB80C20443}"/>
    <cellStyle name="Pourcentage 8 3 2 4" xfId="42362" xr:uid="{4FBE9BDA-4353-417A-9795-EC4C909FCAC9}"/>
    <cellStyle name="Pourcentage 8 3 2 4 2" xfId="42363" xr:uid="{9D7BFD2F-C71F-43D8-93CB-EC6802807F28}"/>
    <cellStyle name="Pourcentage 8 3 2 5" xfId="42364" xr:uid="{5F52395D-0241-4009-BA5A-10586EC81E9E}"/>
    <cellStyle name="Pourcentage 8 3 2 6" xfId="42365" xr:uid="{E42AB02A-7CA6-416F-97D3-EA61CE57BD4F}"/>
    <cellStyle name="Pourcentage 8 3 2 7" xfId="42366" xr:uid="{36312271-BFB9-42DA-A50B-64D7D5D56407}"/>
    <cellStyle name="Pourcentage 8 3 2 8" xfId="42367" xr:uid="{2EEF4AE9-49F2-4F9F-AC26-FAF71DC3519F}"/>
    <cellStyle name="Pourcentage 8 3 3" xfId="42368" xr:uid="{0815707E-BD88-43EA-BD79-64743CA07F0F}"/>
    <cellStyle name="Pourcentage 8 3 3 2" xfId="42369" xr:uid="{3DB2E237-509E-484E-947B-D2881B8991B2}"/>
    <cellStyle name="Pourcentage 8 3 3 2 2" xfId="42370" xr:uid="{19BF9148-4D51-423E-A451-E7918E2E41C3}"/>
    <cellStyle name="Pourcentage 8 3 3 3" xfId="42371" xr:uid="{71E67C24-0463-474D-900E-C980BCC1A20B}"/>
    <cellStyle name="Pourcentage 8 3 4" xfId="42372" xr:uid="{B18E2F5F-714C-4A51-92C5-FA787A1A0030}"/>
    <cellStyle name="Pourcentage 8 3 4 2" xfId="42373" xr:uid="{54576D43-6207-4C8F-9D90-1851B3BE8214}"/>
    <cellStyle name="Pourcentage 8 3 4 3" xfId="42374" xr:uid="{302214EC-9395-46ED-BD0C-F17853E08737}"/>
    <cellStyle name="Pourcentage 8 4" xfId="42375" xr:uid="{F9F96678-4BB4-481E-86FB-ED9C790F06F6}"/>
    <cellStyle name="Pourcentage 8 4 2" xfId="42376" xr:uid="{88EBC280-9FFD-46D9-86C5-C95B0E3BC5BE}"/>
    <cellStyle name="Pourcentage 8 4 2 2" xfId="42377" xr:uid="{AF93CB9B-D7A0-474E-8076-8F7EA9EB5F1A}"/>
    <cellStyle name="Pourcentage 8 4 2 2 2" xfId="42378" xr:uid="{FF75BB6C-6A2D-4B58-B51A-DCB88819430D}"/>
    <cellStyle name="Pourcentage 8 4 2 2 2 2" xfId="42379" xr:uid="{2467326D-1FBA-4018-8653-61869C02F8C7}"/>
    <cellStyle name="Pourcentage 8 4 2 2 3" xfId="42380" xr:uid="{AFE548FE-E7A8-4006-A6C6-DE1FD3BB62D7}"/>
    <cellStyle name="Pourcentage 8 4 2 2 4" xfId="42381" xr:uid="{C6BD89E0-8B8E-48FD-8D71-6A7FD35FD467}"/>
    <cellStyle name="Pourcentage 8 4 2 3" xfId="42382" xr:uid="{5EAE3A67-FF0E-4333-850B-CF31E8CE3222}"/>
    <cellStyle name="Pourcentage 8 4 2 3 2" xfId="42383" xr:uid="{1DD67E25-BF12-4516-9010-BE98637E0FD6}"/>
    <cellStyle name="Pourcentage 8 4 2 4" xfId="42384" xr:uid="{DC6F9F65-7C6C-46A8-86EE-B186BC0C065E}"/>
    <cellStyle name="Pourcentage 8 4 2 5" xfId="42385" xr:uid="{A0642C0E-C68C-4582-854E-38726493A1FA}"/>
    <cellStyle name="Pourcentage 8 4 2 6" xfId="42386" xr:uid="{0D78F6E7-3E29-47D5-9064-B3E7EA3E0109}"/>
    <cellStyle name="Pourcentage 8 4 3" xfId="42387" xr:uid="{A1906AB7-E416-44C3-B612-99348918A69A}"/>
    <cellStyle name="Pourcentage 8 4 3 2" xfId="42388" xr:uid="{7C481BD6-F633-4467-8647-FB76B0FD87D5}"/>
    <cellStyle name="Pourcentage 8 4 3 3" xfId="42389" xr:uid="{18376CF2-9174-45A5-8D79-90A917554389}"/>
    <cellStyle name="Pourcentage 8 4 4" xfId="42390" xr:uid="{DAB9AE6B-91D6-42CA-9F97-6BCB2C768D04}"/>
    <cellStyle name="Pourcentage 8 4 5" xfId="42391" xr:uid="{596A12B7-83BD-45F7-B785-2E26679AB7DF}"/>
    <cellStyle name="Pourcentage 8 4 6" xfId="42392" xr:uid="{98155941-2583-4524-9462-8AF90C832139}"/>
    <cellStyle name="Pourcentage 8 4 7" xfId="42393" xr:uid="{4C16F5E3-ED07-4534-9E68-A19AA9CA4E66}"/>
    <cellStyle name="Pourcentage 8 5" xfId="42394" xr:uid="{BE1AAAC5-B457-4882-B542-36BB32D176CA}"/>
    <cellStyle name="Pourcentage 8 5 2" xfId="42395" xr:uid="{C3B69A0F-CA30-4F20-95BD-F96D95794D05}"/>
    <cellStyle name="Pourcentage 8 5 2 2" xfId="42396" xr:uid="{C4674449-E573-4E69-9625-E911045E00CE}"/>
    <cellStyle name="Pourcentage 8 5 2 2 2" xfId="42397" xr:uid="{326F2149-542F-4B86-8A82-3D2D9170AE88}"/>
    <cellStyle name="Pourcentage 8 5 2 3" xfId="42398" xr:uid="{E1DC9CA8-D579-47E0-B59F-B14B305266D6}"/>
    <cellStyle name="Pourcentage 8 5 2 4" xfId="42399" xr:uid="{C7738794-0F59-47AD-99EA-5C2652CB2D20}"/>
    <cellStyle name="Pourcentage 8 5 2 5" xfId="42400" xr:uid="{919C7646-1485-4C43-8674-88CAF1FA70D8}"/>
    <cellStyle name="Pourcentage 8 5 3" xfId="42401" xr:uid="{1B369490-CA29-409B-ACED-3CA10CADA46C}"/>
    <cellStyle name="Pourcentage 8 5 3 2" xfId="42402" xr:uid="{57066FFC-E856-425A-BAEA-C124567D2E6D}"/>
    <cellStyle name="Pourcentage 8 5 3 2 2" xfId="42403" xr:uid="{B835F07F-9B15-4442-9D1F-5C07AC2702E3}"/>
    <cellStyle name="Pourcentage 8 5 3 3" xfId="42404" xr:uid="{F2FE59B8-56CA-4BD7-B8F4-349EF603A35E}"/>
    <cellStyle name="Pourcentage 8 5 3 4" xfId="42405" xr:uid="{BD652A2D-64C9-464B-BBBD-9E0C0C8E51B5}"/>
    <cellStyle name="Pourcentage 8 5 4" xfId="42406" xr:uid="{1F9FCB32-2849-4D31-B8C5-16DD319A02BC}"/>
    <cellStyle name="Pourcentage 8 5 4 2" xfId="42407" xr:uid="{C94619C7-3CA5-4D33-8B70-BFD6C9B104FB}"/>
    <cellStyle name="Pourcentage 8 5 4 3" xfId="42408" xr:uid="{5B57C73F-D893-4E4C-92DC-4E9FE5C1B95F}"/>
    <cellStyle name="Pourcentage 8 5 5" xfId="42409" xr:uid="{24F43BC9-4ABB-4D15-BB73-055C1091F017}"/>
    <cellStyle name="Pourcentage 8 5 5 2" xfId="42410" xr:uid="{8364C857-80A3-4A82-80B0-3AAB70A69160}"/>
    <cellStyle name="Pourcentage 8 5 5 3" xfId="42411" xr:uid="{CEC00120-308D-482A-9589-8512319B95BA}"/>
    <cellStyle name="Pourcentage 8 5 6" xfId="42412" xr:uid="{E5114616-A0A5-4203-A42F-673E5C7DAE1E}"/>
    <cellStyle name="Pourcentage 8 5 6 2" xfId="42413" xr:uid="{7A39F9C1-88A8-493C-B6DF-517E0290584F}"/>
    <cellStyle name="Pourcentage 8 5 7" xfId="42414" xr:uid="{6190C967-6211-45F4-A882-8A215CBB8A63}"/>
    <cellStyle name="Pourcentage 8 5 8" xfId="42415" xr:uid="{878F9C6C-EFDC-45B0-B1DD-0080783A29C2}"/>
    <cellStyle name="Pourcentage 8 5 9" xfId="42416" xr:uid="{6F837417-A3FF-4CD3-A53E-0233A3D7782D}"/>
    <cellStyle name="Pourcentage 8 6" xfId="42417" xr:uid="{5D2482B9-8CB5-4B16-953D-024A8D9BD516}"/>
    <cellStyle name="Pourcentage 8 6 2" xfId="42418" xr:uid="{412BE0DD-1F49-4710-BE04-1D53B5CA2266}"/>
    <cellStyle name="Pourcentage 8 6 2 2" xfId="42419" xr:uid="{7518C0AB-81A1-45A7-A8FD-C02F485211BB}"/>
    <cellStyle name="Pourcentage 8 6 3" xfId="42420" xr:uid="{5240464C-8ABD-475B-9656-89AC26A9F216}"/>
    <cellStyle name="Pourcentage 8 6 4" xfId="42421" xr:uid="{C033C936-22D0-4402-BCD1-A643ED461B67}"/>
    <cellStyle name="Pourcentage 8 6 5" xfId="42422" xr:uid="{40D34D9D-F585-4D28-9C50-EEE7E695F87D}"/>
    <cellStyle name="Pourcentage 8 7" xfId="42423" xr:uid="{A5B7E1CB-6A4F-48EF-8B50-CDF5AFAA7917}"/>
    <cellStyle name="Pourcentage 8 7 2" xfId="42424" xr:uid="{06DB052A-2A57-4394-A002-95818217033A}"/>
    <cellStyle name="Pourcentage 8 7 3" xfId="42425" xr:uid="{B103B2AF-D061-4837-BA24-AB95E76E86D5}"/>
    <cellStyle name="Pourcentage 8 7 4" xfId="42426" xr:uid="{EE1A1CC9-AF11-4304-8A5D-E1D80E3A06B8}"/>
    <cellStyle name="Pourcentage 8 8" xfId="42427" xr:uid="{EA31D7DC-3DED-4507-84F0-CEC5AF0B0DAE}"/>
    <cellStyle name="Pourcentage 8 8 2" xfId="42428" xr:uid="{129A339A-6820-4001-8BCD-4A71F2202B20}"/>
    <cellStyle name="Pourcentage 8 8 3" xfId="42429" xr:uid="{52CCC410-0C8B-4047-A772-B756A90BCFE1}"/>
    <cellStyle name="Pourcentage 8 9" xfId="42430" xr:uid="{5E15BDAC-EDC5-4A39-BF2C-C98F42BB91B8}"/>
    <cellStyle name="Pourcentage 8 9 2" xfId="42431" xr:uid="{28436E69-8B62-4D5E-BF76-4864F3B4A1F2}"/>
    <cellStyle name="Pourcentage 9" xfId="2254" xr:uid="{CD241117-6A5E-440E-84AD-9C628B46EC7A}"/>
    <cellStyle name="Pourcentage 9 10" xfId="42433" xr:uid="{4667E67C-7B53-4C2F-8ADF-47BA9BE6FBE7}"/>
    <cellStyle name="Pourcentage 9 11" xfId="42434" xr:uid="{FDB766F3-83D2-4B01-92F5-3797D43801C4}"/>
    <cellStyle name="Pourcentage 9 12" xfId="42435" xr:uid="{FD0A5659-11D5-47A4-BCD9-14055C5DD45D}"/>
    <cellStyle name="Pourcentage 9 13" xfId="42432" xr:uid="{85AF4BE8-98C5-4C1C-91DB-B2D28561163D}"/>
    <cellStyle name="Pourcentage 9 2" xfId="3235" xr:uid="{89950D29-C677-46A3-A8FE-EC75B3C02405}"/>
    <cellStyle name="Pourcentage 9 2 10" xfId="42437" xr:uid="{7906AAE5-B5AB-469E-BAC1-A4EC1C2E3CB1}"/>
    <cellStyle name="Pourcentage 9 2 11" xfId="42438" xr:uid="{CFB8C868-4C9C-4546-ABFB-E8B421F61AA6}"/>
    <cellStyle name="Pourcentage 9 2 12" xfId="42436" xr:uid="{FA2176E8-826F-4A5B-8884-B7621FA402CE}"/>
    <cellStyle name="Pourcentage 9 2 2" xfId="42439" xr:uid="{5831DEF4-79E5-4DF5-9305-32C9CCE32697}"/>
    <cellStyle name="Pourcentage 9 2 2 2" xfId="42440" xr:uid="{DC908C41-CBA4-4450-B824-A5D92C492E30}"/>
    <cellStyle name="Pourcentage 9 2 2 2 2" xfId="42441" xr:uid="{2AC067A3-DB08-462D-8A05-4C961F2FE4AB}"/>
    <cellStyle name="Pourcentage 9 2 2 2 2 2" xfId="42442" xr:uid="{799DF249-B649-469D-8A3E-9BE7F22CE10C}"/>
    <cellStyle name="Pourcentage 9 2 2 2 3" xfId="42443" xr:uid="{55E5CD87-1073-443C-BD89-2189D1E31DFC}"/>
    <cellStyle name="Pourcentage 9 2 2 2 4" xfId="42444" xr:uid="{5A32451D-CA12-4DC7-909B-AFD0AA9D48A4}"/>
    <cellStyle name="Pourcentage 9 2 2 3" xfId="42445" xr:uid="{A04B53D5-7C42-4622-A34E-C3BAD43A5D18}"/>
    <cellStyle name="Pourcentage 9 2 2 3 2" xfId="42446" xr:uid="{B9CF9A1D-CF79-40BF-950A-43C4E33FC617}"/>
    <cellStyle name="Pourcentage 9 2 2 3 3" xfId="42447" xr:uid="{2A5CF501-E5C3-4ED1-8F41-1796DE89BBA8}"/>
    <cellStyle name="Pourcentage 9 2 2 4" xfId="42448" xr:uid="{59996CAD-084E-42BA-8031-3C6D29F81A0C}"/>
    <cellStyle name="Pourcentage 9 2 2 4 2" xfId="42449" xr:uid="{4C10E946-F999-4F68-A4A9-AF4E90BA2389}"/>
    <cellStyle name="Pourcentage 9 2 2 5" xfId="42450" xr:uid="{251C9461-463D-4A9F-8A9A-5625D2F0309E}"/>
    <cellStyle name="Pourcentage 9 2 2 6" xfId="42451" xr:uid="{5F107022-1918-4B3F-ABD3-2733E277B43C}"/>
    <cellStyle name="Pourcentage 9 2 2 7" xfId="42452" xr:uid="{E96CDE46-2207-4824-8FB4-CDD023C5AFF1}"/>
    <cellStyle name="Pourcentage 9 2 2 8" xfId="42453" xr:uid="{E0AC7024-86C2-407E-A875-4344ED7AB5BD}"/>
    <cellStyle name="Pourcentage 9 2 3" xfId="42454" xr:uid="{966F45AE-3176-40FA-B7CA-744F0BCD05EC}"/>
    <cellStyle name="Pourcentage 9 2 3 2" xfId="42455" xr:uid="{A24BE8A4-86B3-4604-BC7E-806380BD01DE}"/>
    <cellStyle name="Pourcentage 9 2 3 3" xfId="42456" xr:uid="{E2DC3F3E-4EA5-4AA5-A3E3-2BAC13A8CE17}"/>
    <cellStyle name="Pourcentage 9 2 3 4" xfId="42457" xr:uid="{208D5A3F-0E60-47CC-B790-D6D794714BF3}"/>
    <cellStyle name="Pourcentage 9 2 4" xfId="42458" xr:uid="{0936F4D6-1834-487C-83CC-4B626EDF6265}"/>
    <cellStyle name="Pourcentage 9 2 5" xfId="42459" xr:uid="{1FF46390-1640-4FEE-80B4-F6989AA260A6}"/>
    <cellStyle name="Pourcentage 9 2 6" xfId="42460" xr:uid="{51AE55ED-9E10-461E-816B-8825151A50BB}"/>
    <cellStyle name="Pourcentage 9 2 7" xfId="42461" xr:uid="{947ADFE2-6A06-4159-889F-9AE876BD7D33}"/>
    <cellStyle name="Pourcentage 9 2 8" xfId="42462" xr:uid="{98C0A6BE-E202-48C3-89D9-AB24B8B77615}"/>
    <cellStyle name="Pourcentage 9 2 9" xfId="42463" xr:uid="{5B0946EF-EEAB-4B98-B018-B8122479586C}"/>
    <cellStyle name="Pourcentage 9 3" xfId="42464" xr:uid="{15E3EC16-7B48-4765-B5AB-AED11682B107}"/>
    <cellStyle name="Pourcentage 9 3 2" xfId="42465" xr:uid="{0EC7E93E-2169-4A41-9250-B71FC0CBEB8E}"/>
    <cellStyle name="Pourcentage 9 3 2 2" xfId="42466" xr:uid="{D4B5CBA1-30DE-450F-9BE9-9E6651646BEA}"/>
    <cellStyle name="Pourcentage 9 3 2 2 2" xfId="42467" xr:uid="{487B9758-D82F-4120-B56C-02DBF9EB3C7C}"/>
    <cellStyle name="Pourcentage 9 3 2 3" xfId="42468" xr:uid="{B70F5C42-793A-4D12-8D9A-9A95F93B80A0}"/>
    <cellStyle name="Pourcentage 9 3 2 4" xfId="42469" xr:uid="{7CF89D57-AC57-4FF9-83DC-53C1FCF56264}"/>
    <cellStyle name="Pourcentage 9 3 2 5" xfId="42470" xr:uid="{7960C153-3C54-48A0-9C62-4624AA8CA747}"/>
    <cellStyle name="Pourcentage 9 3 3" xfId="42471" xr:uid="{CC43D365-3DA8-40C4-91F7-48138C16FE60}"/>
    <cellStyle name="Pourcentage 9 3 3 2" xfId="42472" xr:uid="{2055F043-6B3A-4AAD-840D-6AD3E520A2AB}"/>
    <cellStyle name="Pourcentage 9 3 3 3" xfId="42473" xr:uid="{0CF39289-011E-432C-B7D1-EF5484920D5F}"/>
    <cellStyle name="Pourcentage 9 3 3 4" xfId="42474" xr:uid="{AC75D39D-3ADF-4151-9E57-DFF60FD97653}"/>
    <cellStyle name="Pourcentage 9 3 4" xfId="42475" xr:uid="{67A77ADF-353B-4046-AB27-1A0873AF47F0}"/>
    <cellStyle name="Pourcentage 9 3 4 2" xfId="42476" xr:uid="{062EBDFD-7990-4642-BB36-70624BC20F1A}"/>
    <cellStyle name="Pourcentage 9 3 4 3" xfId="42477" xr:uid="{D6C0F3C1-0EE3-4977-82E5-950404D85015}"/>
    <cellStyle name="Pourcentage 9 3 5" xfId="42478" xr:uid="{DCB6FF1A-FEC1-4DF5-991A-F8B563879884}"/>
    <cellStyle name="Pourcentage 9 3 5 2" xfId="42479" xr:uid="{B09CE0E4-DD7B-41D6-ABDD-85584159D28D}"/>
    <cellStyle name="Pourcentage 9 3 6" xfId="42480" xr:uid="{8B34179B-0D2D-45A8-8A3D-9590C0E49C67}"/>
    <cellStyle name="Pourcentage 9 3 7" xfId="42481" xr:uid="{D9B297A2-BE5E-455C-ABC9-FAA5D99A68C1}"/>
    <cellStyle name="Pourcentage 9 3 8" xfId="42482" xr:uid="{2F8665F6-8098-42B4-9DA9-ADE3E79E5975}"/>
    <cellStyle name="Pourcentage 9 4" xfId="42483" xr:uid="{6D082D44-C136-4EA6-AAF0-58ED873702BE}"/>
    <cellStyle name="Pourcentage 9 4 2" xfId="42484" xr:uid="{8ED6D84C-6E8A-4DA9-8AE9-FF676609130C}"/>
    <cellStyle name="Pourcentage 9 4 2 2" xfId="42485" xr:uid="{5794E879-716A-4830-AF87-CA0B4142FA16}"/>
    <cellStyle name="Pourcentage 9 4 2 3" xfId="42486" xr:uid="{8EA6B62E-5DAB-4890-8D02-6EC413124002}"/>
    <cellStyle name="Pourcentage 9 4 3" xfId="42487" xr:uid="{8EDBE4EA-E509-420A-BE0E-4F1870E250CF}"/>
    <cellStyle name="Pourcentage 9 4 3 2" xfId="42488" xr:uid="{06D8AE9D-1BAF-4F3D-835C-D55CB63E04EB}"/>
    <cellStyle name="Pourcentage 9 4 3 3" xfId="42489" xr:uid="{B2E8E806-3C14-4A2E-B915-648FB2C1B295}"/>
    <cellStyle name="Pourcentage 9 4 4" xfId="42490" xr:uid="{12D45B24-3489-4F00-BBB5-9C0FC8B49730}"/>
    <cellStyle name="Pourcentage 9 4 5" xfId="42491" xr:uid="{95DBBBC7-2296-4C7D-9607-4D70F3984E9A}"/>
    <cellStyle name="Pourcentage 9 5" xfId="42492" xr:uid="{8A9A8356-55A8-4E53-A33D-B681689580E2}"/>
    <cellStyle name="Pourcentage 9 5 2" xfId="42493" xr:uid="{19B8E9B1-8C0E-4C0D-A653-9D6644CEA0DE}"/>
    <cellStyle name="Pourcentage 9 5 3" xfId="42494" xr:uid="{BAABEECD-4F29-4E47-ABFF-02CB5EC8CD7C}"/>
    <cellStyle name="Pourcentage 9 6" xfId="42495" xr:uid="{F8550478-5939-480A-8D1A-57A70A30328F}"/>
    <cellStyle name="Pourcentage 9 6 2" xfId="42496" xr:uid="{66C8CFD9-ED79-4525-9090-3757DE86C924}"/>
    <cellStyle name="Pourcentage 9 6 2 2" xfId="42497" xr:uid="{49963913-48B0-4E42-9A86-F43FE7302A6D}"/>
    <cellStyle name="Pourcentage 9 6 3" xfId="42498" xr:uid="{A6963FF4-8313-430B-A59E-2A575D1CDF15}"/>
    <cellStyle name="Pourcentage 9 7" xfId="42499" xr:uid="{D44DD6D5-6D72-4EF4-82DC-C5F8EF497405}"/>
    <cellStyle name="Pourcentage 9 7 2" xfId="42500" xr:uid="{6C85B945-B681-412A-887E-F8A84B0BD0BB}"/>
    <cellStyle name="Pourcentage 9 7 3" xfId="42501" xr:uid="{1B01EF70-5B70-4186-AC8C-4AA4C266FFF5}"/>
    <cellStyle name="Pourcentage 9 8" xfId="42502" xr:uid="{F8B41DA5-E055-4DD8-A51B-21E73092625C}"/>
    <cellStyle name="Pourcentage 9 9" xfId="42503" xr:uid="{FCECFB4B-B31C-45C7-A78E-76CD3EAD3ABC}"/>
    <cellStyle name="Proposal_niv1" xfId="42504" xr:uid="{FCFE9942-5374-4288-A5FE-A33FC595CA0D}"/>
    <cellStyle name="Prozent 2" xfId="42505" xr:uid="{8DAF9CE6-7BE8-43A7-BDB4-C59703F6C97A}"/>
    <cellStyle name="Prozent 2 2" xfId="42506" xr:uid="{27B0B913-BF9D-41C6-AB91-B8E9BE44883F}"/>
    <cellStyle name="Prozent 2 2 2" xfId="42507" xr:uid="{1E91BEBB-1880-4E98-AFCF-5F7C0C9D25F8}"/>
    <cellStyle name="Prozent 2 2 2 2" xfId="42508" xr:uid="{08BA465A-52D5-4E26-AAA4-4F1C70875811}"/>
    <cellStyle name="Prozent 2 2 2 2 2" xfId="42509" xr:uid="{3E4616A3-933C-43F8-B8B6-E58ABC669600}"/>
    <cellStyle name="Prozent 2 2 2 2 2 2" xfId="42510" xr:uid="{AF1FF953-AE25-470C-8676-CDFD49B063EA}"/>
    <cellStyle name="Prozent 2 2 2 2 3" xfId="42511" xr:uid="{4CA9425F-DF64-46AA-95DF-4022A371C460}"/>
    <cellStyle name="Prozent 2 2 2 2 4" xfId="42512" xr:uid="{6DE9DCD5-8AC2-4C01-B2DE-D5B19BFF03FD}"/>
    <cellStyle name="Prozent 2 2 2 3" xfId="42513" xr:uid="{6DEEBD7A-3216-44C3-9087-F53B26309A4E}"/>
    <cellStyle name="Prozent 2 2 2 3 2" xfId="42514" xr:uid="{90F601AF-00EC-4A82-87FE-470A689761DD}"/>
    <cellStyle name="Prozent 2 2 2 4" xfId="42515" xr:uid="{6CE53AB1-99E3-4EE7-BC88-70AF7244DF7E}"/>
    <cellStyle name="Prozent 2 2 2 5" xfId="42516" xr:uid="{52C6091B-5115-42AC-B5DF-D71B04F8E23C}"/>
    <cellStyle name="Prozent 2 3" xfId="42517" xr:uid="{FF254F1C-6058-48E0-B598-A3AF8DD54A6E}"/>
    <cellStyle name="Prozent 2 3 2" xfId="42518" xr:uid="{557223B3-AC99-4DFD-9493-980358576379}"/>
    <cellStyle name="Prozent 2 3 2 2" xfId="42519" xr:uid="{8F879402-AF48-4BAC-8CB9-CECCB12A82D9}"/>
    <cellStyle name="Prozent 2 3 2 2 2" xfId="42520" xr:uid="{3C2FEA13-12B0-4049-9324-59FC5A804933}"/>
    <cellStyle name="Prozent 2 3 2 3" xfId="42521" xr:uid="{325F0B62-6636-4914-9A2F-6FD6C0CD333F}"/>
    <cellStyle name="Prozent 2 3 2 4" xfId="42522" xr:uid="{AD81D222-F1E7-40D8-A57E-8CFD68125365}"/>
    <cellStyle name="Prozent 2 3 3" xfId="42523" xr:uid="{839832CA-FC15-4E89-811C-4B3B8C6880EC}"/>
    <cellStyle name="Prozent 2 3 3 2" xfId="42524" xr:uid="{C172AF91-8D39-499D-9829-407608935412}"/>
    <cellStyle name="Prozent 2 3 4" xfId="42525" xr:uid="{011FC946-1706-4BDC-BA32-71F3DE808B11}"/>
    <cellStyle name="Prozent 2 3 5" xfId="42526" xr:uid="{6F8F32C4-17C0-4288-8371-6F8E676CF84F}"/>
    <cellStyle name="Pyör. luku_CRFReport-template" xfId="42527" xr:uid="{87B4AB5B-CFB5-4FA7-88F5-17F5FD26A995}"/>
    <cellStyle name="Pyör. valuutta_CRFReport-template" xfId="42528" xr:uid="{3C01EBD4-A09B-42BC-86BF-5CA13DDE2FE6}"/>
    <cellStyle name="Remarque" xfId="2255" xr:uid="{D147861F-E9D7-4576-B1EC-1A97D74449AC}"/>
    <cellStyle name="Remarque 2" xfId="2256" xr:uid="{F1B90323-92D8-430E-A7D4-0F4227458AA7}"/>
    <cellStyle name="Remarque 2 2" xfId="3237" xr:uid="{0EE52AB0-4273-4073-AE7F-C16D512DC848}"/>
    <cellStyle name="Remarque 3" xfId="3236" xr:uid="{EABB1C32-393F-4BDC-97C9-807536EAEBD6}"/>
    <cellStyle name="Result" xfId="2257" xr:uid="{A980FC7C-4C05-4686-94A2-2FBAC5BDFB90}"/>
    <cellStyle name="Result (user)" xfId="2258" xr:uid="{FBDDB3BD-5300-4182-9A00-600A385985B8}"/>
    <cellStyle name="Result (user) 2" xfId="3239" xr:uid="{C2B0C4CA-A972-479C-956A-571484CA2594}"/>
    <cellStyle name="Result 2" xfId="3238" xr:uid="{A7B19955-B50C-4790-8C5F-98A3EE36B48C}"/>
    <cellStyle name="Result 3" xfId="3772" xr:uid="{CCBE7741-AD39-493D-89CA-D0F53F3665E9}"/>
    <cellStyle name="Result 4" xfId="3821" xr:uid="{090ABA29-0995-47FC-AF9C-FCEAFA465A5E}"/>
    <cellStyle name="Result2" xfId="2259" xr:uid="{C96730FF-EAF4-4BB4-B0C0-D4FE3BD784C0}"/>
    <cellStyle name="Result2 (user)" xfId="2260" xr:uid="{C82715F6-47DD-428D-A8ED-099E95BDA4CC}"/>
    <cellStyle name="Result2 (user) 2" xfId="3241" xr:uid="{7CCBCD86-C72D-4469-9A22-2EA64F39A747}"/>
    <cellStyle name="Result2 2" xfId="3240" xr:uid="{120B7EF9-3E07-4FD1-9FFE-013DBDC2341B}"/>
    <cellStyle name="Result2 3" xfId="3773" xr:uid="{91FE685F-BCA2-4DDD-AABF-1005BFC1330F}"/>
    <cellStyle name="Result2 4" xfId="3822" xr:uid="{2FF0E963-A247-4643-9B9B-57A4A707310F}"/>
    <cellStyle name="Rossz" xfId="42529" xr:uid="{8A3CBF0F-282A-4DD9-A366-C8C09CF5DDF4}"/>
    <cellStyle name="Rossz 2" xfId="42530" xr:uid="{CF42A72F-C100-423C-A303-992566FE792F}"/>
    <cellStyle name="Rossz 2 2" xfId="42531" xr:uid="{36748FD1-670F-4C4F-8136-92F45B94AA52}"/>
    <cellStyle name="Rossz 2 2 2" xfId="42532" xr:uid="{1B2A75D7-21FF-4948-9A89-68DADD9BBFB8}"/>
    <cellStyle name="Rossz 2 2 2 2" xfId="42533" xr:uid="{BBE6DA9B-02D7-4C58-9EB8-9E2B9D45333F}"/>
    <cellStyle name="Rossz 2 2 3" xfId="42534" xr:uid="{7A705286-1B5A-4FE8-A248-F5257E04C966}"/>
    <cellStyle name="Rossz 2 2 4" xfId="42535" xr:uid="{85AC3133-ABC4-4DF8-B06C-62BEF76451CA}"/>
    <cellStyle name="Rossz 2 3" xfId="42536" xr:uid="{38EE1128-8C64-4DAE-8701-1498F487BC5B}"/>
    <cellStyle name="Rossz 2 3 2" xfId="42537" xr:uid="{579857F4-2204-4B4A-A3CB-7EC1F1A75258}"/>
    <cellStyle name="Rossz 2 4" xfId="42538" xr:uid="{9DBDC83A-814B-4BBF-A259-A8FC6D7EE676}"/>
    <cellStyle name="Rossz 2 5" xfId="42539" xr:uid="{7C392A91-0719-443E-A513-AA593AC6F211}"/>
    <cellStyle name="RowLevel_1 2" xfId="1640" xr:uid="{00000000-0005-0000-0000-000072060000}"/>
    <cellStyle name="Saída" xfId="42540" xr:uid="{63855AC2-7CAA-4AEE-A744-7F2C5CF1CC0C}"/>
    <cellStyle name="Saída 2" xfId="42541" xr:uid="{FE9FADE8-A133-45B3-A698-CF13B1E954E1}"/>
    <cellStyle name="Saída 2 2" xfId="42542" xr:uid="{ABF1E73E-5803-4C8E-A72D-54D60E44C0EE}"/>
    <cellStyle name="Saída 2 2 2" xfId="42543" xr:uid="{90885CEB-E3DF-4EF2-8756-A4EA27C19EDE}"/>
    <cellStyle name="Saída 2 2 2 2" xfId="42544" xr:uid="{FDC7002B-0F83-4B88-ADD3-649484F4A78C}"/>
    <cellStyle name="Saída 2 2 3" xfId="42545" xr:uid="{DC352ED1-4C35-43D9-AC2C-D24BA44754A1}"/>
    <cellStyle name="Saída 2 2 4" xfId="42546" xr:uid="{DFDAF2ED-4B53-4DE7-B4CE-E5C9FDBA83DE}"/>
    <cellStyle name="Saída 2 3" xfId="42547" xr:uid="{0EA36C72-5285-40FA-AC08-334BC079D9F9}"/>
    <cellStyle name="Saída 2 3 2" xfId="42548" xr:uid="{AEDF861F-9CA2-48DC-B0F6-4071ECFB8329}"/>
    <cellStyle name="Saída 2 4" xfId="42549" xr:uid="{52F1F3C4-C464-4121-979D-4E8479CE621E}"/>
    <cellStyle name="Saída 2 5" xfId="42550" xr:uid="{CA861BA7-058D-4F8E-90D8-4AB42BC0579A}"/>
    <cellStyle name="Salida" xfId="2261" xr:uid="{656271F0-F7BD-413D-8C0C-D1140A3B9645}"/>
    <cellStyle name="Salida 2" xfId="3242" xr:uid="{B4B1725E-20AC-4FD2-AB48-362BDE43D098}"/>
    <cellStyle name="SAPBEXaggData" xfId="42551" xr:uid="{24F335F5-FB92-493B-B546-63A7729861CA}"/>
    <cellStyle name="SAPBEXaggData 2" xfId="42552" xr:uid="{38114F2A-EE6E-41EF-B70F-B982E781B30E}"/>
    <cellStyle name="SAPBEXaggData 2 2" xfId="42553" xr:uid="{ACFBBD80-6BE6-4D66-A995-A6F4E138AB2F}"/>
    <cellStyle name="SAPBEXaggData 2 2 2" xfId="42554" xr:uid="{7F1F1DAD-DED5-4147-992B-C0C008EBA1BE}"/>
    <cellStyle name="SAPBEXaggData 2 2 2 2" xfId="42555" xr:uid="{DD096FC5-9168-444B-BC5B-C5FE7CA458EE}"/>
    <cellStyle name="SAPBEXaggData 2 2 3" xfId="42556" xr:uid="{A5819101-94E5-44A7-BD73-CE2AF7E273A7}"/>
    <cellStyle name="SAPBEXaggData 2 2 4" xfId="42557" xr:uid="{180C645F-73FF-4222-AF0C-20A9C2D2A244}"/>
    <cellStyle name="SAPBEXaggData 2 3" xfId="42558" xr:uid="{BDFAC837-6FF4-4804-9807-F046B8E73482}"/>
    <cellStyle name="SAPBEXaggData 2 3 2" xfId="42559" xr:uid="{115BF96B-57E8-4758-98EB-D4D489B757C3}"/>
    <cellStyle name="SAPBEXaggData 2 4" xfId="42560" xr:uid="{EE67D455-B666-4D65-B9B8-39FB2B7F79B8}"/>
    <cellStyle name="SAPBEXaggData 2 5" xfId="42561" xr:uid="{C221F13A-2762-45D0-9561-8E25DE42C243}"/>
    <cellStyle name="SAPBEXaggData 2 6" xfId="42562" xr:uid="{A7A81EE3-0DD1-4C54-A49F-2D9B16C18D9E}"/>
    <cellStyle name="SAPBEXaggData 3" xfId="42563" xr:uid="{ACBF1ADE-E952-4B15-9F66-31284C026257}"/>
    <cellStyle name="SAPBEXaggData 3 2" xfId="42564" xr:uid="{8D1517D0-1CFB-48F0-B378-AE0016552535}"/>
    <cellStyle name="SAPBEXaggDataEmph" xfId="42565" xr:uid="{5894D72D-87D9-4F24-AC70-6A7E34CACD26}"/>
    <cellStyle name="SAPBEXaggDataEmph 2" xfId="42566" xr:uid="{A5168323-FD91-46BB-B6BE-421E409431C7}"/>
    <cellStyle name="SAPBEXaggDataEmph 2 2" xfId="42567" xr:uid="{8FA6CC89-B0B3-45EA-8293-482A170A5801}"/>
    <cellStyle name="SAPBEXaggDataEmph 2 2 2" xfId="42568" xr:uid="{B9D857E0-D5BA-4537-92E5-79ED56828541}"/>
    <cellStyle name="SAPBEXaggDataEmph 2 2 2 2" xfId="42569" xr:uid="{0DAF137A-814C-4696-BD64-A4B1605E5A02}"/>
    <cellStyle name="SAPBEXaggDataEmph 2 2 3" xfId="42570" xr:uid="{AECBFA23-28F8-4CC0-A283-DDA6FE9FF4AF}"/>
    <cellStyle name="SAPBEXaggDataEmph 2 2 4" xfId="42571" xr:uid="{6BBA84F5-90F0-42CF-BFD1-80AAE7B6870A}"/>
    <cellStyle name="SAPBEXaggDataEmph 2 3" xfId="42572" xr:uid="{29872B9E-66C2-4F24-BBBD-3BFE70FD39F2}"/>
    <cellStyle name="SAPBEXaggDataEmph 2 3 2" xfId="42573" xr:uid="{78AA10A2-1FAC-4EE3-BD54-7765E411A9CF}"/>
    <cellStyle name="SAPBEXaggDataEmph 2 4" xfId="42574" xr:uid="{04F9B95B-1F86-4446-A795-B9A82C3B7819}"/>
    <cellStyle name="SAPBEXaggDataEmph 2 5" xfId="42575" xr:uid="{8CC2B0A6-D3E1-4922-BE09-045343818FE2}"/>
    <cellStyle name="SAPBEXaggDataEmph 2 6" xfId="42576" xr:uid="{4AD5185C-590A-42D5-8491-488BD50D9AAB}"/>
    <cellStyle name="SAPBEXaggDataEmph 3" xfId="42577" xr:uid="{138DDD4F-37C3-49E3-9473-8CCA4015C8B6}"/>
    <cellStyle name="SAPBEXaggDataEmph 3 2" xfId="42578" xr:uid="{6DC2B029-19FC-4F7F-9785-F4F2C5B2588E}"/>
    <cellStyle name="SAPBEXaggItem" xfId="42579" xr:uid="{57B0BFF0-4BA5-42D4-A5ED-350489561A5E}"/>
    <cellStyle name="SAPBEXaggItem 2" xfId="42580" xr:uid="{7876FE55-B012-41D3-88B6-1D9149802478}"/>
    <cellStyle name="SAPBEXaggItem 2 2" xfId="42581" xr:uid="{E1F64DD0-9E4F-47A9-A386-998952E10CF5}"/>
    <cellStyle name="SAPBEXaggItem 2 2 2" xfId="42582" xr:uid="{3E70324C-DAEA-4B91-994E-D57189D1A7AF}"/>
    <cellStyle name="SAPBEXaggItem 2 2 2 2" xfId="42583" xr:uid="{19681547-588B-48FB-8AC7-8D6C9709AC3E}"/>
    <cellStyle name="SAPBEXaggItem 2 2 3" xfId="42584" xr:uid="{21DAFAD2-FC11-49AE-BD43-E60848CF0329}"/>
    <cellStyle name="SAPBEXaggItem 2 2 4" xfId="42585" xr:uid="{6630DBE0-DFB0-48D5-AE57-85CBFE775BE3}"/>
    <cellStyle name="SAPBEXaggItem 2 3" xfId="42586" xr:uid="{340052AF-A318-4903-BE76-0BAD5F9DA977}"/>
    <cellStyle name="SAPBEXaggItem 2 3 2" xfId="42587" xr:uid="{E20F362D-205A-4EB9-BB57-FFC19CFA6AFF}"/>
    <cellStyle name="SAPBEXaggItem 2 4" xfId="42588" xr:uid="{F85B0966-BFDF-4B04-A3DA-9D0DC992F810}"/>
    <cellStyle name="SAPBEXaggItem 2 5" xfId="42589" xr:uid="{B3819BC6-9420-4121-9FF5-AD2015AD88A7}"/>
    <cellStyle name="SAPBEXaggItem 2 6" xfId="42590" xr:uid="{8929D0D1-2C4E-4091-ABC0-09DA6664D1AC}"/>
    <cellStyle name="SAPBEXaggItem 3" xfId="42591" xr:uid="{32505F49-84F6-471C-A547-E389146F7DD8}"/>
    <cellStyle name="SAPBEXaggItem 3 2" xfId="42592" xr:uid="{D4EBCE13-51D3-450A-8CDF-499CCF6D6420}"/>
    <cellStyle name="SAPBEXaggItemX" xfId="42593" xr:uid="{948EB93E-793E-4BA8-B85A-3F672EC391D1}"/>
    <cellStyle name="SAPBEXaggItemX 2" xfId="42594" xr:uid="{E6EECD6F-41C9-4543-A868-2B47F995817E}"/>
    <cellStyle name="SAPBEXaggItemX 2 2" xfId="42595" xr:uid="{BF8C2FA2-6AFF-4883-A8EB-D39A38112883}"/>
    <cellStyle name="SAPBEXaggItemX 2 2 2" xfId="42596" xr:uid="{D9B56BC8-02CE-4C5E-9AED-B329D10CB29F}"/>
    <cellStyle name="SAPBEXaggItemX 2 2 2 2" xfId="42597" xr:uid="{392F783A-62AD-4F3F-AFA2-9D08A7B5E387}"/>
    <cellStyle name="SAPBEXaggItemX 2 2 3" xfId="42598" xr:uid="{33D4BC80-7F72-4587-8982-DEEA5A79E6F6}"/>
    <cellStyle name="SAPBEXaggItemX 2 2 4" xfId="42599" xr:uid="{7E65893F-633C-4D73-8B47-69438F4C1B39}"/>
    <cellStyle name="SAPBEXaggItemX 2 3" xfId="42600" xr:uid="{252260FB-09C8-4B66-8D41-ACEA0797F777}"/>
    <cellStyle name="SAPBEXaggItemX 2 3 2" xfId="42601" xr:uid="{90D602B3-CBF2-42AD-90B8-85CF0321ED2F}"/>
    <cellStyle name="SAPBEXaggItemX 2 4" xfId="42602" xr:uid="{58114A8F-9029-4565-BACF-EEFA00265FAB}"/>
    <cellStyle name="SAPBEXaggItemX 2 5" xfId="42603" xr:uid="{409ABE09-B97C-4271-8C83-119078942B2A}"/>
    <cellStyle name="SAPBEXaggItemX 2 6" xfId="42604" xr:uid="{C5867000-A831-4548-B082-8BCCDCA6A588}"/>
    <cellStyle name="SAPBEXaggItemX 3" xfId="42605" xr:uid="{0AE4EF7F-B03F-4D2C-9D35-41B19F32EDF1}"/>
    <cellStyle name="SAPBEXaggItemX 3 2" xfId="42606" xr:uid="{6397F5D7-3D56-4DC4-8A92-A4643CD31966}"/>
    <cellStyle name="SAPBEXchaText" xfId="42607" xr:uid="{4F65FE99-671B-4E60-B602-76344459390C}"/>
    <cellStyle name="SAPBEXchaText 2" xfId="42608" xr:uid="{C24E865F-608D-4118-9EFC-639DDA980095}"/>
    <cellStyle name="SAPBEXchaText 2 2" xfId="42609" xr:uid="{4DDB95DE-5351-4D5B-84D1-4CDB66752412}"/>
    <cellStyle name="SAPBEXchaText 2 2 2" xfId="42610" xr:uid="{650B5AA1-82D5-4D0E-92D1-36C2F99C0AB8}"/>
    <cellStyle name="SAPBEXchaText 2 2 2 2" xfId="42611" xr:uid="{9703E1B6-4961-4DBA-AC31-F12C32ABA8A6}"/>
    <cellStyle name="SAPBEXchaText 2 2 3" xfId="42612" xr:uid="{35CCBEE4-2FC5-4C45-B4C8-44D978446A68}"/>
    <cellStyle name="SAPBEXchaText 2 2 4" xfId="42613" xr:uid="{BF1478D4-C797-4850-88F6-742643A6F18F}"/>
    <cellStyle name="SAPBEXchaText 2 3" xfId="42614" xr:uid="{D0B1411E-1696-4779-BFE2-1716E9F8486C}"/>
    <cellStyle name="SAPBEXchaText 2 3 2" xfId="42615" xr:uid="{EE1CEAB0-CEC6-41EB-8F64-9D939CB4C832}"/>
    <cellStyle name="SAPBEXchaText 2 4" xfId="42616" xr:uid="{65810778-A0E6-4E46-BA2B-8B05E0B5BAE7}"/>
    <cellStyle name="SAPBEXchaText 2 5" xfId="42617" xr:uid="{160933F2-4988-40AA-91CB-F5F035D05F17}"/>
    <cellStyle name="SAPBEXchaText 2 6" xfId="42618" xr:uid="{F9EE87EA-ADA4-4DAE-8042-D615DBF25A7D}"/>
    <cellStyle name="SAPBEXchaText 3" xfId="42619" xr:uid="{BF08B26C-13A3-4EBB-A7AA-2651406ED24B}"/>
    <cellStyle name="SAPBEXchaText 3 2" xfId="42620" xr:uid="{8BC67BD0-F8E3-4956-81C9-FA1E9836DE04}"/>
    <cellStyle name="SAPBEXexcBad7" xfId="42621" xr:uid="{3DBC0D4B-6B0A-460D-81BE-99A338B7F445}"/>
    <cellStyle name="SAPBEXexcBad7 2" xfId="42622" xr:uid="{AF8E57DE-1019-43F9-873B-EC12D5A8E733}"/>
    <cellStyle name="SAPBEXexcBad7 2 2" xfId="42623" xr:uid="{B5CDF9D7-07D1-4017-9791-C80CEC21137C}"/>
    <cellStyle name="SAPBEXexcBad7 2 2 2" xfId="42624" xr:uid="{BCF3BC2E-9C39-4760-BCAA-46E66F68D2F8}"/>
    <cellStyle name="SAPBEXexcBad7 2 2 2 2" xfId="42625" xr:uid="{0CA0E1C1-93D7-43CC-8A8D-644128F12391}"/>
    <cellStyle name="SAPBEXexcBad7 2 2 3" xfId="42626" xr:uid="{2EEB84ED-E457-47A2-B1D1-92A8942B3994}"/>
    <cellStyle name="SAPBEXexcBad7 2 2 4" xfId="42627" xr:uid="{75786A33-1A61-474A-9714-CC00FBC9140F}"/>
    <cellStyle name="SAPBEXexcBad7 2 3" xfId="42628" xr:uid="{DC813D1A-9871-4C37-A47B-7ACB950638F4}"/>
    <cellStyle name="SAPBEXexcBad7 2 3 2" xfId="42629" xr:uid="{96765D7A-B2AE-4295-AACE-C63C4B5C42CC}"/>
    <cellStyle name="SAPBEXexcBad7 2 4" xfId="42630" xr:uid="{B322BC76-E40C-429A-A778-B15F9BE47042}"/>
    <cellStyle name="SAPBEXexcBad7 2 5" xfId="42631" xr:uid="{E1D5C078-1A8D-4E56-9B3B-F2EC17318A62}"/>
    <cellStyle name="SAPBEXexcBad7 2 6" xfId="42632" xr:uid="{F80759E9-4A64-4ADF-BDD2-679264FD6A29}"/>
    <cellStyle name="SAPBEXexcBad7 3" xfId="42633" xr:uid="{3159E02F-A18C-4951-96F7-367FDF0BC84D}"/>
    <cellStyle name="SAPBEXexcBad7 3 2" xfId="42634" xr:uid="{BB0DBE51-8AD9-423B-8765-5DD59DB3A6D5}"/>
    <cellStyle name="SAPBEXexcBad8" xfId="42635" xr:uid="{1536C452-76DD-4286-85B7-B06112EA75DE}"/>
    <cellStyle name="SAPBEXexcBad8 2" xfId="42636" xr:uid="{6BE898B1-71CF-4161-B07D-F481E39BB56B}"/>
    <cellStyle name="SAPBEXexcBad8 2 2" xfId="42637" xr:uid="{6D7B51D0-B024-4C9D-9CF5-296B50A6BADA}"/>
    <cellStyle name="SAPBEXexcBad8 2 2 2" xfId="42638" xr:uid="{639DFDF8-F4D1-4A32-8007-D2B84985B2EB}"/>
    <cellStyle name="SAPBEXexcBad8 2 2 2 2" xfId="42639" xr:uid="{88DFEA02-01EA-4FFD-A1DD-003445585C75}"/>
    <cellStyle name="SAPBEXexcBad8 2 2 3" xfId="42640" xr:uid="{6BB7D270-11B3-4EC6-A661-AD99AA5E7291}"/>
    <cellStyle name="SAPBEXexcBad8 2 2 4" xfId="42641" xr:uid="{CCF72DD2-8EDE-46BC-897C-5660E7D61D99}"/>
    <cellStyle name="SAPBEXexcBad8 2 3" xfId="42642" xr:uid="{B7921424-D75F-491E-BB44-583482771DEF}"/>
    <cellStyle name="SAPBEXexcBad8 2 3 2" xfId="42643" xr:uid="{53C162A1-4DBA-44DB-AAD4-7A4D6EEE0515}"/>
    <cellStyle name="SAPBEXexcBad8 2 4" xfId="42644" xr:uid="{CB11DBF1-9277-4B9E-940B-058598D77C50}"/>
    <cellStyle name="SAPBEXexcBad8 2 5" xfId="42645" xr:uid="{6F797173-D28F-431A-8089-D3725DC3EC5D}"/>
    <cellStyle name="SAPBEXexcBad8 2 6" xfId="42646" xr:uid="{F484C18F-B5B8-4E09-919C-9BFDF660DF7F}"/>
    <cellStyle name="SAPBEXexcBad8 3" xfId="42647" xr:uid="{8054158E-A1A3-46FA-8B7D-A572304C66CE}"/>
    <cellStyle name="SAPBEXexcBad8 3 2" xfId="42648" xr:uid="{28622351-E57A-45A9-BE63-35BD3CFA3407}"/>
    <cellStyle name="SAPBEXexcBad9" xfId="42649" xr:uid="{00F3AAAD-9B71-4A4C-B4F7-C576D1FBAFA6}"/>
    <cellStyle name="SAPBEXexcBad9 2" xfId="42650" xr:uid="{4EBAE767-6811-4016-B1A1-BAF5A76B9041}"/>
    <cellStyle name="SAPBEXexcBad9 2 2" xfId="42651" xr:uid="{510DA507-B827-47FD-9326-3C8061708E4D}"/>
    <cellStyle name="SAPBEXexcBad9 2 2 2" xfId="42652" xr:uid="{32F716B3-272C-4648-92D1-9BF22311C08A}"/>
    <cellStyle name="SAPBEXexcBad9 2 2 2 2" xfId="42653" xr:uid="{43ECE9A0-A385-4944-8875-C3F1763D9929}"/>
    <cellStyle name="SAPBEXexcBad9 2 2 3" xfId="42654" xr:uid="{2CB41CD7-D1E3-4F53-B410-639B377E5A96}"/>
    <cellStyle name="SAPBEXexcBad9 2 2 4" xfId="42655" xr:uid="{EEC5C0FD-6E58-4B2E-8E53-2E4CE60388FF}"/>
    <cellStyle name="SAPBEXexcBad9 2 3" xfId="42656" xr:uid="{3471D426-C83B-484C-82DA-659CAA6E6A66}"/>
    <cellStyle name="SAPBEXexcBad9 2 3 2" xfId="42657" xr:uid="{75623B12-86F8-410D-B675-56E1057FE9A3}"/>
    <cellStyle name="SAPBEXexcBad9 2 4" xfId="42658" xr:uid="{BD3DF0CD-FA5A-4041-BD34-9CEF13CC9542}"/>
    <cellStyle name="SAPBEXexcBad9 2 5" xfId="42659" xr:uid="{7BBDE542-B916-4CEB-9796-AB6725F007C6}"/>
    <cellStyle name="SAPBEXexcBad9 2 6" xfId="42660" xr:uid="{EA20CA5C-BE31-4F02-B366-C5D0B465657A}"/>
    <cellStyle name="SAPBEXexcBad9 3" xfId="42661" xr:uid="{1E7EE458-F0CD-4553-9610-D3319E17A5A6}"/>
    <cellStyle name="SAPBEXexcBad9 3 2" xfId="42662" xr:uid="{99B9586C-1AF5-4E6D-A9BC-9D6F80F11398}"/>
    <cellStyle name="SAPBEXexcCritical4" xfId="42663" xr:uid="{6F7EA45F-EE62-42B2-9F93-21AA4F8F818A}"/>
    <cellStyle name="SAPBEXexcCritical4 2" xfId="42664" xr:uid="{E2BFEF4D-048F-4001-8EFF-6F9393081127}"/>
    <cellStyle name="SAPBEXexcCritical4 2 2" xfId="42665" xr:uid="{B62BC108-90AB-49C2-BB60-78029944E8BF}"/>
    <cellStyle name="SAPBEXexcCritical4 2 2 2" xfId="42666" xr:uid="{A89373B9-23A1-4BB8-9E6D-6CCE2FA2DF2B}"/>
    <cellStyle name="SAPBEXexcCritical4 2 2 2 2" xfId="42667" xr:uid="{53965DDF-9F37-433F-9C77-8BD05BA193AF}"/>
    <cellStyle name="SAPBEXexcCritical4 2 2 3" xfId="42668" xr:uid="{9610FEC4-3D42-42E8-A2B0-3AF4A4C6A802}"/>
    <cellStyle name="SAPBEXexcCritical4 2 2 4" xfId="42669" xr:uid="{8B58AC80-A835-4DF4-B1F0-C5BECAF933A9}"/>
    <cellStyle name="SAPBEXexcCritical4 2 3" xfId="42670" xr:uid="{C5D3A485-57FC-41A2-A7BA-1F2D762B306C}"/>
    <cellStyle name="SAPBEXexcCritical4 2 3 2" xfId="42671" xr:uid="{D8348C3B-1072-427D-9997-A0433C4DCF97}"/>
    <cellStyle name="SAPBEXexcCritical4 2 4" xfId="42672" xr:uid="{0553F4DD-B3A6-46A5-8809-1B39A4D304FD}"/>
    <cellStyle name="SAPBEXexcCritical4 2 5" xfId="42673" xr:uid="{9A75C97A-216A-480A-8BAA-01C81B474A15}"/>
    <cellStyle name="SAPBEXexcCritical4 2 6" xfId="42674" xr:uid="{607AC16D-B627-4BEF-8027-5BD2DAECBF50}"/>
    <cellStyle name="SAPBEXexcCritical4 3" xfId="42675" xr:uid="{730BBDE0-F5B4-419D-BDA6-05B0F8A5254D}"/>
    <cellStyle name="SAPBEXexcCritical4 3 2" xfId="42676" xr:uid="{909E4173-1C59-4D23-92F6-5F548DDC4AAE}"/>
    <cellStyle name="SAPBEXexcCritical5" xfId="42677" xr:uid="{E0EF9B95-EE41-40AB-BD63-286A3377C1E2}"/>
    <cellStyle name="SAPBEXexcCritical5 2" xfId="42678" xr:uid="{70812820-3D06-4248-97EA-A891F79A2AEE}"/>
    <cellStyle name="SAPBEXexcCritical5 2 2" xfId="42679" xr:uid="{D4E8E084-713E-441B-B17D-35FC8F649B80}"/>
    <cellStyle name="SAPBEXexcCritical5 2 2 2" xfId="42680" xr:uid="{D2DE7BC2-2A61-435D-83A0-0831A4566B62}"/>
    <cellStyle name="SAPBEXexcCritical5 2 2 2 2" xfId="42681" xr:uid="{889D77D2-EB3C-4708-B532-6B5DDF44D6AE}"/>
    <cellStyle name="SAPBEXexcCritical5 2 2 3" xfId="42682" xr:uid="{6D4EAEF0-822A-42C1-ABAA-13104F4564C3}"/>
    <cellStyle name="SAPBEXexcCritical5 2 2 4" xfId="42683" xr:uid="{B3CEBC34-19D7-403B-9793-5B0518D62C9E}"/>
    <cellStyle name="SAPBEXexcCritical5 2 3" xfId="42684" xr:uid="{72C1A5D0-198E-4769-9F6D-661E719ED89C}"/>
    <cellStyle name="SAPBEXexcCritical5 2 3 2" xfId="42685" xr:uid="{F54A2B87-4495-467D-B9C8-24533F26AECA}"/>
    <cellStyle name="SAPBEXexcCritical5 2 4" xfId="42686" xr:uid="{EDC2B592-DF18-4877-BE6C-00B556CA64EB}"/>
    <cellStyle name="SAPBEXexcCritical5 2 5" xfId="42687" xr:uid="{94DC810A-B8D4-451F-A328-FF077349A2DE}"/>
    <cellStyle name="SAPBEXexcCritical5 2 6" xfId="42688" xr:uid="{8FB8D2CB-DADA-43A3-8B1B-F6DE0C7B0A50}"/>
    <cellStyle name="SAPBEXexcCritical5 3" xfId="42689" xr:uid="{749E13F1-B483-4E8D-B79F-E89BAFDE4A01}"/>
    <cellStyle name="SAPBEXexcCritical5 3 2" xfId="42690" xr:uid="{CCC28193-E2C4-4013-8C07-38F81F33E46E}"/>
    <cellStyle name="SAPBEXexcCritical6" xfId="42691" xr:uid="{046EC2DF-0CF5-4977-A5D6-494B9CDEF1B9}"/>
    <cellStyle name="SAPBEXexcCritical6 2" xfId="42692" xr:uid="{11473B9D-0743-4A84-888C-223A109966EE}"/>
    <cellStyle name="SAPBEXexcCritical6 2 2" xfId="42693" xr:uid="{F9055BC5-D4E1-45F7-83E9-5BD7D387EA2A}"/>
    <cellStyle name="SAPBEXexcCritical6 2 2 2" xfId="42694" xr:uid="{A420B4C3-8616-4536-B872-E90BA7C10937}"/>
    <cellStyle name="SAPBEXexcCritical6 2 2 2 2" xfId="42695" xr:uid="{6C9C0688-407A-4FCD-8F91-776A7FEFA54B}"/>
    <cellStyle name="SAPBEXexcCritical6 2 2 3" xfId="42696" xr:uid="{FD7BB0F7-DB12-4DC1-A428-336DF5832A39}"/>
    <cellStyle name="SAPBEXexcCritical6 2 2 4" xfId="42697" xr:uid="{2895D870-76F8-44F7-A9BE-1C14DC5CF796}"/>
    <cellStyle name="SAPBEXexcCritical6 2 3" xfId="42698" xr:uid="{CAB214BA-5ED2-408E-8889-C36DC887CD74}"/>
    <cellStyle name="SAPBEXexcCritical6 2 3 2" xfId="42699" xr:uid="{96A23318-6AEE-4F78-BF6F-C6362F5480E4}"/>
    <cellStyle name="SAPBEXexcCritical6 2 4" xfId="42700" xr:uid="{E290C8DC-4000-4F27-9813-1D36ACEAB549}"/>
    <cellStyle name="SAPBEXexcCritical6 2 5" xfId="42701" xr:uid="{9D44F186-8F07-43DD-A5BE-80669C13BA2D}"/>
    <cellStyle name="SAPBEXexcCritical6 2 6" xfId="42702" xr:uid="{F920B39E-754D-4346-BE3B-DA033AE977CA}"/>
    <cellStyle name="SAPBEXexcCritical6 3" xfId="42703" xr:uid="{A99BB42F-8DE8-4BA5-979F-3924FA352620}"/>
    <cellStyle name="SAPBEXexcCritical6 3 2" xfId="42704" xr:uid="{AE1DAD99-03B6-4BB4-A0B0-ECB52C326CB3}"/>
    <cellStyle name="SAPBEXexcGood1" xfId="42705" xr:uid="{068BB7B6-A739-427E-AC9D-44E0DD7CA214}"/>
    <cellStyle name="SAPBEXexcGood1 2" xfId="42706" xr:uid="{4A584153-D9C4-4392-B4F0-445B01842F0F}"/>
    <cellStyle name="SAPBEXexcGood1 2 2" xfId="42707" xr:uid="{9A4D7EF4-48F5-486D-A399-74DF4303E401}"/>
    <cellStyle name="SAPBEXexcGood1 2 2 2" xfId="42708" xr:uid="{5D8F851F-623C-4C6F-B9B6-5A4E2213D0C6}"/>
    <cellStyle name="SAPBEXexcGood1 2 2 2 2" xfId="42709" xr:uid="{E847716D-EF17-40A7-A5EA-A3274055004B}"/>
    <cellStyle name="SAPBEXexcGood1 2 2 3" xfId="42710" xr:uid="{A18AFCFD-0B1C-4F7D-8242-94CBECFCDDE4}"/>
    <cellStyle name="SAPBEXexcGood1 2 2 4" xfId="42711" xr:uid="{852C8224-C5AA-431A-8C54-25A44255FBB1}"/>
    <cellStyle name="SAPBEXexcGood1 2 3" xfId="42712" xr:uid="{BDCDB6F0-6D91-46F5-BA4D-B52B40CDE258}"/>
    <cellStyle name="SAPBEXexcGood1 2 3 2" xfId="42713" xr:uid="{B8D059E6-67F8-4419-92DD-7F17216DE487}"/>
    <cellStyle name="SAPBEXexcGood1 2 4" xfId="42714" xr:uid="{6AE5D497-CE2D-4C22-90C1-E66C82155683}"/>
    <cellStyle name="SAPBEXexcGood1 2 5" xfId="42715" xr:uid="{2F62F697-BBA3-45C4-82A5-17F3E4CE5F9F}"/>
    <cellStyle name="SAPBEXexcGood1 2 6" xfId="42716" xr:uid="{F0D623E7-CA10-4056-8D62-CEDA11A65FE8}"/>
    <cellStyle name="SAPBEXexcGood1 3" xfId="42717" xr:uid="{6F2496AC-7603-4D89-BFD3-DDA9C7832238}"/>
    <cellStyle name="SAPBEXexcGood1 3 2" xfId="42718" xr:uid="{1CE8579F-1B5E-4065-9E41-D2F30D5F1D44}"/>
    <cellStyle name="SAPBEXexcGood2" xfId="42719" xr:uid="{F4103D8C-8EEF-4ACD-A078-3E51FB658F40}"/>
    <cellStyle name="SAPBEXexcGood2 2" xfId="42720" xr:uid="{BF5A3A73-FD4B-41EE-9301-00FD15695881}"/>
    <cellStyle name="SAPBEXexcGood2 2 2" xfId="42721" xr:uid="{3AB3F47C-377C-47A7-942E-679CF8D5E64A}"/>
    <cellStyle name="SAPBEXexcGood2 2 2 2" xfId="42722" xr:uid="{F1F6532C-41FC-4994-91B5-F2BD15A83445}"/>
    <cellStyle name="SAPBEXexcGood2 2 2 2 2" xfId="42723" xr:uid="{5CD51BDA-3322-44D1-B0C9-18DD25F64D71}"/>
    <cellStyle name="SAPBEXexcGood2 2 2 3" xfId="42724" xr:uid="{89EF7065-23F6-4FE2-B15F-E9B58EA8B3F8}"/>
    <cellStyle name="SAPBEXexcGood2 2 2 4" xfId="42725" xr:uid="{571025F5-1440-4AFB-8A5F-8BCCAE6921D0}"/>
    <cellStyle name="SAPBEXexcGood2 2 3" xfId="42726" xr:uid="{BE2D4366-16B5-4172-BBF0-495230A0C1FF}"/>
    <cellStyle name="SAPBEXexcGood2 2 3 2" xfId="42727" xr:uid="{36DC88F7-BFC5-45FF-8181-A5A48EDC4F34}"/>
    <cellStyle name="SAPBEXexcGood2 2 4" xfId="42728" xr:uid="{9CE499EF-2561-418E-A14D-4035E5B2CECA}"/>
    <cellStyle name="SAPBEXexcGood2 2 5" xfId="42729" xr:uid="{F521507D-2DF3-4071-BE83-AAC379915A7F}"/>
    <cellStyle name="SAPBEXexcGood2 2 6" xfId="42730" xr:uid="{ECC3A5B3-F535-49A9-92F0-3736729B209F}"/>
    <cellStyle name="SAPBEXexcGood2 3" xfId="42731" xr:uid="{647EF921-95B9-4F99-9B31-110645ED928D}"/>
    <cellStyle name="SAPBEXexcGood2 3 2" xfId="42732" xr:uid="{0F6BF9B1-79F1-41A6-9E57-6D74BE0171A1}"/>
    <cellStyle name="SAPBEXexcGood3" xfId="42733" xr:uid="{17508EBB-183D-4D14-AA7E-C22BCC5D2AF1}"/>
    <cellStyle name="SAPBEXexcGood3 2" xfId="42734" xr:uid="{5FC6969A-2CC6-4B53-8892-8F3F4604CD4E}"/>
    <cellStyle name="SAPBEXexcGood3 2 2" xfId="42735" xr:uid="{21C20B47-86D2-47FA-ACA6-64123550FB24}"/>
    <cellStyle name="SAPBEXexcGood3 2 2 2" xfId="42736" xr:uid="{C5FC7E6D-5590-4378-A639-3758811E0C10}"/>
    <cellStyle name="SAPBEXexcGood3 2 2 2 2" xfId="42737" xr:uid="{02BA214F-DB22-494B-952F-28C0E61B181E}"/>
    <cellStyle name="SAPBEXexcGood3 2 2 3" xfId="42738" xr:uid="{663D7958-74FF-4A34-8568-4E10D28999E4}"/>
    <cellStyle name="SAPBEXexcGood3 2 2 4" xfId="42739" xr:uid="{12FCAC3E-7654-4761-9D0D-AAAD0E228DF0}"/>
    <cellStyle name="SAPBEXexcGood3 2 3" xfId="42740" xr:uid="{35D87E6B-E084-42EC-8AE8-2342F549D76C}"/>
    <cellStyle name="SAPBEXexcGood3 2 3 2" xfId="42741" xr:uid="{A57C016A-DFAA-4DCC-A766-F5CDEA85DCB1}"/>
    <cellStyle name="SAPBEXexcGood3 2 4" xfId="42742" xr:uid="{2B9191F1-3EB7-446C-BA4D-008A3E117EA4}"/>
    <cellStyle name="SAPBEXexcGood3 2 5" xfId="42743" xr:uid="{69ECA321-B998-455E-8AEB-EA7799D1EEC5}"/>
    <cellStyle name="SAPBEXexcGood3 2 6" xfId="42744" xr:uid="{07EA7674-FE07-4F8F-8A3C-301160B75BDA}"/>
    <cellStyle name="SAPBEXexcGood3 3" xfId="42745" xr:uid="{935EC7ED-D73D-4B10-886B-B2672C0E2E7F}"/>
    <cellStyle name="SAPBEXexcGood3 3 2" xfId="42746" xr:uid="{E275AC8B-9EA0-4440-A046-373992A561D2}"/>
    <cellStyle name="SAPBEXfilterDrill" xfId="42747" xr:uid="{507EA2BC-C484-4464-9677-BC93EB63E124}"/>
    <cellStyle name="SAPBEXfilterDrill 2" xfId="42748" xr:uid="{B807D3B5-9005-4248-9ABD-88EA6AA25C9F}"/>
    <cellStyle name="SAPBEXfilterDrill 2 2" xfId="42749" xr:uid="{F6E4D678-A977-4F42-8D7F-33E5BE6A764F}"/>
    <cellStyle name="SAPBEXfilterDrill 2 2 2" xfId="42750" xr:uid="{28719FC0-D5A3-4D36-A640-DDD30AD8DD7F}"/>
    <cellStyle name="SAPBEXfilterDrill 2 2 2 2" xfId="42751" xr:uid="{EEA01D03-9CD1-46C0-8C17-BA1114014742}"/>
    <cellStyle name="SAPBEXfilterDrill 2 2 3" xfId="42752" xr:uid="{B9EC368A-2D84-4F0E-B8AA-509CD714B433}"/>
    <cellStyle name="SAPBEXfilterDrill 2 2 4" xfId="42753" xr:uid="{2A82CC49-B077-4060-A723-588BFE4DC46F}"/>
    <cellStyle name="SAPBEXfilterDrill 2 3" xfId="42754" xr:uid="{691CF92B-7D4A-4D05-9E9F-3997D3FE72DB}"/>
    <cellStyle name="SAPBEXfilterDrill 2 3 2" xfId="42755" xr:uid="{CE496222-E674-490C-ADB8-7CCA7B5F5DD0}"/>
    <cellStyle name="SAPBEXfilterDrill 2 4" xfId="42756" xr:uid="{74245C80-A44E-4EFC-B716-E4067F36CF47}"/>
    <cellStyle name="SAPBEXfilterDrill 2 5" xfId="42757" xr:uid="{7CB980D9-B66C-455F-B218-763E42DFD3DD}"/>
    <cellStyle name="SAPBEXfilterDrill 2 6" xfId="42758" xr:uid="{8FA46E59-1F4E-43F3-88DB-BE8FA0273705}"/>
    <cellStyle name="SAPBEXfilterDrill 3" xfId="42759" xr:uid="{BCB7CFA5-483A-4D96-9A15-D85C59E33A7D}"/>
    <cellStyle name="SAPBEXfilterDrill 3 2" xfId="42760" xr:uid="{70BCADCD-CAF0-43C4-9036-4E4AF730C68A}"/>
    <cellStyle name="SAPBEXfilterItem" xfId="42761" xr:uid="{71EFF867-13E8-4FCE-A0FD-350190042E8B}"/>
    <cellStyle name="SAPBEXfilterItem 2" xfId="42762" xr:uid="{4D4D9048-8ECD-419D-88D9-A076E63834C0}"/>
    <cellStyle name="SAPBEXfilterItem 2 2" xfId="42763" xr:uid="{EB0F999E-2E3E-45FE-80EC-3BC3D436F852}"/>
    <cellStyle name="SAPBEXfilterItem 2 2 2" xfId="42764" xr:uid="{F0274B2F-B25A-4722-9385-6B87564A3A9E}"/>
    <cellStyle name="SAPBEXfilterItem 2 2 2 2" xfId="42765" xr:uid="{A1896478-8AA5-41EB-A3E4-C68965AF556F}"/>
    <cellStyle name="SAPBEXfilterItem 2 2 3" xfId="42766" xr:uid="{FB1D6E22-E341-4D67-B047-380FA98203D1}"/>
    <cellStyle name="SAPBEXfilterItem 2 2 4" xfId="42767" xr:uid="{D9AFCCC5-1FBB-46DE-A79B-A39FA07E78C9}"/>
    <cellStyle name="SAPBEXfilterItem 2 3" xfId="42768" xr:uid="{F97D20AC-68EB-4861-86A8-6B4EF7AB161E}"/>
    <cellStyle name="SAPBEXfilterItem 2 3 2" xfId="42769" xr:uid="{1D171561-4D08-4373-B3BC-B005D07310BD}"/>
    <cellStyle name="SAPBEXfilterItem 2 4" xfId="42770" xr:uid="{A10A62E9-E8A6-49E1-9186-2AF1585C6E68}"/>
    <cellStyle name="SAPBEXfilterItem 2 5" xfId="42771" xr:uid="{0E2A20CA-6737-4CF7-A7C3-56C372AF5089}"/>
    <cellStyle name="SAPBEXfilterItem 2 6" xfId="42772" xr:uid="{6E9883B2-C1B9-45B3-AC9C-84BF2F2194D4}"/>
    <cellStyle name="SAPBEXfilterItem 3" xfId="42773" xr:uid="{17204B81-B282-4376-852F-48CA29D4D3EB}"/>
    <cellStyle name="SAPBEXfilterItem 3 2" xfId="42774" xr:uid="{9676E57A-9F44-4644-8158-F3C835487F3A}"/>
    <cellStyle name="SAPBEXfilterText" xfId="42775" xr:uid="{420DBA78-DABC-48CB-A1EB-46A342808E26}"/>
    <cellStyle name="SAPBEXfilterText 2" xfId="42776" xr:uid="{2CEF0878-331D-4DE7-A31D-54EE9C7BFF4F}"/>
    <cellStyle name="SAPBEXfilterText 2 2" xfId="42777" xr:uid="{AEAF8DA2-623A-4E25-AD6C-78328942545E}"/>
    <cellStyle name="SAPBEXfilterText 2 2 2" xfId="42778" xr:uid="{B30B071D-FCAC-4841-983C-FFDF3282BA09}"/>
    <cellStyle name="SAPBEXfilterText 2 2 2 2" xfId="42779" xr:uid="{C3B74867-4BEC-4764-B24D-61A45C0DDBEB}"/>
    <cellStyle name="SAPBEXfilterText 2 2 3" xfId="42780" xr:uid="{6F7A0B16-CFE4-4650-ABF2-CCD88B366353}"/>
    <cellStyle name="SAPBEXfilterText 2 2 4" xfId="42781" xr:uid="{8F768D65-9B90-44C0-8889-64B7EDFD690A}"/>
    <cellStyle name="SAPBEXfilterText 2 3" xfId="42782" xr:uid="{99077614-4E27-42B5-A6FE-148EBA17D9EC}"/>
    <cellStyle name="SAPBEXfilterText 2 3 2" xfId="42783" xr:uid="{5DA7972D-7141-4034-A42A-29966BD73296}"/>
    <cellStyle name="SAPBEXfilterText 2 4" xfId="42784" xr:uid="{135699B6-4CB5-45FE-9845-886FEF94328A}"/>
    <cellStyle name="SAPBEXfilterText 2 5" xfId="42785" xr:uid="{0713837D-E3A6-4638-8F06-2B22B4BB00C8}"/>
    <cellStyle name="SAPBEXfilterText 2 6" xfId="42786" xr:uid="{AC7CA4F1-2F03-46B7-B879-3C68FEB9FDFE}"/>
    <cellStyle name="SAPBEXfilterText 3" xfId="42787" xr:uid="{889D56BB-BDDA-4534-B979-964C38BC7AEE}"/>
    <cellStyle name="SAPBEXfilterText 3 2" xfId="42788" xr:uid="{91B72E96-9EB1-4A75-8E3B-6E4FAA021217}"/>
    <cellStyle name="SAPBEXformats" xfId="42789" xr:uid="{3B9709AA-24AA-4A4A-AD6E-9448D96E8CDC}"/>
    <cellStyle name="SAPBEXformats 2" xfId="42790" xr:uid="{26514685-2AC2-4F94-B364-C4B4D2008EB2}"/>
    <cellStyle name="SAPBEXformats 2 2" xfId="42791" xr:uid="{11C20864-248D-4D2E-AE71-B966A421F7DD}"/>
    <cellStyle name="SAPBEXformats 2 2 2" xfId="42792" xr:uid="{9B3E3D60-892C-4CBA-A7C5-C9996F6E39CA}"/>
    <cellStyle name="SAPBEXformats 2 2 2 2" xfId="42793" xr:uid="{61053544-DC46-492A-A532-E3E92E019D41}"/>
    <cellStyle name="SAPBEXformats 2 2 3" xfId="42794" xr:uid="{556624F8-5418-4BBE-973B-3A9AA4E99E81}"/>
    <cellStyle name="SAPBEXformats 2 2 4" xfId="42795" xr:uid="{304332F4-DD2E-420B-BD8B-BBFDD4867F1E}"/>
    <cellStyle name="SAPBEXformats 2 3" xfId="42796" xr:uid="{D671A188-08C3-4903-A2F6-FF0731E9D73B}"/>
    <cellStyle name="SAPBEXformats 2 3 2" xfId="42797" xr:uid="{8FCFED06-7613-4D94-802A-E3222CB30951}"/>
    <cellStyle name="SAPBEXformats 2 4" xfId="42798" xr:uid="{DD851483-E162-41F3-9C98-0666733FBB49}"/>
    <cellStyle name="SAPBEXformats 2 5" xfId="42799" xr:uid="{E5E7BCEC-A229-46A6-93F6-A1E6155B7864}"/>
    <cellStyle name="SAPBEXformats 2 6" xfId="42800" xr:uid="{6FDCD458-C88C-43BF-AA5E-D351B878B9CF}"/>
    <cellStyle name="SAPBEXformats 3" xfId="42801" xr:uid="{76128C4D-39C3-47D9-A688-E926CB759BB1}"/>
    <cellStyle name="SAPBEXformats 3 2" xfId="42802" xr:uid="{DDC3451B-D36E-4F99-932A-8F6DB7DDC708}"/>
    <cellStyle name="SAPBEXheaderItem" xfId="42803" xr:uid="{928E86AC-7404-41D1-9C13-45BAA98AF027}"/>
    <cellStyle name="SAPBEXheaderItem 2" xfId="42804" xr:uid="{EBA485F8-292A-480E-9191-26347FD88C61}"/>
    <cellStyle name="SAPBEXheaderItem 2 2" xfId="42805" xr:uid="{0EF7ADC7-17DA-419A-8481-C5AD7AD8B8CA}"/>
    <cellStyle name="SAPBEXheaderItem 2 2 2" xfId="42806" xr:uid="{E79AD6D1-999B-457D-83E2-6FDB549CF17C}"/>
    <cellStyle name="SAPBEXheaderItem 2 2 2 2" xfId="42807" xr:uid="{CEF65885-E764-4B19-8F28-6241D2A986CE}"/>
    <cellStyle name="SAPBEXheaderItem 2 2 3" xfId="42808" xr:uid="{B0ADAC43-D83C-458A-90C2-41E65DB3EBD1}"/>
    <cellStyle name="SAPBEXheaderItem 2 2 4" xfId="42809" xr:uid="{0BBE4729-E4C3-49EA-8E2C-07AC75A998EC}"/>
    <cellStyle name="SAPBEXheaderItem 2 3" xfId="42810" xr:uid="{A7A3CE12-CB9C-429E-ADD7-0925FB2EAB0A}"/>
    <cellStyle name="SAPBEXheaderItem 2 3 2" xfId="42811" xr:uid="{00CD97D7-0364-4E96-998E-61506D86CC0C}"/>
    <cellStyle name="SAPBEXheaderItem 2 4" xfId="42812" xr:uid="{5181771D-F8BE-4AED-A49A-70B42CABBB17}"/>
    <cellStyle name="SAPBEXheaderItem 2 5" xfId="42813" xr:uid="{C74F4BD3-1EC7-4E9A-A0CD-C2C46711BA5E}"/>
    <cellStyle name="SAPBEXheaderItem 2 6" xfId="42814" xr:uid="{04148424-B9CC-4E55-BF5F-00DCDC790D9C}"/>
    <cellStyle name="SAPBEXheaderItem 3" xfId="42815" xr:uid="{9B8935B2-9279-4C61-BC38-7DD2ED253AB1}"/>
    <cellStyle name="SAPBEXheaderItem 3 2" xfId="42816" xr:uid="{FFB8AB72-351D-4E9C-8D43-FB2932EDBB08}"/>
    <cellStyle name="SAPBEXheaderText" xfId="42817" xr:uid="{FC89B985-D760-4ABF-95F7-C4597FF4F034}"/>
    <cellStyle name="SAPBEXheaderText 2" xfId="42818" xr:uid="{6D5CCE30-B5AD-4808-B247-9603C462E86F}"/>
    <cellStyle name="SAPBEXheaderText 2 2" xfId="42819" xr:uid="{199E83AC-6752-4E20-ABC0-61B9C5D8BE9F}"/>
    <cellStyle name="SAPBEXheaderText 2 2 2" xfId="42820" xr:uid="{35AAD565-56F6-4929-89A9-C704530446C4}"/>
    <cellStyle name="SAPBEXheaderText 2 2 2 2" xfId="42821" xr:uid="{A71D3FC6-A742-409F-9B58-39D6AAB8A699}"/>
    <cellStyle name="SAPBEXheaderText 2 2 3" xfId="42822" xr:uid="{6A6CBA29-8A75-4B05-9D2B-EFC812688888}"/>
    <cellStyle name="SAPBEXheaderText 2 2 4" xfId="42823" xr:uid="{59CD9A21-4E98-4B63-A2C9-60FF209AA27E}"/>
    <cellStyle name="SAPBEXheaderText 2 3" xfId="42824" xr:uid="{B80FDE15-3660-4969-B4A4-5303F644FF21}"/>
    <cellStyle name="SAPBEXheaderText 2 3 2" xfId="42825" xr:uid="{D3945351-2787-47A0-89A4-21DDB049FC2C}"/>
    <cellStyle name="SAPBEXheaderText 2 4" xfId="42826" xr:uid="{A97B17B8-798D-4634-B82D-8A237EFA006F}"/>
    <cellStyle name="SAPBEXheaderText 2 5" xfId="42827" xr:uid="{FC1D8DEE-2C84-4887-BE4E-09E401236564}"/>
    <cellStyle name="SAPBEXheaderText 2 6" xfId="42828" xr:uid="{08E0A5B7-D254-4020-A8A0-8062B1DF7E7C}"/>
    <cellStyle name="SAPBEXheaderText 3" xfId="42829" xr:uid="{E2DA1369-6035-476E-AB65-036035E61D89}"/>
    <cellStyle name="SAPBEXheaderText 3 2" xfId="42830" xr:uid="{CBD31EFD-FDC5-4973-ACAD-6344E250E862}"/>
    <cellStyle name="SAPBEXHLevel0" xfId="42831" xr:uid="{4828C08D-F69E-4CC5-B482-DF02B1718F58}"/>
    <cellStyle name="SAPBEXHLevel0 2" xfId="42832" xr:uid="{1C44BC2B-2740-402C-B531-3698F5321C65}"/>
    <cellStyle name="SAPBEXHLevel0 2 2" xfId="42833" xr:uid="{E831FDD2-3F04-4512-AB74-BACF48DEE86B}"/>
    <cellStyle name="SAPBEXHLevel0 2 2 2" xfId="42834" xr:uid="{E9EEA339-D6C0-443F-9C80-EAF7240EEA5D}"/>
    <cellStyle name="SAPBEXHLevel0 2 2 2 2" xfId="42835" xr:uid="{8FBDE14F-B02F-4DFA-AE63-553D82325650}"/>
    <cellStyle name="SAPBEXHLevel0 2 2 3" xfId="42836" xr:uid="{3002584B-443B-421D-A09C-72CDEA380A2E}"/>
    <cellStyle name="SAPBEXHLevel0 2 2 4" xfId="42837" xr:uid="{FC6C3620-4080-4B1F-A6F0-C5CC6DEF7036}"/>
    <cellStyle name="SAPBEXHLevel0 2 3" xfId="42838" xr:uid="{6C6CACE6-84A0-4B90-A96A-38F5FA3571C3}"/>
    <cellStyle name="SAPBEXHLevel0 2 3 2" xfId="42839" xr:uid="{87532154-F18D-4F9E-9807-FAA55F95BEDF}"/>
    <cellStyle name="SAPBEXHLevel0 2 4" xfId="42840" xr:uid="{865A0F75-1F30-4961-8663-8FF430382240}"/>
    <cellStyle name="SAPBEXHLevel0 2 5" xfId="42841" xr:uid="{9C4EC84B-E0CD-4E9E-AA0C-73E7020E528A}"/>
    <cellStyle name="SAPBEXHLevel0 2 6" xfId="42842" xr:uid="{C6DD7B6A-32B0-4730-BCE2-2C84D6C7FA24}"/>
    <cellStyle name="SAPBEXHLevel0 3" xfId="42843" xr:uid="{D44FDE3B-D3DF-4BEE-91C4-181575A1C711}"/>
    <cellStyle name="SAPBEXHLevel0 3 2" xfId="42844" xr:uid="{9D14FEB9-3CC9-451C-B390-FC2FF7C81A3A}"/>
    <cellStyle name="SAPBEXHLevel0X" xfId="42845" xr:uid="{10EE3B8B-7250-4CF7-BD07-B35EA04D05DF}"/>
    <cellStyle name="SAPBEXHLevel0X 2" xfId="42846" xr:uid="{CE003299-2994-4E91-895A-1715795B68D9}"/>
    <cellStyle name="SAPBEXHLevel0X 2 2" xfId="42847" xr:uid="{31766004-165F-40E6-9C11-580B0447323D}"/>
    <cellStyle name="SAPBEXHLevel0X 2 2 2" xfId="42848" xr:uid="{96509486-2451-487C-808C-7962E6D5D245}"/>
    <cellStyle name="SAPBEXHLevel0X 2 2 2 2" xfId="42849" xr:uid="{70E3AC9B-21B4-4560-8F2A-3044D429B4A1}"/>
    <cellStyle name="SAPBEXHLevel0X 2 2 3" xfId="42850" xr:uid="{56E2F29B-ED8B-450F-A6F2-6B03C1C817DB}"/>
    <cellStyle name="SAPBEXHLevel0X 2 2 4" xfId="42851" xr:uid="{DC1D7E9D-ABD2-45B0-A7E0-1568077C50BB}"/>
    <cellStyle name="SAPBEXHLevel0X 2 3" xfId="42852" xr:uid="{EDF35A3D-7336-48F1-B1D5-A0427F0C7843}"/>
    <cellStyle name="SAPBEXHLevel0X 2 3 2" xfId="42853" xr:uid="{44630C7A-DF52-4A32-AC73-34CE860B4513}"/>
    <cellStyle name="SAPBEXHLevel0X 2 4" xfId="42854" xr:uid="{F8546252-D601-4561-824C-6F7D6BD43D1A}"/>
    <cellStyle name="SAPBEXHLevel0X 2 5" xfId="42855" xr:uid="{EFB1AF2B-60C8-4394-A567-E331DA6C0282}"/>
    <cellStyle name="SAPBEXHLevel0X 2 6" xfId="42856" xr:uid="{B1430B18-81C3-4F8D-BF55-FB706D610506}"/>
    <cellStyle name="SAPBEXHLevel0X 3" xfId="42857" xr:uid="{3FB4B06C-09CA-4ADB-9970-64216FF9F3AD}"/>
    <cellStyle name="SAPBEXHLevel0X 3 2" xfId="42858" xr:uid="{EF15B48D-9F8C-4477-A027-A2FB1F340081}"/>
    <cellStyle name="SAPBEXHLevel1" xfId="42859" xr:uid="{81042C88-A4CE-4006-BC8A-4A80BE2D979D}"/>
    <cellStyle name="SAPBEXHLevel1 2" xfId="42860" xr:uid="{D573DBE4-4550-43DC-87FE-144525915A00}"/>
    <cellStyle name="SAPBEXHLevel1 2 2" xfId="42861" xr:uid="{4CD03415-338B-471A-9BCA-6AE6E2582815}"/>
    <cellStyle name="SAPBEXHLevel1 2 2 2" xfId="42862" xr:uid="{33F8E847-132D-4B41-8058-A4FDDC4E6391}"/>
    <cellStyle name="SAPBEXHLevel1 2 2 2 2" xfId="42863" xr:uid="{099847FE-33AA-4F9D-9AED-0DB23A09228C}"/>
    <cellStyle name="SAPBEXHLevel1 2 2 3" xfId="42864" xr:uid="{772E8E92-7E6A-430B-9212-A8FC08AD0DA9}"/>
    <cellStyle name="SAPBEXHLevel1 2 2 4" xfId="42865" xr:uid="{FB197A8C-C939-4E99-A6DA-4633AFF81BC5}"/>
    <cellStyle name="SAPBEXHLevel1 2 3" xfId="42866" xr:uid="{09A97918-6EC8-44D3-99FB-D70A028EA793}"/>
    <cellStyle name="SAPBEXHLevel1 2 3 2" xfId="42867" xr:uid="{174A90F3-A217-4508-A77A-F824378A1CFB}"/>
    <cellStyle name="SAPBEXHLevel1 2 4" xfId="42868" xr:uid="{937008B7-2AA2-4774-B84D-217AECED8CB9}"/>
    <cellStyle name="SAPBEXHLevel1 2 5" xfId="42869" xr:uid="{4B3F7842-59D7-4BA5-AC7C-D8F349E1D3AA}"/>
    <cellStyle name="SAPBEXHLevel1 2 6" xfId="42870" xr:uid="{3E282270-DF0D-4D0B-9DB5-0986D0AB6D86}"/>
    <cellStyle name="SAPBEXHLevel1 3" xfId="42871" xr:uid="{1705624C-7601-4347-AADA-3F5284985262}"/>
    <cellStyle name="SAPBEXHLevel1 3 2" xfId="42872" xr:uid="{07AAA250-8F01-485C-BA85-D9EEF8799148}"/>
    <cellStyle name="SAPBEXHLevel1X" xfId="42873" xr:uid="{D5DF769C-3466-4F3E-AEBE-7F9F5991785B}"/>
    <cellStyle name="SAPBEXHLevel1X 2" xfId="42874" xr:uid="{5E48FCB6-E835-46C4-92D7-C47A3084414A}"/>
    <cellStyle name="SAPBEXHLevel1X 2 2" xfId="42875" xr:uid="{E836382E-C925-4969-8419-8DB5F5B91F3E}"/>
    <cellStyle name="SAPBEXHLevel1X 2 2 2" xfId="42876" xr:uid="{7A126D7C-3AD3-42BE-BC0F-98C73C067ECF}"/>
    <cellStyle name="SAPBEXHLevel1X 2 2 2 2" xfId="42877" xr:uid="{9DC92E7F-2A07-4CC0-87C8-6812592AB4DD}"/>
    <cellStyle name="SAPBEXHLevel1X 2 2 3" xfId="42878" xr:uid="{32DD44EE-CDC4-4DA1-86BE-0F204073AE33}"/>
    <cellStyle name="SAPBEXHLevel1X 2 2 4" xfId="42879" xr:uid="{78AAC76E-8598-4FC6-8B2F-E07A54461B41}"/>
    <cellStyle name="SAPBEXHLevel1X 2 3" xfId="42880" xr:uid="{584CB4A9-8352-4B2E-9A0A-3124605114E5}"/>
    <cellStyle name="SAPBEXHLevel1X 2 3 2" xfId="42881" xr:uid="{92AB58A7-917A-4863-8FC4-D00DB95B9510}"/>
    <cellStyle name="SAPBEXHLevel1X 2 4" xfId="42882" xr:uid="{F4B99742-8A6E-44FC-B3B9-C537A95C779F}"/>
    <cellStyle name="SAPBEXHLevel1X 2 5" xfId="42883" xr:uid="{48B5C6D4-E2DB-42B0-8C64-9CD0EBBEFF45}"/>
    <cellStyle name="SAPBEXHLevel1X 2 6" xfId="42884" xr:uid="{F446AF33-A9F1-4332-8E83-4031DCD82F87}"/>
    <cellStyle name="SAPBEXHLevel1X 3" xfId="42885" xr:uid="{643BEE97-C0E8-45C0-BD3A-9F13BBE983A0}"/>
    <cellStyle name="SAPBEXHLevel1X 3 2" xfId="42886" xr:uid="{5701FBAC-6789-44F9-BEA2-92BCA81466C3}"/>
    <cellStyle name="SAPBEXHLevel2" xfId="42887" xr:uid="{2002DB49-3391-4E70-B240-63FA14F44B9B}"/>
    <cellStyle name="SAPBEXHLevel2 2" xfId="42888" xr:uid="{B8C16FAB-A9F2-498F-A4B4-3374B249CFEC}"/>
    <cellStyle name="SAPBEXHLevel2 2 2" xfId="42889" xr:uid="{2D98151E-F5A7-400A-AE08-CBB680ADBFEC}"/>
    <cellStyle name="SAPBEXHLevel2 2 2 2" xfId="42890" xr:uid="{DA1706C3-91DA-4F04-93A8-CE754E632598}"/>
    <cellStyle name="SAPBEXHLevel2 2 2 2 2" xfId="42891" xr:uid="{A746790E-9325-4248-851E-7BA70098C8C8}"/>
    <cellStyle name="SAPBEXHLevel2 2 2 3" xfId="42892" xr:uid="{C33E2AA5-E051-45D5-BF62-B04D96A8A1BB}"/>
    <cellStyle name="SAPBEXHLevel2 2 2 4" xfId="42893" xr:uid="{A371323B-0818-4D1B-968B-C3EEAFCE9B8B}"/>
    <cellStyle name="SAPBEXHLevel2 2 3" xfId="42894" xr:uid="{8E3C6077-20FD-4A5D-A5BD-C77C06B7A9A3}"/>
    <cellStyle name="SAPBEXHLevel2 2 3 2" xfId="42895" xr:uid="{CBDB3010-4ECA-4069-8C15-CE370565821B}"/>
    <cellStyle name="SAPBEXHLevel2 2 4" xfId="42896" xr:uid="{BC5E3D15-4C4E-4C9E-8445-375742365A40}"/>
    <cellStyle name="SAPBEXHLevel2 2 5" xfId="42897" xr:uid="{6078606D-C3BC-4B4B-B06F-F0DDB31257C7}"/>
    <cellStyle name="SAPBEXHLevel2 2 6" xfId="42898" xr:uid="{F4F223C3-17F3-4534-B68B-2205257BCA56}"/>
    <cellStyle name="SAPBEXHLevel2 3" xfId="42899" xr:uid="{50F55934-A54E-462A-A832-9835B40213BC}"/>
    <cellStyle name="SAPBEXHLevel2 3 2" xfId="42900" xr:uid="{94C1B690-B6CD-4B40-BC7B-1DB4DB2F56CC}"/>
    <cellStyle name="SAPBEXHLevel2X" xfId="42901" xr:uid="{3E90E73F-690F-44C3-A111-4012FDE9308F}"/>
    <cellStyle name="SAPBEXHLevel2X 2" xfId="42902" xr:uid="{ECEE0253-968D-469F-81E8-5AACB900EA46}"/>
    <cellStyle name="SAPBEXHLevel2X 2 2" xfId="42903" xr:uid="{7D405E79-B341-4616-8D5B-51B6F696A4C3}"/>
    <cellStyle name="SAPBEXHLevel2X 2 2 2" xfId="42904" xr:uid="{26DA9B94-D8FF-4682-8489-DB43A0BDAF1B}"/>
    <cellStyle name="SAPBEXHLevel2X 2 2 2 2" xfId="42905" xr:uid="{47A6DD9B-A9EC-4984-87F1-42835777AA5F}"/>
    <cellStyle name="SAPBEXHLevel2X 2 2 3" xfId="42906" xr:uid="{EFD5B9F6-94A1-4946-9F68-0EF493669A5B}"/>
    <cellStyle name="SAPBEXHLevel2X 2 2 4" xfId="42907" xr:uid="{D358C047-8A23-412A-8F1F-E770F2287A7D}"/>
    <cellStyle name="SAPBEXHLevel2X 2 3" xfId="42908" xr:uid="{B15E932F-C99A-4C72-B1C9-9831B1F8F4DA}"/>
    <cellStyle name="SAPBEXHLevel2X 2 3 2" xfId="42909" xr:uid="{01E028D8-B6FA-4F66-B49D-7EC3B2629C98}"/>
    <cellStyle name="SAPBEXHLevel2X 2 4" xfId="42910" xr:uid="{22378026-5798-4064-ADC3-CBB0C94971F6}"/>
    <cellStyle name="SAPBEXHLevel2X 2 5" xfId="42911" xr:uid="{D5C78A8E-D349-4AF1-AE76-CEE97ADD89EA}"/>
    <cellStyle name="SAPBEXHLevel2X 2 6" xfId="42912" xr:uid="{81E74937-1A3A-49CC-8702-EA09624D9E38}"/>
    <cellStyle name="SAPBEXHLevel2X 3" xfId="42913" xr:uid="{80364416-307D-4E3F-9516-F3B03C709611}"/>
    <cellStyle name="SAPBEXHLevel2X 3 2" xfId="42914" xr:uid="{51D9B88B-D71A-4343-A4E3-5EC98C5EC1AB}"/>
    <cellStyle name="SAPBEXHLevel3" xfId="42915" xr:uid="{61A15707-5364-43FB-A309-2DAA7D3A6A7D}"/>
    <cellStyle name="SAPBEXHLevel3 2" xfId="42916" xr:uid="{8644E66E-AEAE-471B-836F-24930404B336}"/>
    <cellStyle name="SAPBEXHLevel3 2 2" xfId="42917" xr:uid="{3E082991-FD20-4834-BDE7-2515072D15F1}"/>
    <cellStyle name="SAPBEXHLevel3 2 2 2" xfId="42918" xr:uid="{9C15F62D-9FB8-4707-976A-6E2CED2BD6AA}"/>
    <cellStyle name="SAPBEXHLevel3 2 2 2 2" xfId="42919" xr:uid="{52F414D6-5FC0-4D4B-A435-35F7A3DF7BE7}"/>
    <cellStyle name="SAPBEXHLevel3 2 2 3" xfId="42920" xr:uid="{B62463F8-5E09-49CF-B410-104907036190}"/>
    <cellStyle name="SAPBEXHLevel3 2 2 4" xfId="42921" xr:uid="{901A6D77-036A-4B11-B975-F438BB8332E9}"/>
    <cellStyle name="SAPBEXHLevel3 2 3" xfId="42922" xr:uid="{DEC9507B-6423-461C-BCA6-BCA215F8D6EB}"/>
    <cellStyle name="SAPBEXHLevel3 2 3 2" xfId="42923" xr:uid="{5DF7B890-7049-4DFE-90A2-AF3A151219A3}"/>
    <cellStyle name="SAPBEXHLevel3 2 4" xfId="42924" xr:uid="{0D1550AB-C957-43BC-B9B7-0721956449AB}"/>
    <cellStyle name="SAPBEXHLevel3 2 5" xfId="42925" xr:uid="{88DCAD47-A180-4FAE-91EE-9EB38F17885D}"/>
    <cellStyle name="SAPBEXHLevel3 2 6" xfId="42926" xr:uid="{4D65D358-ED73-40FC-AB15-EF5E4F0FED40}"/>
    <cellStyle name="SAPBEXHLevel3 3" xfId="42927" xr:uid="{6DF29492-959C-4F02-AE6A-4B4AA68CE96E}"/>
    <cellStyle name="SAPBEXHLevel3 3 2" xfId="42928" xr:uid="{D669D728-DFB2-4E66-B56F-03B5E9232BFF}"/>
    <cellStyle name="SAPBEXHLevel3X" xfId="42929" xr:uid="{EF628212-70D9-4768-8DC1-D6A4B3935468}"/>
    <cellStyle name="SAPBEXHLevel3X 2" xfId="42930" xr:uid="{7763C33B-4326-40D5-BE8A-06DD91224D0B}"/>
    <cellStyle name="SAPBEXHLevel3X 2 2" xfId="42931" xr:uid="{CFE676FC-DDB6-431E-B1E3-03F75013CDE8}"/>
    <cellStyle name="SAPBEXHLevel3X 2 2 2" xfId="42932" xr:uid="{CF2E3C70-B3FB-4FCC-845F-AACF7EEABE27}"/>
    <cellStyle name="SAPBEXHLevel3X 2 2 2 2" xfId="42933" xr:uid="{B07C03D7-DF99-4FF0-981A-7EE9D3B5547D}"/>
    <cellStyle name="SAPBEXHLevel3X 2 2 3" xfId="42934" xr:uid="{609C502F-CC99-4AC8-86B0-4E25431B6DCD}"/>
    <cellStyle name="SAPBEXHLevel3X 2 2 4" xfId="42935" xr:uid="{A64107CA-404F-4933-8FE1-E9998D149E56}"/>
    <cellStyle name="SAPBEXHLevel3X 2 3" xfId="42936" xr:uid="{550236F7-5506-49C8-B495-1DCC10592358}"/>
    <cellStyle name="SAPBEXHLevel3X 2 3 2" xfId="42937" xr:uid="{E04EA00F-A1A0-486C-89E2-232D3A2A2FB0}"/>
    <cellStyle name="SAPBEXHLevel3X 2 4" xfId="42938" xr:uid="{229A0AE7-A6B9-463C-B88E-D160F0574B10}"/>
    <cellStyle name="SAPBEXHLevel3X 2 5" xfId="42939" xr:uid="{CF543FE4-7076-4E49-9F27-46C897AFDEEE}"/>
    <cellStyle name="SAPBEXHLevel3X 2 6" xfId="42940" xr:uid="{752EF956-8EC4-47C1-A10B-DAD44E99839D}"/>
    <cellStyle name="SAPBEXHLevel3X 3" xfId="42941" xr:uid="{365DED12-5A2B-4C5B-B4AF-3DC53EDDC78B}"/>
    <cellStyle name="SAPBEXHLevel3X 3 2" xfId="42942" xr:uid="{D8239AF3-1693-42B2-8EA0-B5FD9BE1D86D}"/>
    <cellStyle name="SAPBEXresData" xfId="42943" xr:uid="{4F5D69AD-C22A-464F-8A2C-B67EBF99AC58}"/>
    <cellStyle name="SAPBEXresData 2" xfId="42944" xr:uid="{58EE1099-B295-4D26-A9AE-32A8921E03C0}"/>
    <cellStyle name="SAPBEXresData 2 2" xfId="42945" xr:uid="{916D3D28-FF89-4E2B-9C49-2CEDACD9F4C6}"/>
    <cellStyle name="SAPBEXresData 2 2 2" xfId="42946" xr:uid="{F64959DF-0B5E-4FE4-B31E-B0B2FD75315B}"/>
    <cellStyle name="SAPBEXresData 2 2 2 2" xfId="42947" xr:uid="{3B2F4AE1-D48D-40D2-9E8D-7768263005CE}"/>
    <cellStyle name="SAPBEXresData 2 2 3" xfId="42948" xr:uid="{8DECCB13-29F3-4C47-AE4F-6C4FC0F5052E}"/>
    <cellStyle name="SAPBEXresData 2 2 4" xfId="42949" xr:uid="{B3BF21DB-90AD-4756-AEA5-59C8E274E521}"/>
    <cellStyle name="SAPBEXresData 2 3" xfId="42950" xr:uid="{A59DD71D-661D-4737-BD8A-E29AF8EEDA60}"/>
    <cellStyle name="SAPBEXresData 2 3 2" xfId="42951" xr:uid="{CC6B704D-C103-40CE-B95B-AB719EC6CA82}"/>
    <cellStyle name="SAPBEXresData 2 4" xfId="42952" xr:uid="{B169526A-51C3-4D60-8023-1650D0B61B78}"/>
    <cellStyle name="SAPBEXresData 2 5" xfId="42953" xr:uid="{CD650098-23AE-4262-872A-AD6FBB9879F9}"/>
    <cellStyle name="SAPBEXresData 2 6" xfId="42954" xr:uid="{579AF56F-FF42-4A0E-9246-1054DF670004}"/>
    <cellStyle name="SAPBEXresData 3" xfId="42955" xr:uid="{C6748F0F-3FAC-4E2D-B90A-2CEDCBD1DD7D}"/>
    <cellStyle name="SAPBEXresData 3 2" xfId="42956" xr:uid="{B8527897-D7F7-413B-99C9-EB2F4A386B82}"/>
    <cellStyle name="SAPBEXresDataEmph" xfId="42957" xr:uid="{70121FA2-D3B8-4A24-94C3-BB1E0FF4E119}"/>
    <cellStyle name="SAPBEXresDataEmph 2" xfId="42958" xr:uid="{A52F211D-BB0B-4AFD-8F9E-7217A139C91C}"/>
    <cellStyle name="SAPBEXresDataEmph 2 2" xfId="42959" xr:uid="{3C641D94-1DB9-435F-8830-D6411B709CE3}"/>
    <cellStyle name="SAPBEXresDataEmph 2 2 2" xfId="42960" xr:uid="{2BC09327-69DB-4ED1-ABEF-313BC6618748}"/>
    <cellStyle name="SAPBEXresDataEmph 2 2 2 2" xfId="42961" xr:uid="{197E9D7C-FD17-48F3-8137-EB325370D6C9}"/>
    <cellStyle name="SAPBEXresDataEmph 2 2 3" xfId="42962" xr:uid="{B6CF08CC-17BB-4F72-ADF2-C4A0778FB49D}"/>
    <cellStyle name="SAPBEXresDataEmph 2 2 4" xfId="42963" xr:uid="{D10672AF-CFC6-45F5-9466-37D32F806A4A}"/>
    <cellStyle name="SAPBEXresDataEmph 2 3" xfId="42964" xr:uid="{81EF74EF-92A8-4717-8BE0-534A74D0FB2E}"/>
    <cellStyle name="SAPBEXresDataEmph 2 3 2" xfId="42965" xr:uid="{607AC4F0-7F38-42F2-8909-C92E1265E77D}"/>
    <cellStyle name="SAPBEXresDataEmph 2 4" xfId="42966" xr:uid="{1ABC5C61-BE1E-4C4D-AAE7-4A8016307362}"/>
    <cellStyle name="SAPBEXresDataEmph 2 5" xfId="42967" xr:uid="{6FAEE4E1-3F37-4EED-8E5E-68A97B92A8B0}"/>
    <cellStyle name="SAPBEXresDataEmph 2 6" xfId="42968" xr:uid="{7226752C-F52D-4A82-8704-55211BC6F344}"/>
    <cellStyle name="SAPBEXresDataEmph 3" xfId="42969" xr:uid="{C4ACD96F-08AB-4EA8-AC63-2665B9E96A35}"/>
    <cellStyle name="SAPBEXresDataEmph 3 2" xfId="42970" xr:uid="{B99809D2-034E-4169-8BA9-13844D46F47B}"/>
    <cellStyle name="SAPBEXresItem" xfId="42971" xr:uid="{35DEC11F-C714-4C01-B70E-6AE3003776D6}"/>
    <cellStyle name="SAPBEXresItem 2" xfId="42972" xr:uid="{D654AAF6-D5A0-4A08-92DE-3DA8B1945A38}"/>
    <cellStyle name="SAPBEXresItem 2 2" xfId="42973" xr:uid="{A6948280-7FC4-4AD8-B6F3-10EED725EFE9}"/>
    <cellStyle name="SAPBEXresItem 2 2 2" xfId="42974" xr:uid="{47046E58-FDB2-4914-A7F0-2BC6EB0CC9A3}"/>
    <cellStyle name="SAPBEXresItem 2 2 2 2" xfId="42975" xr:uid="{9807C5C5-7D4E-47BF-A138-A0069020B26C}"/>
    <cellStyle name="SAPBEXresItem 2 2 3" xfId="42976" xr:uid="{C9212E3A-CA94-4224-A057-ACB3D1CB6122}"/>
    <cellStyle name="SAPBEXresItem 2 2 4" xfId="42977" xr:uid="{5A4CD622-716A-468A-9872-6A029D141B6E}"/>
    <cellStyle name="SAPBEXresItem 2 3" xfId="42978" xr:uid="{9284E77F-A7C6-4EDA-8099-0D4BF2BE7136}"/>
    <cellStyle name="SAPBEXresItem 2 3 2" xfId="42979" xr:uid="{7BA5D5B3-D216-4A7F-8525-10F9D631D812}"/>
    <cellStyle name="SAPBEXresItem 2 4" xfId="42980" xr:uid="{1085D4BF-29E4-4827-9560-8B668A446DF7}"/>
    <cellStyle name="SAPBEXresItem 2 5" xfId="42981" xr:uid="{5F05F6A8-D869-4591-838D-799FDAD8408A}"/>
    <cellStyle name="SAPBEXresItem 2 6" xfId="42982" xr:uid="{F64F3FDC-2FE5-419C-A05D-9E1A04AC00FE}"/>
    <cellStyle name="SAPBEXresItem 3" xfId="42983" xr:uid="{EB9DBFD3-6D38-4349-B159-E9446F4D945B}"/>
    <cellStyle name="SAPBEXresItem 3 2" xfId="42984" xr:uid="{D1562024-41AF-4755-BD1A-D1067AF0CA48}"/>
    <cellStyle name="SAPBEXresItemX" xfId="42985" xr:uid="{722BA758-4761-4D23-9F0D-EE37B729A497}"/>
    <cellStyle name="SAPBEXresItemX 2" xfId="42986" xr:uid="{49A7C9F5-98F9-4432-9C6E-44D57726DE0F}"/>
    <cellStyle name="SAPBEXresItemX 2 2" xfId="42987" xr:uid="{14CCBA3C-189D-4CC4-9AA9-0E68B7F3BE7E}"/>
    <cellStyle name="SAPBEXresItemX 2 2 2" xfId="42988" xr:uid="{F6A82635-5926-4EF3-A57C-5E74A7F98D43}"/>
    <cellStyle name="SAPBEXresItemX 2 2 2 2" xfId="42989" xr:uid="{1855B623-A7DB-4CF8-A1E1-8A4DD0AC94F2}"/>
    <cellStyle name="SAPBEXresItemX 2 2 3" xfId="42990" xr:uid="{E3167A67-203B-4B26-9EE9-980CF89271E1}"/>
    <cellStyle name="SAPBEXresItemX 2 2 4" xfId="42991" xr:uid="{02E9E95C-4D3C-451F-85E6-BC15DDC5A4CB}"/>
    <cellStyle name="SAPBEXresItemX 2 3" xfId="42992" xr:uid="{CD218600-9DF4-4171-B94C-2FEE48B2E507}"/>
    <cellStyle name="SAPBEXresItemX 2 3 2" xfId="42993" xr:uid="{CBCDCCB6-50F2-460F-9BE5-D5400EB9D4EA}"/>
    <cellStyle name="SAPBEXresItemX 2 4" xfId="42994" xr:uid="{BEA48468-C4FA-4218-A6F9-248F2B28ED76}"/>
    <cellStyle name="SAPBEXresItemX 2 5" xfId="42995" xr:uid="{800C0E02-9581-4419-8DAB-694DFCD92C4D}"/>
    <cellStyle name="SAPBEXresItemX 2 6" xfId="42996" xr:uid="{3A33C115-6F4F-4E80-89EB-9EC9F03A9663}"/>
    <cellStyle name="SAPBEXresItemX 3" xfId="42997" xr:uid="{649606A7-55B4-4A3C-B964-359F42254372}"/>
    <cellStyle name="SAPBEXresItemX 3 2" xfId="42998" xr:uid="{EA91E85A-22C6-45FD-8469-7DABD25A2B66}"/>
    <cellStyle name="SAPBEXstdData" xfId="42999" xr:uid="{A4974BDE-6397-4ADF-A727-55E06E526966}"/>
    <cellStyle name="SAPBEXstdData 2" xfId="43000" xr:uid="{AD2EDE6E-A027-4859-A876-5B33FA8DF807}"/>
    <cellStyle name="SAPBEXstdData 2 2" xfId="43001" xr:uid="{6BA78CE9-D15F-476F-AA43-17D8DAC58691}"/>
    <cellStyle name="SAPBEXstdData 2 2 2" xfId="43002" xr:uid="{5318240D-C801-48CC-97E7-C121D8AE59D2}"/>
    <cellStyle name="SAPBEXstdData 2 2 2 2" xfId="43003" xr:uid="{AA0730D4-9B9B-405E-903D-599350A63897}"/>
    <cellStyle name="SAPBEXstdData 2 2 3" xfId="43004" xr:uid="{A9E21C5F-959A-4FD1-8381-445F6383A942}"/>
    <cellStyle name="SAPBEXstdData 2 2 4" xfId="43005" xr:uid="{895A44A8-662D-49C6-9C97-81047AA58687}"/>
    <cellStyle name="SAPBEXstdData 2 3" xfId="43006" xr:uid="{5DDFDA0A-7324-441D-97DC-779CD57DA584}"/>
    <cellStyle name="SAPBEXstdData 2 3 2" xfId="43007" xr:uid="{2CB4BFA8-3E25-411C-ADFA-E342766D4329}"/>
    <cellStyle name="SAPBEXstdData 2 4" xfId="43008" xr:uid="{C4447114-4005-4E88-BB31-D9414E118CA7}"/>
    <cellStyle name="SAPBEXstdData 2 5" xfId="43009" xr:uid="{028134C8-FA66-4487-9ED0-01D2986ADE10}"/>
    <cellStyle name="SAPBEXstdData 2 6" xfId="43010" xr:uid="{37FCBDA8-06B9-4858-901B-3B459C137F17}"/>
    <cellStyle name="SAPBEXstdData 3" xfId="43011" xr:uid="{173EAE5D-53AB-4630-8369-7D957EA95EF2}"/>
    <cellStyle name="SAPBEXstdData 3 2" xfId="43012" xr:uid="{49EC4B6C-1596-4754-A55F-51A6E6CFADDB}"/>
    <cellStyle name="SAPBEXstdDataEmph" xfId="43013" xr:uid="{BB2AD88B-BC61-431C-9770-09DFFFDEE472}"/>
    <cellStyle name="SAPBEXstdDataEmph 2" xfId="43014" xr:uid="{3500798B-5744-4100-AB92-D45B4BB05647}"/>
    <cellStyle name="SAPBEXstdDataEmph 2 2" xfId="43015" xr:uid="{4AE4D98C-623B-451E-9D72-8C8A7CD84D8E}"/>
    <cellStyle name="SAPBEXstdDataEmph 2 2 2" xfId="43016" xr:uid="{E1D64B51-1080-4545-838F-4B81B37A0378}"/>
    <cellStyle name="SAPBEXstdDataEmph 2 2 2 2" xfId="43017" xr:uid="{8FFD9FC3-EC96-47DC-A5AC-E67184B2703A}"/>
    <cellStyle name="SAPBEXstdDataEmph 2 2 3" xfId="43018" xr:uid="{96131A1A-AB29-48F5-B37F-C96A14B8428E}"/>
    <cellStyle name="SAPBEXstdDataEmph 2 2 4" xfId="43019" xr:uid="{E6B1293E-9F65-44B8-A320-F5BC0D931D58}"/>
    <cellStyle name="SAPBEXstdDataEmph 2 3" xfId="43020" xr:uid="{38E16D0C-4DFA-477A-A571-8BD5211F4192}"/>
    <cellStyle name="SAPBEXstdDataEmph 2 3 2" xfId="43021" xr:uid="{1A9339E1-5F14-4A6D-84E8-2483A6143611}"/>
    <cellStyle name="SAPBEXstdDataEmph 2 4" xfId="43022" xr:uid="{8C84AC0E-31A1-411B-A82D-BFFCCB9B7F60}"/>
    <cellStyle name="SAPBEXstdDataEmph 2 5" xfId="43023" xr:uid="{B130F6C2-07E8-4D10-B024-4B2EBE59F8F8}"/>
    <cellStyle name="SAPBEXstdDataEmph 2 6" xfId="43024" xr:uid="{88027B21-0DD4-467F-AEC4-937904BE4B3F}"/>
    <cellStyle name="SAPBEXstdDataEmph 3" xfId="43025" xr:uid="{85977118-6AD4-44C5-B849-24968E4CD8C6}"/>
    <cellStyle name="SAPBEXstdDataEmph 3 2" xfId="43026" xr:uid="{7DC0A48B-541B-408E-B563-AC7778D92734}"/>
    <cellStyle name="SAPBEXstdItem" xfId="43027" xr:uid="{3129648B-4058-4A54-B0BE-50EF6D871872}"/>
    <cellStyle name="SAPBEXstdItem 2" xfId="43028" xr:uid="{7D2987D4-49F6-499F-BB99-C82DA98DCA8C}"/>
    <cellStyle name="SAPBEXstdItem 2 2" xfId="43029" xr:uid="{AA7DC67C-CBE8-4C88-A62C-06DFA8F9C72A}"/>
    <cellStyle name="SAPBEXstdItem 2 2 2" xfId="43030" xr:uid="{BE3BDA26-BECD-46FA-ABFC-9D10B4942D8E}"/>
    <cellStyle name="SAPBEXstdItem 2 2 2 2" xfId="43031" xr:uid="{EF14312A-F3E0-4CD4-AFC0-E479C22F1C41}"/>
    <cellStyle name="SAPBEXstdItem 2 2 3" xfId="43032" xr:uid="{3592C358-43B0-4504-9B6E-CB701FE5AB95}"/>
    <cellStyle name="SAPBEXstdItem 2 2 4" xfId="43033" xr:uid="{2429BAD0-5B1D-4739-BFD3-FDC30B27F429}"/>
    <cellStyle name="SAPBEXstdItem 2 3" xfId="43034" xr:uid="{D359BD8B-47A4-457C-A5C2-B4015D1FC396}"/>
    <cellStyle name="SAPBEXstdItem 2 3 2" xfId="43035" xr:uid="{B48BA34E-C6C2-4266-83D8-4569D72FA313}"/>
    <cellStyle name="SAPBEXstdItem 2 4" xfId="43036" xr:uid="{41078D5F-58B9-43E6-9720-4E501F75E62B}"/>
    <cellStyle name="SAPBEXstdItem 2 5" xfId="43037" xr:uid="{D01A1F7A-B7C3-4104-BA98-813F2534CBE3}"/>
    <cellStyle name="SAPBEXstdItem 2 6" xfId="43038" xr:uid="{B42498D8-FEE9-4B8B-ADC3-6EC52ED60580}"/>
    <cellStyle name="SAPBEXstdItem 3" xfId="43039" xr:uid="{5D05E864-1492-4122-822A-D224DA8D1C5B}"/>
    <cellStyle name="SAPBEXstdItem 3 2" xfId="43040" xr:uid="{9113CCEB-74EA-40A9-856B-B8325B57F138}"/>
    <cellStyle name="SAPBEXstdItemX" xfId="43041" xr:uid="{A5FDBA8D-848F-48DC-B8A5-72E861C56902}"/>
    <cellStyle name="SAPBEXstdItemX 2" xfId="43042" xr:uid="{47F6213C-2D79-40D8-9AA7-FD36BEB821B2}"/>
    <cellStyle name="SAPBEXstdItemX 2 2" xfId="43043" xr:uid="{71FCD311-DE19-4070-A441-DC896D5792AC}"/>
    <cellStyle name="SAPBEXstdItemX 2 2 2" xfId="43044" xr:uid="{C661F5C8-B9CD-454D-B87D-49601870CAFE}"/>
    <cellStyle name="SAPBEXstdItemX 2 2 2 2" xfId="43045" xr:uid="{F569A8EF-08F6-4EF3-A728-86480F952154}"/>
    <cellStyle name="SAPBEXstdItemX 2 2 3" xfId="43046" xr:uid="{90731A61-0681-4C0C-B8FC-2F3831D66E5A}"/>
    <cellStyle name="SAPBEXstdItemX 2 2 4" xfId="43047" xr:uid="{A7851A4D-C18F-449F-9E94-BAA441C859CB}"/>
    <cellStyle name="SAPBEXstdItemX 2 3" xfId="43048" xr:uid="{FF7BCC7D-929C-459A-9412-D81832A711DD}"/>
    <cellStyle name="SAPBEXstdItemX 2 3 2" xfId="43049" xr:uid="{8883EA0C-6E81-4188-8F28-B8A980306865}"/>
    <cellStyle name="SAPBEXstdItemX 2 4" xfId="43050" xr:uid="{11602E12-AEA6-41A5-8DBF-6FD232B8B686}"/>
    <cellStyle name="SAPBEXstdItemX 2 5" xfId="43051" xr:uid="{8C19340B-AB0F-417B-85CA-AE2915556E4D}"/>
    <cellStyle name="SAPBEXstdItemX 2 6" xfId="43052" xr:uid="{4406440C-3557-4F2E-8CA9-A1985E7E71E5}"/>
    <cellStyle name="SAPBEXstdItemX 3" xfId="43053" xr:uid="{EC457777-0E1F-4889-A8F1-98A52053620B}"/>
    <cellStyle name="SAPBEXstdItemX 3 2" xfId="43054" xr:uid="{96015549-10C1-4262-928F-EAE8115C80B2}"/>
    <cellStyle name="SAPBEXtitle" xfId="43055" xr:uid="{3237BCE4-1795-4D8C-BC10-53BB44304F98}"/>
    <cellStyle name="SAPBEXtitle 2" xfId="43056" xr:uid="{CFA55F77-976C-4987-AEC7-7C94069BF511}"/>
    <cellStyle name="SAPBEXtitle 2 2" xfId="43057" xr:uid="{BC57B0C7-6622-4EFF-8872-B4047D0E27C2}"/>
    <cellStyle name="SAPBEXtitle 2 2 2" xfId="43058" xr:uid="{144CB507-0547-46EB-9D9C-AA665AC7165E}"/>
    <cellStyle name="SAPBEXtitle 2 2 2 2" xfId="43059" xr:uid="{3315879F-99C9-4799-B917-82AB109E1843}"/>
    <cellStyle name="SAPBEXtitle 2 2 3" xfId="43060" xr:uid="{DAF035D4-E7BC-4105-B8DD-E75950F72BDB}"/>
    <cellStyle name="SAPBEXtitle 2 2 4" xfId="43061" xr:uid="{2EB98A0D-FF54-41EB-9BCA-55373E9BF2C9}"/>
    <cellStyle name="SAPBEXtitle 2 3" xfId="43062" xr:uid="{7C38AC56-9400-4EF9-96C7-D1334F4726D6}"/>
    <cellStyle name="SAPBEXtitle 2 3 2" xfId="43063" xr:uid="{44090DCE-FF7F-47B1-9711-D4AA09275AE3}"/>
    <cellStyle name="SAPBEXtitle 2 4" xfId="43064" xr:uid="{461C70D7-88D7-496D-9D6E-9A5A719EE689}"/>
    <cellStyle name="SAPBEXtitle 2 5" xfId="43065" xr:uid="{E8F8BA23-84CD-4DC7-BC03-BE2250D782D0}"/>
    <cellStyle name="SAPBEXtitle 2 6" xfId="43066" xr:uid="{D1F6E589-E40E-4744-BAF2-380B72EFF593}"/>
    <cellStyle name="SAPBEXtitle 3" xfId="43067" xr:uid="{EA2DE927-46BC-4FDF-BDE9-FFEBAC6D1FD9}"/>
    <cellStyle name="SAPBEXtitle 3 2" xfId="43068" xr:uid="{BEF61A25-B406-410B-9695-AAC9DA3040ED}"/>
    <cellStyle name="SAPBEXundefined" xfId="43069" xr:uid="{55D766A5-A510-4A32-94AB-5781DAB3C70F}"/>
    <cellStyle name="SAPBEXundefined 2" xfId="43070" xr:uid="{3AA76DD7-0AA9-494B-9098-8A2CBC0BC4D5}"/>
    <cellStyle name="SAPBEXundefined 2 2" xfId="43071" xr:uid="{ADC2B650-87B6-4336-BE1C-C304975727ED}"/>
    <cellStyle name="SAPBEXundefined 2 2 2" xfId="43072" xr:uid="{FB098969-FCDE-4C7B-AD45-33A28CEEAD89}"/>
    <cellStyle name="SAPBEXundefined 2 2 2 2" xfId="43073" xr:uid="{E67507D9-E18F-4B42-84D0-74E2BA646CA4}"/>
    <cellStyle name="SAPBEXundefined 2 2 3" xfId="43074" xr:uid="{3E10A709-FBC8-4E4F-86C7-A42CB4AA0F65}"/>
    <cellStyle name="SAPBEXundefined 2 2 4" xfId="43075" xr:uid="{E5A20216-23E9-4748-A942-39964C4F0D1D}"/>
    <cellStyle name="SAPBEXundefined 2 3" xfId="43076" xr:uid="{52260460-E65A-404B-8877-0AA21C2663A2}"/>
    <cellStyle name="SAPBEXundefined 2 3 2" xfId="43077" xr:uid="{DE066D9E-D8E9-4E8D-9285-628033095630}"/>
    <cellStyle name="SAPBEXundefined 2 4" xfId="43078" xr:uid="{9A1C939E-102E-44D0-865B-42CE490BF8BC}"/>
    <cellStyle name="SAPBEXundefined 2 5" xfId="43079" xr:uid="{9D5B6047-A4F7-4F8A-AF5D-481E68563A24}"/>
    <cellStyle name="SAPBEXundefined 2 6" xfId="43080" xr:uid="{74667575-75B6-489A-9C8A-0C6B20789FEE}"/>
    <cellStyle name="SAPBEXundefined 3" xfId="43081" xr:uid="{9674C6CE-846C-47E7-B36D-C08736D1A947}"/>
    <cellStyle name="SAPBEXundefined 3 2" xfId="43082" xr:uid="{31AC3536-B280-4973-B963-91B21AC86194}"/>
    <cellStyle name="SAPDimensionCell" xfId="4187" xr:uid="{75B9D02E-74EE-47B2-84AE-5E0B15322002}"/>
    <cellStyle name="SAPMemberCell" xfId="4188" xr:uid="{018D8613-1C8A-4A7F-AAE2-51823295A76C}"/>
    <cellStyle name="Satisfaisant 10" xfId="43083" xr:uid="{525CC89E-4014-47A1-BC77-94FB7EC29D6E}"/>
    <cellStyle name="Satisfaisant 10 2" xfId="43084" xr:uid="{54CC681E-95E2-4191-AC0E-489B615819D6}"/>
    <cellStyle name="Satisfaisant 10 2 2" xfId="43085" xr:uid="{904B26E7-FECA-4850-A613-A54513714640}"/>
    <cellStyle name="Satisfaisant 10 2 2 2" xfId="43086" xr:uid="{F9D345E8-5C6B-4436-AA65-23D2F6703412}"/>
    <cellStyle name="Satisfaisant 10 2 2 2 2" xfId="43087" xr:uid="{F6BC2C2D-CC89-4503-987F-404EA9304587}"/>
    <cellStyle name="Satisfaisant 10 2 2 3" xfId="43088" xr:uid="{886F589A-8CB8-4B4E-B072-0B163D01924D}"/>
    <cellStyle name="Satisfaisant 10 2 2 4" xfId="43089" xr:uid="{795A68C3-6388-43E5-98C9-021BA49031ED}"/>
    <cellStyle name="Satisfaisant 10 2 3" xfId="43090" xr:uid="{91CADFD0-0895-48F0-B10D-1158441E6CF2}"/>
    <cellStyle name="Satisfaisant 10 2 3 2" xfId="43091" xr:uid="{598A4759-49F2-4B10-8631-930FB36DD441}"/>
    <cellStyle name="Satisfaisant 10 2 3 3" xfId="43092" xr:uid="{E906FE53-22A7-4080-A6A8-0362EB341011}"/>
    <cellStyle name="Satisfaisant 10 2 4" xfId="43093" xr:uid="{36015CA9-0727-45B2-99BC-CCF5BBE4ACA2}"/>
    <cellStyle name="Satisfaisant 10 2 4 2" xfId="43094" xr:uid="{1287685B-07AB-471F-97C7-A7B5E39BD46C}"/>
    <cellStyle name="Satisfaisant 10 2 5" xfId="43095" xr:uid="{22F31007-54E8-4ACD-8EAC-B4A5AEE332D5}"/>
    <cellStyle name="Satisfaisant 10 2 6" xfId="43096" xr:uid="{117EDCA8-6C77-4D0C-89A0-9A246BF28D2E}"/>
    <cellStyle name="Satisfaisant 10 3" xfId="43097" xr:uid="{B4E488F6-AD28-45D2-A668-6D0515583AB6}"/>
    <cellStyle name="Satisfaisant 10 3 2" xfId="43098" xr:uid="{3F944862-C6E5-48AD-B6C9-D821A3B3BAB2}"/>
    <cellStyle name="Satisfaisant 11" xfId="43099" xr:uid="{4F1B0244-0696-498B-9916-A809236A8478}"/>
    <cellStyle name="Satisfaisant 11 2" xfId="43100" xr:uid="{42E9992C-FCA6-4330-8090-07015208E568}"/>
    <cellStyle name="Satisfaisant 11 2 2" xfId="43101" xr:uid="{3B03B892-A05A-4A86-AB66-72F33AF06BB1}"/>
    <cellStyle name="Satisfaisant 11 2 2 2" xfId="43102" xr:uid="{E80AC7A0-0CAE-4A32-BD6B-70A22E90A9AE}"/>
    <cellStyle name="Satisfaisant 11 2 2 2 2" xfId="43103" xr:uid="{5E449673-DEE0-474C-A369-47F31EC79EF2}"/>
    <cellStyle name="Satisfaisant 11 2 2 2 2 2" xfId="43104" xr:uid="{146559FB-C7CB-4280-B5CE-FE1CFE0ECE14}"/>
    <cellStyle name="Satisfaisant 11 2 2 2 3" xfId="43105" xr:uid="{E9F5A7AF-AB3F-4B57-B7EB-7DBEBB8D341F}"/>
    <cellStyle name="Satisfaisant 11 2 2 2 4" xfId="43106" xr:uid="{6FDC2DE8-BB17-43AB-89A8-563364C9EE57}"/>
    <cellStyle name="Satisfaisant 11 2 2 3" xfId="43107" xr:uid="{F48391A7-9CAD-4711-87E2-BEAB0EE76B87}"/>
    <cellStyle name="Satisfaisant 11 2 2 3 2" xfId="43108" xr:uid="{2CB768EC-E3C6-4535-824A-D726E7B50F01}"/>
    <cellStyle name="Satisfaisant 11 2 2 4" xfId="43109" xr:uid="{D5B9BDCC-5446-4C69-A310-EE46C0F39F5E}"/>
    <cellStyle name="Satisfaisant 11 2 2 5" xfId="43110" xr:uid="{8F3B0504-0F03-411A-8668-AFAC6B3AAAA4}"/>
    <cellStyle name="Satisfaisant 11 2 2 6" xfId="43111" xr:uid="{E1A15F9A-2687-4FE2-B361-6902C19F1A8D}"/>
    <cellStyle name="Satisfaisant 11 2 3" xfId="43112" xr:uid="{E03CFE7D-AE2B-4DBD-A39A-3E13E410831D}"/>
    <cellStyle name="Satisfaisant 11 2 3 2" xfId="43113" xr:uid="{EFF517B6-94A5-4323-B999-6BBFA26B6239}"/>
    <cellStyle name="Satisfaisant 11 2 4" xfId="43114" xr:uid="{0F77BA7E-4039-463E-8EB6-F9F46AFA002C}"/>
    <cellStyle name="Satisfaisant 11 2 5" xfId="43115" xr:uid="{45B2C921-7DF2-4785-9016-D4E42ED2C93D}"/>
    <cellStyle name="Satisfaisant 11 3" xfId="43116" xr:uid="{DEEA02DE-41BB-471C-BDCD-D18323D342EA}"/>
    <cellStyle name="Satisfaisant 11 3 2" xfId="43117" xr:uid="{3B60FDA4-43D9-4328-BF7D-4D927B60D683}"/>
    <cellStyle name="Satisfaisant 11 3 2 2" xfId="43118" xr:uid="{857D2410-AB66-4BC2-A2DF-C0D928733085}"/>
    <cellStyle name="Satisfaisant 11 3 2 2 2" xfId="43119" xr:uid="{E6828E8E-00F2-4A35-A95D-FB965B14C57F}"/>
    <cellStyle name="Satisfaisant 11 3 2 2 2 2" xfId="43120" xr:uid="{48EE0F92-4015-41DD-97C7-A9054039AF36}"/>
    <cellStyle name="Satisfaisant 11 3 2 2 3" xfId="43121" xr:uid="{C92EBB93-57DD-45CC-841B-A82A0E1B3D16}"/>
    <cellStyle name="Satisfaisant 11 3 2 2 4" xfId="43122" xr:uid="{6C62781E-614F-4892-8FEB-4AC14ED23873}"/>
    <cellStyle name="Satisfaisant 11 3 2 3" xfId="43123" xr:uid="{B591C0E7-4B9A-4230-976C-1415EB07D744}"/>
    <cellStyle name="Satisfaisant 11 3 2 3 2" xfId="43124" xr:uid="{7D658E94-5A1F-407C-8ED7-1FC7BC34DAEB}"/>
    <cellStyle name="Satisfaisant 11 3 2 4" xfId="43125" xr:uid="{46F847BE-0795-4103-9DD6-D78CB0A4E999}"/>
    <cellStyle name="Satisfaisant 11 3 2 5" xfId="43126" xr:uid="{81D6B87B-1D86-4436-BADD-B64481F64BBA}"/>
    <cellStyle name="Satisfaisant 11 3 2 6" xfId="43127" xr:uid="{928B6D3F-DCA4-4DCC-ACD3-1671AC068336}"/>
    <cellStyle name="Satisfaisant 11 3 3" xfId="43128" xr:uid="{1A9FDCF0-860D-42D2-9267-245C9E8F5DF5}"/>
    <cellStyle name="Satisfaisant 11 3 3 2" xfId="43129" xr:uid="{3830D651-45A5-4FF8-BAA6-35928B22231B}"/>
    <cellStyle name="Satisfaisant 11 4" xfId="43130" xr:uid="{876D6BCC-CB33-4B0C-9C7A-C0911E40B450}"/>
    <cellStyle name="Satisfaisant 11 4 2" xfId="43131" xr:uid="{B59E3918-536A-4C15-A164-784BC109530B}"/>
    <cellStyle name="Satisfaisant 11 4 2 2" xfId="43132" xr:uid="{6384BAE3-16AA-447F-BF8D-C866EA7CA8FC}"/>
    <cellStyle name="Satisfaisant 11 4 2 2 2" xfId="43133" xr:uid="{BF583B3F-0A8D-43BC-9329-80DAB1BA0760}"/>
    <cellStyle name="Satisfaisant 11 4 2 2 2 2" xfId="43134" xr:uid="{AAF187B5-73B1-4B50-8035-3B80F1E87603}"/>
    <cellStyle name="Satisfaisant 11 4 2 2 3" xfId="43135" xr:uid="{D9E4B083-80ED-455D-B279-07F584245BF4}"/>
    <cellStyle name="Satisfaisant 11 4 2 2 4" xfId="43136" xr:uid="{0FE52E70-0267-4361-9E39-D06F54D41844}"/>
    <cellStyle name="Satisfaisant 11 4 2 3" xfId="43137" xr:uid="{1BA04C6F-8E22-4AA3-84A3-29868AAC1A49}"/>
    <cellStyle name="Satisfaisant 11 4 2 3 2" xfId="43138" xr:uid="{6133C373-7D9E-4C18-A6A9-D0EC7CEEF040}"/>
    <cellStyle name="Satisfaisant 11 4 2 4" xfId="43139" xr:uid="{76F75307-105F-4C31-BEB1-8FB98979F727}"/>
    <cellStyle name="Satisfaisant 11 4 2 5" xfId="43140" xr:uid="{CD79F542-CD77-40BA-BC1A-9C3387373578}"/>
    <cellStyle name="Satisfaisant 11 4 2 6" xfId="43141" xr:uid="{C101842C-837A-4EC8-8EBD-12C62DEAB6AC}"/>
    <cellStyle name="Satisfaisant 11 4 3" xfId="43142" xr:uid="{3C97BE0D-6652-4B7E-A5B4-915EFF7EE31C}"/>
    <cellStyle name="Satisfaisant 11 4 3 2" xfId="43143" xr:uid="{FF59FF3E-C23E-4B1E-9008-CF9E58364E2B}"/>
    <cellStyle name="Satisfaisant 11 5" xfId="43144" xr:uid="{8FD488EE-82AD-41EF-A021-C8E140E16038}"/>
    <cellStyle name="Satisfaisant 11 5 2" xfId="43145" xr:uid="{424246A0-AADB-4E43-BEED-668D1B25A29A}"/>
    <cellStyle name="Satisfaisant 11 5 2 2" xfId="43146" xr:uid="{AE3C02EF-122D-42CF-B9AB-B90EFD325C10}"/>
    <cellStyle name="Satisfaisant 11 5 2 2 2" xfId="43147" xr:uid="{C6BE07EE-5DDB-47A8-B522-2FF812E6F514}"/>
    <cellStyle name="Satisfaisant 11 5 2 3" xfId="43148" xr:uid="{5EA6DEF9-4745-4E2A-A343-ED0AED4F6069}"/>
    <cellStyle name="Satisfaisant 11 5 2 4" xfId="43149" xr:uid="{172BCD08-D65D-461B-AEE9-D54BC8C9B7C0}"/>
    <cellStyle name="Satisfaisant 11 5 3" xfId="43150" xr:uid="{5BC1EAB1-42B4-41CF-A871-0970E251C8C1}"/>
    <cellStyle name="Satisfaisant 11 5 3 2" xfId="43151" xr:uid="{B59F065C-714B-48CB-8EDB-3495A1CB4B12}"/>
    <cellStyle name="Satisfaisant 11 5 4" xfId="43152" xr:uid="{33D0A921-3EDB-4E02-BE0E-10C1B42C0010}"/>
    <cellStyle name="Satisfaisant 11 5 5" xfId="43153" xr:uid="{FD0C5B6B-DEB8-4FAA-92DA-FD1AD5CF58EF}"/>
    <cellStyle name="Satisfaisant 11 5 6" xfId="43154" xr:uid="{7BA5CA04-6445-4874-AEED-2AE377934C8F}"/>
    <cellStyle name="Satisfaisant 11 6" xfId="43155" xr:uid="{ED020BBB-43A0-4387-8293-19E51F38DB46}"/>
    <cellStyle name="Satisfaisant 11 7" xfId="43156" xr:uid="{8746893C-CAA8-44EF-A053-8D23200721EF}"/>
    <cellStyle name="Satisfaisant 12" xfId="43157" xr:uid="{6C2116CB-8048-4155-A100-DA69E15FF459}"/>
    <cellStyle name="Satisfaisant 12 2" xfId="43158" xr:uid="{5F35EC59-3908-4967-A762-55490BEA186E}"/>
    <cellStyle name="Satisfaisant 12 2 2" xfId="43159" xr:uid="{92757513-1771-4B1A-AE92-F3760B69283A}"/>
    <cellStyle name="Satisfaisant 12 2 2 2" xfId="43160" xr:uid="{8CAFEB64-E204-4C50-9304-6F066085F45E}"/>
    <cellStyle name="Satisfaisant 12 2 2 2 2" xfId="43161" xr:uid="{003E6FD0-D9A4-4E3F-908D-28C93DE83242}"/>
    <cellStyle name="Satisfaisant 12 2 2 2 2 2" xfId="43162" xr:uid="{7E2D20B2-ECE3-418B-8DE9-BEA2D0215525}"/>
    <cellStyle name="Satisfaisant 12 2 2 2 3" xfId="43163" xr:uid="{95AF4346-B3BB-4368-B18F-AF2D49DD584E}"/>
    <cellStyle name="Satisfaisant 12 2 2 2 4" xfId="43164" xr:uid="{15172BBA-70EB-4E81-AE02-DD35D61F3116}"/>
    <cellStyle name="Satisfaisant 12 2 2 3" xfId="43165" xr:uid="{E23BFCDF-C1D7-4BEF-B012-84E7F616BCF8}"/>
    <cellStyle name="Satisfaisant 12 2 2 3 2" xfId="43166" xr:uid="{743E4B50-EAC6-4197-B2E3-7155AE6205C3}"/>
    <cellStyle name="Satisfaisant 12 2 2 4" xfId="43167" xr:uid="{43D3F02A-7F39-4EBB-8CD5-FD38090E0033}"/>
    <cellStyle name="Satisfaisant 12 2 2 5" xfId="43168" xr:uid="{2F022E33-E18E-4D10-B5DE-9F55D7F8BA68}"/>
    <cellStyle name="Satisfaisant 12 2 2 6" xfId="43169" xr:uid="{0757DE76-F76C-4AD7-8107-B550584C9B08}"/>
    <cellStyle name="Satisfaisant 12 2 3" xfId="43170" xr:uid="{99ED93BD-CFC2-4287-8F7C-B72FD7BA8DA1}"/>
    <cellStyle name="Satisfaisant 12 2 3 2" xfId="43171" xr:uid="{A5C3A985-2DBA-4DFC-BC7C-09F8D225250D}"/>
    <cellStyle name="Satisfaisant 12 3" xfId="43172" xr:uid="{A9518DB9-3D2D-4D63-AB68-FD77668287E2}"/>
    <cellStyle name="Satisfaisant 12 3 2" xfId="43173" xr:uid="{FF3F2CB6-C57E-4098-A00A-3031848DF86B}"/>
    <cellStyle name="Satisfaisant 12 3 2 2" xfId="43174" xr:uid="{51833545-FF31-433F-B2C3-A50D35D4B100}"/>
    <cellStyle name="Satisfaisant 12 3 2 2 2" xfId="43175" xr:uid="{59E7C948-1182-4787-A641-19BF9496335F}"/>
    <cellStyle name="Satisfaisant 12 3 2 2 2 2" xfId="43176" xr:uid="{D7176172-287E-498D-BD5D-CA8A1F6AD268}"/>
    <cellStyle name="Satisfaisant 12 3 2 2 3" xfId="43177" xr:uid="{F5F6BA6D-690D-44A6-9642-16068E9ED629}"/>
    <cellStyle name="Satisfaisant 12 3 2 2 4" xfId="43178" xr:uid="{C08227DD-985E-488A-8DC9-083D85C0AE34}"/>
    <cellStyle name="Satisfaisant 12 3 2 3" xfId="43179" xr:uid="{F0ADFCD4-E24B-4AAC-BAE8-357261D6CBE9}"/>
    <cellStyle name="Satisfaisant 12 3 2 3 2" xfId="43180" xr:uid="{70B87ECE-1FA9-41F9-A73B-F2A4E5D1BCB9}"/>
    <cellStyle name="Satisfaisant 12 3 2 4" xfId="43181" xr:uid="{415781D8-EB72-49AB-94EF-37449892442E}"/>
    <cellStyle name="Satisfaisant 12 3 2 5" xfId="43182" xr:uid="{257020CF-6ABB-4F18-A44C-71615EF74A68}"/>
    <cellStyle name="Satisfaisant 12 3 2 6" xfId="43183" xr:uid="{DA1744F2-B610-45BA-9411-B53B88123644}"/>
    <cellStyle name="Satisfaisant 12 3 3" xfId="43184" xr:uid="{3328CD85-DD3F-4F5F-A32A-351A395B7178}"/>
    <cellStyle name="Satisfaisant 12 3 3 2" xfId="43185" xr:uid="{10F631D0-9AB7-40ED-9E7A-CDD8F659D9C1}"/>
    <cellStyle name="Satisfaisant 12 4" xfId="43186" xr:uid="{EB683D5B-8BC4-4CB4-AA8B-FCA3E9ABAF4B}"/>
    <cellStyle name="Satisfaisant 12 4 2" xfId="43187" xr:uid="{388E85E9-6EDD-48DE-A9DB-DD2F187019B7}"/>
    <cellStyle name="Satisfaisant 12 4 2 2" xfId="43188" xr:uid="{092D6DCD-1232-4777-AA7B-487897926EAC}"/>
    <cellStyle name="Satisfaisant 12 4 2 2 2" xfId="43189" xr:uid="{72239203-5C41-45BF-ABB0-F09AF066F3EE}"/>
    <cellStyle name="Satisfaisant 12 4 2 3" xfId="43190" xr:uid="{6692A73B-1847-4DFA-A04D-D3CE242B5D09}"/>
    <cellStyle name="Satisfaisant 12 4 2 4" xfId="43191" xr:uid="{EC65558B-AF4D-4ACF-A654-393A54941927}"/>
    <cellStyle name="Satisfaisant 12 4 3" xfId="43192" xr:uid="{57CB6DB5-237A-4A1D-B3C6-19DEC538E31F}"/>
    <cellStyle name="Satisfaisant 12 4 3 2" xfId="43193" xr:uid="{566BB17B-0CD6-4505-BC6B-3CBC4FA981A1}"/>
    <cellStyle name="Satisfaisant 12 4 4" xfId="43194" xr:uid="{B965CC80-D27E-454B-ACB5-9129476FD8E0}"/>
    <cellStyle name="Satisfaisant 12 4 5" xfId="43195" xr:uid="{2F1E0E0C-6F6B-4353-B863-B06135FB6A3B}"/>
    <cellStyle name="Satisfaisant 12 4 6" xfId="43196" xr:uid="{066FD873-DB19-4F20-940F-6FE6EF1E1FE2}"/>
    <cellStyle name="Satisfaisant 12 5" xfId="43197" xr:uid="{B4217CB0-4126-4ABB-9CCD-BC71F14ED95F}"/>
    <cellStyle name="Satisfaisant 12 6" xfId="43198" xr:uid="{584778B7-51F4-43F5-9BF1-8307322D916D}"/>
    <cellStyle name="Satisfaisant 13" xfId="43199" xr:uid="{56196933-8CC4-4C45-923B-2B8DA778578F}"/>
    <cellStyle name="Satisfaisant 13 2" xfId="43200" xr:uid="{BBECE612-200C-41FF-AB33-2F7BE2411D5D}"/>
    <cellStyle name="Satisfaisant 13 2 2" xfId="43201" xr:uid="{261EB2AA-72EA-4FA3-9D3A-A6B31921FA89}"/>
    <cellStyle name="Satisfaisant 13 2 2 2" xfId="43202" xr:uid="{B2EC86D5-6336-4BB5-88BA-7DD4BA50CD64}"/>
    <cellStyle name="Satisfaisant 13 2 2 2 2" xfId="43203" xr:uid="{78F2DAC4-F311-45D5-A34F-8823216D8865}"/>
    <cellStyle name="Satisfaisant 13 2 2 3" xfId="43204" xr:uid="{91F2B3B8-490C-4F4A-B0E5-DEB12DB0181F}"/>
    <cellStyle name="Satisfaisant 13 2 2 4" xfId="43205" xr:uid="{69D56FFC-BC60-4C29-A1A8-D617653FE60D}"/>
    <cellStyle name="Satisfaisant 13 2 3" xfId="43206" xr:uid="{13B96DCB-620D-409A-B409-2DB1BB842A49}"/>
    <cellStyle name="Satisfaisant 13 2 3 2" xfId="43207" xr:uid="{B2818E64-1396-46D6-8C1E-F1F62BAC9CD9}"/>
    <cellStyle name="Satisfaisant 13 2 4" xfId="43208" xr:uid="{602DC661-4C86-4E19-BCE3-55ED3B6F60A6}"/>
    <cellStyle name="Satisfaisant 13 2 5" xfId="43209" xr:uid="{34B37FFF-1C15-4BD8-83BA-44FFE8AEE6DF}"/>
    <cellStyle name="Satisfaisant 13 2 6" xfId="43210" xr:uid="{A1092466-10F7-46B7-BF8B-71BCA1DFB85F}"/>
    <cellStyle name="Satisfaisant 13 3" xfId="43211" xr:uid="{E33E39D0-619D-4523-923C-7EDEC77ECE0F}"/>
    <cellStyle name="Satisfaisant 13 3 2" xfId="43212" xr:uid="{F831DC8E-4AC6-4CB7-9FAF-CFBBD41AE4AA}"/>
    <cellStyle name="Satisfaisant 13 4" xfId="43213" xr:uid="{D419BAFC-7F36-46B3-959B-83B71A286136}"/>
    <cellStyle name="Satisfaisant 13 5" xfId="43214" xr:uid="{BFC72187-1375-41CA-89D2-E6CE52D7868B}"/>
    <cellStyle name="Satisfaisant 14" xfId="43215" xr:uid="{BA2FF89D-B7F7-42E3-AD53-0FCDDC407FC7}"/>
    <cellStyle name="Satisfaisant 14 2" xfId="43216" xr:uid="{508DFC6F-11FE-4154-A651-83F26CA1F51A}"/>
    <cellStyle name="Satisfaisant 14 2 2" xfId="43217" xr:uid="{3903077C-56FF-4BAD-A467-BFC6142EFB30}"/>
    <cellStyle name="Satisfaisant 14 2 2 2" xfId="43218" xr:uid="{6EEA348A-C9C2-48A3-9EE1-283B76A0504C}"/>
    <cellStyle name="Satisfaisant 14 2 2 2 2" xfId="43219" xr:uid="{56DCED93-3ED8-4EC8-97F1-D6D0ACF83CB3}"/>
    <cellStyle name="Satisfaisant 14 2 2 3" xfId="43220" xr:uid="{00A82D2A-61CC-46B4-9292-C20B92CD1505}"/>
    <cellStyle name="Satisfaisant 14 2 2 4" xfId="43221" xr:uid="{EC8D0223-EF8B-41A6-BA32-70ACCA00D98E}"/>
    <cellStyle name="Satisfaisant 14 2 3" xfId="43222" xr:uid="{987F86EA-92E6-41D2-9D90-16B117E0F507}"/>
    <cellStyle name="Satisfaisant 14 2 3 2" xfId="43223" xr:uid="{008575DC-9561-436E-A405-74334860FC3F}"/>
    <cellStyle name="Satisfaisant 14 2 4" xfId="43224" xr:uid="{ABE09C20-31E6-4A7A-ABAD-E5214BC4B986}"/>
    <cellStyle name="Satisfaisant 14 2 5" xfId="43225" xr:uid="{DD90B6D1-9E6F-4FB0-9274-B671149F8ABF}"/>
    <cellStyle name="Satisfaisant 14 2 6" xfId="43226" xr:uid="{92E809F6-6D4F-4432-AE96-8FAE2EE0C981}"/>
    <cellStyle name="Satisfaisant 14 3" xfId="43227" xr:uid="{BD2C43E0-62CC-4B64-8169-A5BF29795D2B}"/>
    <cellStyle name="Satisfaisant 14 3 2" xfId="43228" xr:uid="{1726721B-05AD-40B6-B909-211199354418}"/>
    <cellStyle name="Satisfaisant 14 4" xfId="43229" xr:uid="{1AFF1812-9B67-45B6-A2F4-18F8F5C62B23}"/>
    <cellStyle name="Satisfaisant 14 5" xfId="43230" xr:uid="{F29F0CC4-85DE-42CE-9CEA-8A0EC1129BBD}"/>
    <cellStyle name="Satisfaisant 15" xfId="43231" xr:uid="{6DEE6699-AE8A-4FE8-B555-D4852FA8A5F4}"/>
    <cellStyle name="Satisfaisant 15 2" xfId="43232" xr:uid="{5E4CDEC7-579D-455F-AB98-47DF92DE46F3}"/>
    <cellStyle name="Satisfaisant 15 2 2" xfId="43233" xr:uid="{0E07425A-42CB-4D58-8CC9-7826F321B8C2}"/>
    <cellStyle name="Satisfaisant 15 2 2 2" xfId="43234" xr:uid="{74644051-DEB4-4648-8E69-FE71D5DA7A7D}"/>
    <cellStyle name="Satisfaisant 15 2 2 2 2" xfId="43235" xr:uid="{252E8737-3EB0-47A2-A36C-D5C72671993E}"/>
    <cellStyle name="Satisfaisant 15 2 2 3" xfId="43236" xr:uid="{23CB2BC5-C5E2-4476-8625-BF0353BA8804}"/>
    <cellStyle name="Satisfaisant 15 2 2 4" xfId="43237" xr:uid="{A448C842-9313-412F-8CC0-4A8FCF2BFF5D}"/>
    <cellStyle name="Satisfaisant 15 2 3" xfId="43238" xr:uid="{4D6C4097-98CF-4AB4-950E-CCCC53102719}"/>
    <cellStyle name="Satisfaisant 15 2 3 2" xfId="43239" xr:uid="{857CC024-A2FC-4063-BD88-0A5FC0D6645F}"/>
    <cellStyle name="Satisfaisant 15 2 4" xfId="43240" xr:uid="{EADC2943-F06C-4E07-90F6-0A7D4E0314AD}"/>
    <cellStyle name="Satisfaisant 15 2 5" xfId="43241" xr:uid="{A5DD5404-13A9-4AFF-8360-1BDEC385BD0E}"/>
    <cellStyle name="Satisfaisant 15 2 6" xfId="43242" xr:uid="{613A080E-F96A-4809-84BD-3C5E160D2287}"/>
    <cellStyle name="Satisfaisant 15 3" xfId="43243" xr:uid="{60652DCF-82DE-46C7-998C-C79A1DB00218}"/>
    <cellStyle name="Satisfaisant 15 3 2" xfId="43244" xr:uid="{FE6B151C-5A0D-4774-BAF8-E228BF223AF9}"/>
    <cellStyle name="Satisfaisant 15 4" xfId="43245" xr:uid="{D0461FEB-9CA6-44D6-A1A4-260FDA6CAB52}"/>
    <cellStyle name="Satisfaisant 15 5" xfId="43246" xr:uid="{07945DFA-2280-45F1-BFC6-EFA47FDE21B8}"/>
    <cellStyle name="Satisfaisant 16" xfId="43247" xr:uid="{CFE03865-1476-4F9A-BAF3-48951FCB3946}"/>
    <cellStyle name="Satisfaisant 16 2" xfId="43248" xr:uid="{46CC00E8-20E0-4EB8-8EBE-04E1F57A9A3F}"/>
    <cellStyle name="Satisfaisant 16 3" xfId="43249" xr:uid="{33D05B75-1EDF-43FA-AA12-9314EF65CF3C}"/>
    <cellStyle name="Satisfaisant 17" xfId="43250" xr:uid="{BCF29758-F522-41E3-9DEF-F16E1E92DF20}"/>
    <cellStyle name="Satisfaisant 17 2" xfId="43251" xr:uid="{6E65AF61-7838-4175-8C4E-B7FC431B8A62}"/>
    <cellStyle name="Satisfaisant 18" xfId="43252" xr:uid="{FFBFB130-0BB5-421A-B074-04247EF85B7A}"/>
    <cellStyle name="Satisfaisant 2" xfId="2262" xr:uid="{D1F088BD-8D47-4FF3-B4AA-124B8AD002A0}"/>
    <cellStyle name="Satisfaisant 2 2" xfId="3243" xr:uid="{5BC9FA87-598F-42E2-B761-E6E2608063DB}"/>
    <cellStyle name="Satisfaisant 2 2 2" xfId="43254" xr:uid="{577DAFBF-E1CD-448E-9AA2-18E0069F113B}"/>
    <cellStyle name="Satisfaisant 2 2 2 2" xfId="43255" xr:uid="{7DDE0477-863C-44C0-B609-A591CA03A33D}"/>
    <cellStyle name="Satisfaisant 2 2 2 2 2" xfId="43256" xr:uid="{4948E5AE-57AE-4D8F-81BD-3F907FA44286}"/>
    <cellStyle name="Satisfaisant 2 2 2 2 2 2" xfId="43257" xr:uid="{F8E721A7-458D-413D-94F4-C99D7B239A95}"/>
    <cellStyle name="Satisfaisant 2 2 2 2 3" xfId="43258" xr:uid="{A6FA5443-0B37-41C6-B0AE-E49052E7DB78}"/>
    <cellStyle name="Satisfaisant 2 2 2 2 4" xfId="43259" xr:uid="{E9D224C2-BE3D-4CF2-AD9D-C25927F7CF0C}"/>
    <cellStyle name="Satisfaisant 2 2 2 2 5" xfId="43260" xr:uid="{F2888448-02E6-4951-A8E9-0E030B783BD0}"/>
    <cellStyle name="Satisfaisant 2 2 2 3" xfId="43261" xr:uid="{9D40331C-A660-4C65-BD58-AEA1E80A9508}"/>
    <cellStyle name="Satisfaisant 2 2 2 3 2" xfId="43262" xr:uid="{59B417B1-3DC9-4B1F-9B61-6B5A160BFACD}"/>
    <cellStyle name="Satisfaisant 2 2 2 3 3" xfId="43263" xr:uid="{3882B3D0-0DAE-4874-8C49-E1ABABD63F26}"/>
    <cellStyle name="Satisfaisant 2 2 2 4" xfId="43264" xr:uid="{CFB5FA60-480A-4BD2-952E-61211E7ABC44}"/>
    <cellStyle name="Satisfaisant 2 2 2 5" xfId="43265" xr:uid="{9AA8FA02-F1A9-4C9E-BA45-7A882B1606E1}"/>
    <cellStyle name="Satisfaisant 2 2 3" xfId="43266" xr:uid="{AF4F07FC-1654-4AEE-AF57-B81EEA0F8FAA}"/>
    <cellStyle name="Satisfaisant 2 2 4" xfId="43253" xr:uid="{A64FB8A3-C64B-4574-A85F-C78C2730B38C}"/>
    <cellStyle name="Satisfaisant 2 3" xfId="43267" xr:uid="{970525F6-2F03-46C8-8D52-FA36B42DD665}"/>
    <cellStyle name="Satisfaisant 2 3 2" xfId="43268" xr:uid="{CF13445B-58BF-4B39-B80A-8212CDBE7B6C}"/>
    <cellStyle name="Satisfaisant 2 3 2 2" xfId="43269" xr:uid="{FF8619E8-ADBA-4C19-90C7-6D8081D6C34F}"/>
    <cellStyle name="Satisfaisant 2 3 2 2 2" xfId="43270" xr:uid="{1D241480-FA5A-4E69-B665-DA87602D9AAF}"/>
    <cellStyle name="Satisfaisant 2 3 2 2 2 2" xfId="43271" xr:uid="{4A67C9EF-EF23-49D4-B69D-C8F028D78741}"/>
    <cellStyle name="Satisfaisant 2 3 2 2 3" xfId="43272" xr:uid="{837EACC7-E055-4593-884B-0D6CDFC8B63C}"/>
    <cellStyle name="Satisfaisant 2 3 2 2 4" xfId="43273" xr:uid="{6A818094-A256-4302-88C9-C8F432286AC8}"/>
    <cellStyle name="Satisfaisant 2 3 2 3" xfId="43274" xr:uid="{28C31389-5C32-44BE-BCAB-F920F6CA1ECD}"/>
    <cellStyle name="Satisfaisant 2 3 2 3 2" xfId="43275" xr:uid="{BFEBE642-4F5C-4581-978B-660BF978E077}"/>
    <cellStyle name="Satisfaisant 2 3 2 4" xfId="43276" xr:uid="{F68ED6C7-B61A-4D1D-A5F4-EFFAD797CB0B}"/>
    <cellStyle name="Satisfaisant 2 3 2 5" xfId="43277" xr:uid="{E03E4A3C-716D-4870-BA2F-BCCCAD7BDEFA}"/>
    <cellStyle name="Satisfaisant 2 3 2 6" xfId="43278" xr:uid="{7418E091-55EE-4D50-917B-53C2F17883AB}"/>
    <cellStyle name="Satisfaisant 2 3 3" xfId="43279" xr:uid="{9F70657C-59B5-4AD4-8193-12A30761A5FE}"/>
    <cellStyle name="Satisfaisant 2 3 4" xfId="43280" xr:uid="{17E8ED04-E61F-462F-9D3C-7C7A27152BA5}"/>
    <cellStyle name="Satisfaisant 2 4" xfId="43281" xr:uid="{386352A9-2855-4BE3-BA95-0BD01AA2D734}"/>
    <cellStyle name="Satisfaisant 2 4 2" xfId="43282" xr:uid="{A2850234-A385-4F06-91B7-ADC366E01B4B}"/>
    <cellStyle name="Satisfaisant 2 4 2 2" xfId="43283" xr:uid="{B2FAF7F5-89A9-4B43-A5BA-4F0AD1EE17B7}"/>
    <cellStyle name="Satisfaisant 2 4 2 2 2" xfId="43284" xr:uid="{D0E2FE95-C49F-4DC4-9771-BA858351D49C}"/>
    <cellStyle name="Satisfaisant 2 4 2 2 2 2" xfId="43285" xr:uid="{DBE151FE-82CF-4BB4-889B-44173FD13BEF}"/>
    <cellStyle name="Satisfaisant 2 4 2 2 3" xfId="43286" xr:uid="{22900EB3-B905-4435-8C99-4ECA01554FBC}"/>
    <cellStyle name="Satisfaisant 2 4 2 2 4" xfId="43287" xr:uid="{17D41295-4C7C-4460-9FE4-3F087F2B01CB}"/>
    <cellStyle name="Satisfaisant 2 4 2 3" xfId="43288" xr:uid="{03AAAEAE-85FA-4FFA-8E7D-377D83D1498C}"/>
    <cellStyle name="Satisfaisant 2 4 2 3 2" xfId="43289" xr:uid="{3F5DB985-0804-4528-9FF8-B867987B523B}"/>
    <cellStyle name="Satisfaisant 2 4 2 4" xfId="43290" xr:uid="{73C1127B-B881-4EAA-B679-E8F31275616E}"/>
    <cellStyle name="Satisfaisant 2 4 2 5" xfId="43291" xr:uid="{B0C309BF-5B9E-4EAF-8DF9-E294F3CCC667}"/>
    <cellStyle name="Satisfaisant 2 4 2 6" xfId="43292" xr:uid="{BF822A9E-1307-4738-AA76-D4508EAC3B76}"/>
    <cellStyle name="Satisfaisant 2 4 3" xfId="43293" xr:uid="{D53470F4-D9D2-42FD-A218-9A6ED0BF8199}"/>
    <cellStyle name="Satisfaisant 2 4 4" xfId="43294" xr:uid="{91B399FA-5957-4AAA-AA12-4D2F8DFC2867}"/>
    <cellStyle name="Satisfaisant 2 5" xfId="43295" xr:uid="{0BA89672-7D1E-4EEA-B05E-3F6ABC2505D8}"/>
    <cellStyle name="Satisfaisant 2 5 2" xfId="43296" xr:uid="{CA874361-AF65-45D7-A98D-89515A4DB150}"/>
    <cellStyle name="Satisfaisant 2 5 2 2" xfId="43297" xr:uid="{A5A4BE0E-5014-47E8-9D38-6F02141D155C}"/>
    <cellStyle name="Satisfaisant 2 5 2 2 2" xfId="43298" xr:uid="{05266739-EBA2-4CD2-AED6-6CE67ECF00A8}"/>
    <cellStyle name="Satisfaisant 2 5 2 3" xfId="43299" xr:uid="{3C57C5E2-2A09-4AB9-91D7-312FED73BF2F}"/>
    <cellStyle name="Satisfaisant 2 5 2 4" xfId="43300" xr:uid="{20639AB5-23EC-4A71-B1C1-5813CDBD3CA9}"/>
    <cellStyle name="Satisfaisant 2 5 3" xfId="43301" xr:uid="{F037A526-96F4-44F4-A1F0-7D08961B66DA}"/>
    <cellStyle name="Satisfaisant 2 5 3 2" xfId="43302" xr:uid="{43F5289A-F8B5-4DA9-9102-A4154DB15EC4}"/>
    <cellStyle name="Satisfaisant 2 5 3 3" xfId="43303" xr:uid="{1DF2E649-659B-4958-9F7A-09A32F9AA580}"/>
    <cellStyle name="Satisfaisant 2 5 4" xfId="43304" xr:uid="{77F6AC52-58CF-4EAE-9D1F-134D1E03E9F0}"/>
    <cellStyle name="Satisfaisant 2 5 4 2" xfId="43305" xr:uid="{D22F86BA-B028-4C53-8878-529346794B70}"/>
    <cellStyle name="Satisfaisant 2 5 5" xfId="43306" xr:uid="{73A0CD5D-7125-40DE-A899-D3F0BA31B16B}"/>
    <cellStyle name="Satisfaisant 2 6" xfId="43307" xr:uid="{8AA46EE0-CAFB-4E86-A128-B0FDA489F309}"/>
    <cellStyle name="Satisfaisant 2 6 2" xfId="43308" xr:uid="{9AE3E195-ACB8-4BB2-9743-79F7CEDD15E6}"/>
    <cellStyle name="Satisfaisant 2 7" xfId="43309" xr:uid="{10E4584C-3C4E-40BB-AAE2-6FA4243F79FA}"/>
    <cellStyle name="Satisfaisant 2 8" xfId="43310" xr:uid="{6696ACFB-224B-4C64-9DB2-32AF59ED1BA4}"/>
    <cellStyle name="Satisfaisant 2 9" xfId="4095" xr:uid="{F9F4B8C4-E33F-4A4A-9180-C9A71055B32F}"/>
    <cellStyle name="Satisfaisant 3" xfId="43311" xr:uid="{2EB49510-FCC7-49BB-82B2-3C997EA9AB09}"/>
    <cellStyle name="Satisfaisant 3 2" xfId="43312" xr:uid="{73D70E30-8B0A-49C4-BB4E-8A8488E596F0}"/>
    <cellStyle name="Satisfaisant 3 2 2" xfId="43313" xr:uid="{2A76342E-B161-43C6-96A3-4EC333F6D213}"/>
    <cellStyle name="Satisfaisant 3 2 2 2" xfId="43314" xr:uid="{12BD9E14-2C02-4B14-96B3-70B23BA16782}"/>
    <cellStyle name="Satisfaisant 3 2 2 2 2" xfId="43315" xr:uid="{D888547D-9C58-454C-A2B1-C8F4B2DDA0D5}"/>
    <cellStyle name="Satisfaisant 3 2 2 2 2 2" xfId="43316" xr:uid="{A7D41823-5693-4A6C-B0C8-2F60B6FA4EF7}"/>
    <cellStyle name="Satisfaisant 3 2 2 2 3" xfId="43317" xr:uid="{631F267E-C498-4E0A-B374-4A0AAC84E381}"/>
    <cellStyle name="Satisfaisant 3 2 2 2 4" xfId="43318" xr:uid="{4BC3022F-871D-4E61-8B32-D7E6B600B5A7}"/>
    <cellStyle name="Satisfaisant 3 2 2 2 5" xfId="43319" xr:uid="{8263815A-2A01-405E-889B-6341A7C60744}"/>
    <cellStyle name="Satisfaisant 3 2 2 3" xfId="43320" xr:uid="{CEDA81D7-5679-4BA8-BFDC-C1BB4A838094}"/>
    <cellStyle name="Satisfaisant 3 2 2 3 2" xfId="43321" xr:uid="{00067644-61F1-4456-B4EA-8611BAC68DE2}"/>
    <cellStyle name="Satisfaisant 3 2 2 3 3" xfId="43322" xr:uid="{CAD6EE9B-C68B-45BF-9A7A-12A46F9E5A1D}"/>
    <cellStyle name="Satisfaisant 3 2 2 4" xfId="43323" xr:uid="{4BFD440E-8F52-44EF-8774-57461296A223}"/>
    <cellStyle name="Satisfaisant 3 2 2 5" xfId="43324" xr:uid="{F42C4992-749C-4A28-BB49-B656EB77B3CF}"/>
    <cellStyle name="Satisfaisant 3 2 3" xfId="43325" xr:uid="{737997D9-1E4D-4E92-96FE-A40400F7CD48}"/>
    <cellStyle name="Satisfaisant 3 3" xfId="43326" xr:uid="{4C32AADA-18C2-4CB0-B0F4-A270568B1DE6}"/>
    <cellStyle name="Satisfaisant 3 3 2" xfId="43327" xr:uid="{632DA7EB-AC59-41F7-9DDA-7D2192346F2D}"/>
    <cellStyle name="Satisfaisant 3 3 2 2" xfId="43328" xr:uid="{E8B0F512-C8C8-468A-8EF4-722A049D377D}"/>
    <cellStyle name="Satisfaisant 3 3 2 2 2" xfId="43329" xr:uid="{3CBC79A6-7D73-409F-9CD0-756D363E4D9F}"/>
    <cellStyle name="Satisfaisant 3 3 2 3" xfId="43330" xr:uid="{ACB28C5D-B60C-47BC-9AD9-3B256718A14B}"/>
    <cellStyle name="Satisfaisant 3 3 2 4" xfId="43331" xr:uid="{22A15FF6-3F7E-4C07-B310-833035C51C4A}"/>
    <cellStyle name="Satisfaisant 3 3 2 5" xfId="43332" xr:uid="{19A46F2D-8A92-4915-BC13-87C6ADBDD424}"/>
    <cellStyle name="Satisfaisant 3 3 3" xfId="43333" xr:uid="{F7765C33-8168-4F5A-B560-8292BC92AC72}"/>
    <cellStyle name="Satisfaisant 3 3 3 2" xfId="43334" xr:uid="{9857A578-5FB6-417A-A4B4-646BB4A39FEF}"/>
    <cellStyle name="Satisfaisant 3 3 3 3" xfId="43335" xr:uid="{B4D594DE-B2AB-42F4-9DEF-7514F1F98075}"/>
    <cellStyle name="Satisfaisant 3 3 4" xfId="43336" xr:uid="{0D37B1D8-EDE8-4872-91D9-1C1524B4EAE7}"/>
    <cellStyle name="Satisfaisant 3 3 4 2" xfId="43337" xr:uid="{7E608736-0E1E-40CE-A211-CC77B8EAAF46}"/>
    <cellStyle name="Satisfaisant 3 3 4 3" xfId="43338" xr:uid="{8957737E-FC7D-4B79-81FC-D998D62F4935}"/>
    <cellStyle name="Satisfaisant 3 3 5" xfId="43339" xr:uid="{CCD860DD-E5BE-4912-B7EB-7D4AB6A077AB}"/>
    <cellStyle name="Satisfaisant 3 3 5 2" xfId="43340" xr:uid="{26F87AE1-025F-41D6-8489-F29D5737715E}"/>
    <cellStyle name="Satisfaisant 3 3 6" xfId="43341" xr:uid="{C71FC5EC-5573-4409-B9B0-EEC4AC161C76}"/>
    <cellStyle name="Satisfaisant 3 4" xfId="43342" xr:uid="{C3DDC9A7-0735-47DD-B589-46AABA5FA672}"/>
    <cellStyle name="Satisfaisant 3 4 2" xfId="43343" xr:uid="{441EE578-AA07-430D-9B60-8682D808173B}"/>
    <cellStyle name="Satisfaisant 3 4 3" xfId="43344" xr:uid="{8F7FCD08-29EF-4AB5-BE68-C98DBED842D2}"/>
    <cellStyle name="Satisfaisant 3 5" xfId="43345" xr:uid="{9F67B897-7BCD-4424-B48A-6FF46A6F829F}"/>
    <cellStyle name="Satisfaisant 3 6" xfId="43346" xr:uid="{71F607ED-6953-473F-B09B-0C1B2C52695A}"/>
    <cellStyle name="Satisfaisant 3 6 2" xfId="43347" xr:uid="{732148D4-7AFE-407D-94C9-EA37495ED8E3}"/>
    <cellStyle name="Satisfaisant 3 7" xfId="43348" xr:uid="{AAF2BEE4-AC3D-4296-B98A-9FD6CBF62755}"/>
    <cellStyle name="Satisfaisant 3 8" xfId="43349" xr:uid="{134C9B68-AAF9-42E5-9FEA-172D1D9541AD}"/>
    <cellStyle name="Satisfaisant 4" xfId="43350" xr:uid="{FBC9DD27-C6A6-448C-8E0A-AA8AD89A2760}"/>
    <cellStyle name="Satisfaisant 4 2" xfId="43351" xr:uid="{84A9C306-AC14-464D-BE35-8922EC1B29A2}"/>
    <cellStyle name="Satisfaisant 4 2 2" xfId="43352" xr:uid="{190C72A1-E013-45EB-A60D-EFE7CB196314}"/>
    <cellStyle name="Satisfaisant 4 2 2 2" xfId="43353" xr:uid="{F4E80FB8-29CD-4092-AB33-17A6394B56B0}"/>
    <cellStyle name="Satisfaisant 4 2 2 2 2" xfId="43354" xr:uid="{881FF7F4-245B-4FF7-BC52-CD1D22B16984}"/>
    <cellStyle name="Satisfaisant 4 2 2 2 2 2" xfId="43355" xr:uid="{7FF870F9-33B6-4CF1-9A1B-CD77974BAB3E}"/>
    <cellStyle name="Satisfaisant 4 2 2 2 3" xfId="43356" xr:uid="{7814A8F4-0EAE-4D37-A4C5-58727C90A782}"/>
    <cellStyle name="Satisfaisant 4 2 2 2 4" xfId="43357" xr:uid="{704740AC-BF98-4F80-8F9F-5671C60C39F7}"/>
    <cellStyle name="Satisfaisant 4 2 2 2 5" xfId="43358" xr:uid="{AB2E0991-81FC-494C-A9E6-9A71CDF07DFC}"/>
    <cellStyle name="Satisfaisant 4 2 2 3" xfId="43359" xr:uid="{6142297C-5B54-4FD4-82D1-5CE6AC462EED}"/>
    <cellStyle name="Satisfaisant 4 2 2 3 2" xfId="43360" xr:uid="{89EC3580-C616-459B-B947-E134CFBCB2C0}"/>
    <cellStyle name="Satisfaisant 4 2 2 3 3" xfId="43361" xr:uid="{69F12D6D-E43D-4E65-9F7C-780B757EFD4C}"/>
    <cellStyle name="Satisfaisant 4 2 2 4" xfId="43362" xr:uid="{2D04344F-17AB-4D07-B8A5-13443AD43669}"/>
    <cellStyle name="Satisfaisant 4 2 2 5" xfId="43363" xr:uid="{9597DE47-B006-49C4-BA84-FA2C176EDD1E}"/>
    <cellStyle name="Satisfaisant 4 2 3" xfId="43364" xr:uid="{755D40D9-3168-4336-8931-9F450FAEAE29}"/>
    <cellStyle name="Satisfaisant 4 3" xfId="43365" xr:uid="{221B9323-DD28-4405-8242-0A90E2E9ED75}"/>
    <cellStyle name="Satisfaisant 4 3 2" xfId="43366" xr:uid="{83D9B4DC-D9DF-43B4-A67A-7DE7928836B1}"/>
    <cellStyle name="Satisfaisant 4 3 2 2" xfId="43367" xr:uid="{20EE0CA7-2856-475B-8FEA-A31F2B1F7C81}"/>
    <cellStyle name="Satisfaisant 4 3 2 2 2" xfId="43368" xr:uid="{E18926D8-8F26-4BDE-B612-7292856AB495}"/>
    <cellStyle name="Satisfaisant 4 3 2 3" xfId="43369" xr:uid="{761C5A7F-76EC-4E6F-9977-E55E738CE106}"/>
    <cellStyle name="Satisfaisant 4 3 2 4" xfId="43370" xr:uid="{F72EDCA0-0686-4CED-8304-7C93C51B442A}"/>
    <cellStyle name="Satisfaisant 4 3 2 5" xfId="43371" xr:uid="{1E2F8817-9D98-43CC-893D-3978AD503737}"/>
    <cellStyle name="Satisfaisant 4 3 3" xfId="43372" xr:uid="{250BEE30-3877-40CD-8A58-81A91E248613}"/>
    <cellStyle name="Satisfaisant 4 3 3 2" xfId="43373" xr:uid="{492B4104-3E20-45E4-8A09-6F76F1F6FB81}"/>
    <cellStyle name="Satisfaisant 4 3 3 3" xfId="43374" xr:uid="{BA0363EE-3FB0-4AE8-B269-9946D97C0220}"/>
    <cellStyle name="Satisfaisant 4 3 3 4" xfId="43375" xr:uid="{8AE23AE5-A532-474B-BCF3-0611BE9FAC4C}"/>
    <cellStyle name="Satisfaisant 4 3 4" xfId="43376" xr:uid="{53D2A275-2A60-4F65-8989-56C2E10D5EE8}"/>
    <cellStyle name="Satisfaisant 4 3 4 2" xfId="43377" xr:uid="{63E34F28-BC2A-4D23-8FC3-603F45BA45D6}"/>
    <cellStyle name="Satisfaisant 4 3 5" xfId="43378" xr:uid="{720CA03C-6834-4DDF-94CA-B8F12437C172}"/>
    <cellStyle name="Satisfaisant 4 3 6" xfId="43379" xr:uid="{8EE5467B-58B4-4A1F-9F9D-A07B136143A5}"/>
    <cellStyle name="Satisfaisant 4 4" xfId="43380" xr:uid="{DD253B84-47C8-4B97-8868-7A3BA3F411D1}"/>
    <cellStyle name="Satisfaisant 4 4 2" xfId="43381" xr:uid="{54EF227E-837A-4D63-856B-BDBD102B348D}"/>
    <cellStyle name="Satisfaisant 4 4 2 2" xfId="43382" xr:uid="{D22F7A68-973F-43DB-A90B-7E0DDD053F19}"/>
    <cellStyle name="Satisfaisant 4 4 3" xfId="43383" xr:uid="{E9500239-3A15-4A22-88CA-62CCE7D9BD2A}"/>
    <cellStyle name="Satisfaisant 4 5" xfId="43384" xr:uid="{908312A2-4A51-4018-9D27-3224257B3190}"/>
    <cellStyle name="Satisfaisant 4 6" xfId="43385" xr:uid="{D55F2305-AA9E-4734-A072-C7BEAC3115E8}"/>
    <cellStyle name="Satisfaisant 5" xfId="43386" xr:uid="{AD4D2E1E-4301-44DB-8553-C74C088B1A36}"/>
    <cellStyle name="Satisfaisant 5 2" xfId="43387" xr:uid="{74DB1613-11AA-49CA-BCBF-4027CE1B3B1B}"/>
    <cellStyle name="Satisfaisant 5 2 2" xfId="43388" xr:uid="{7D517BFD-0073-4B36-9EF3-B66145D9D02D}"/>
    <cellStyle name="Satisfaisant 5 2 2 2" xfId="43389" xr:uid="{0F503C4B-55B1-47E4-87C0-43A23B5F512D}"/>
    <cellStyle name="Satisfaisant 5 2 2 2 2" xfId="43390" xr:uid="{9BD3D64C-2FC0-43C7-9A06-4ABA17304F0E}"/>
    <cellStyle name="Satisfaisant 5 2 2 2 2 2" xfId="43391" xr:uid="{F239559C-67F4-4FF5-BF66-658FA8E694CA}"/>
    <cellStyle name="Satisfaisant 5 2 2 2 3" xfId="43392" xr:uid="{33CD890F-5DA3-43F1-9DEF-7CA33CC4A91A}"/>
    <cellStyle name="Satisfaisant 5 2 2 2 4" xfId="43393" xr:uid="{01D70F38-C700-4531-832E-0F0C6746B2E6}"/>
    <cellStyle name="Satisfaisant 5 2 2 3" xfId="43394" xr:uid="{0D5BAB45-F7C4-4D8F-B62D-505D6CBF0650}"/>
    <cellStyle name="Satisfaisant 5 2 2 3 2" xfId="43395" xr:uid="{8A743821-750D-4C8F-B225-27CBB9413B20}"/>
    <cellStyle name="Satisfaisant 5 2 2 4" xfId="43396" xr:uid="{105C4F82-E37A-4B7B-AD1B-9FE674E88098}"/>
    <cellStyle name="Satisfaisant 5 2 2 5" xfId="43397" xr:uid="{747C6576-A436-4B7F-A793-4D3F1D255C79}"/>
    <cellStyle name="Satisfaisant 5 2 2 6" xfId="43398" xr:uid="{7C043ED3-CB03-4F25-A2C3-4242667945A4}"/>
    <cellStyle name="Satisfaisant 5 2 3" xfId="43399" xr:uid="{1BFAD68E-7512-4285-8395-14B05E22E636}"/>
    <cellStyle name="Satisfaisant 5 2 3 2" xfId="43400" xr:uid="{DC789A0B-D98D-490C-A8CA-48AA02D87A0B}"/>
    <cellStyle name="Satisfaisant 5 3" xfId="43401" xr:uid="{58780789-B824-4EAE-B4A1-6A52FA9C6505}"/>
    <cellStyle name="Satisfaisant 5 3 2" xfId="43402" xr:uid="{B5FC0AD9-FA01-4A8E-B8FC-068B2BCF5CF7}"/>
    <cellStyle name="Satisfaisant 5 3 2 2" xfId="43403" xr:uid="{E5C770F1-D6DB-435C-A3C8-66D5D556C29E}"/>
    <cellStyle name="Satisfaisant 5 3 2 2 2" xfId="43404" xr:uid="{111FD9DE-6D64-4176-80C2-052742F2B962}"/>
    <cellStyle name="Satisfaisant 5 3 2 3" xfId="43405" xr:uid="{ABFBEE98-C1CF-4F56-A714-6BB2E6051743}"/>
    <cellStyle name="Satisfaisant 5 3 2 4" xfId="43406" xr:uid="{B5BAB74D-2B44-43E6-91ED-153FFEF71A28}"/>
    <cellStyle name="Satisfaisant 5 3 3" xfId="43407" xr:uid="{8A936326-DD76-48C9-B92B-2650D5379DE7}"/>
    <cellStyle name="Satisfaisant 5 3 3 2" xfId="43408" xr:uid="{8F6AC522-478F-4C90-9208-0E046BB666B5}"/>
    <cellStyle name="Satisfaisant 5 3 3 3" xfId="43409" xr:uid="{DD89C912-7949-450F-9945-E903732016E5}"/>
    <cellStyle name="Satisfaisant 5 3 4" xfId="43410" xr:uid="{CBC19740-6C9A-4777-9EFF-EB8C681A8AC6}"/>
    <cellStyle name="Satisfaisant 5 3 5" xfId="43411" xr:uid="{0817E27E-2CB7-4F5F-A9C2-ED40DCB9F685}"/>
    <cellStyle name="Satisfaisant 5 4" xfId="43412" xr:uid="{47F30848-75C4-4BFA-820E-DD22E055988F}"/>
    <cellStyle name="Satisfaisant 6" xfId="43413" xr:uid="{0F3C2620-6727-46CE-825C-5DFECFF247FD}"/>
    <cellStyle name="Satisfaisant 6 2" xfId="43414" xr:uid="{C9858E73-CE9D-47B1-B9C0-AD0A62F2FE59}"/>
    <cellStyle name="Satisfaisant 6 2 2" xfId="43415" xr:uid="{34C4D2C7-9EBA-4A5A-A41E-DC5CD26D6039}"/>
    <cellStyle name="Satisfaisant 6 2 2 2" xfId="43416" xr:uid="{374B80D2-C959-4709-AABD-F0D80E5A2475}"/>
    <cellStyle name="Satisfaisant 6 2 2 2 2" xfId="43417" xr:uid="{95F56064-228F-405A-911F-40019558E023}"/>
    <cellStyle name="Satisfaisant 6 2 2 2 2 2" xfId="43418" xr:uid="{BB1B6C47-1222-485D-8387-55FA8B31A7DD}"/>
    <cellStyle name="Satisfaisant 6 2 2 2 3" xfId="43419" xr:uid="{95572A4A-49D5-4A72-9FCA-C92D9200E30A}"/>
    <cellStyle name="Satisfaisant 6 2 2 2 4" xfId="43420" xr:uid="{3D516E19-F63D-4045-AAE8-42C215510C13}"/>
    <cellStyle name="Satisfaisant 6 2 2 3" xfId="43421" xr:uid="{8A034F02-1FCD-4704-BC8F-E18FD444E601}"/>
    <cellStyle name="Satisfaisant 6 2 2 3 2" xfId="43422" xr:uid="{F7D23F21-6940-4F4E-AE65-504AA7C370C1}"/>
    <cellStyle name="Satisfaisant 6 2 2 4" xfId="43423" xr:uid="{D03CE0DC-36C7-4DBA-839C-31DABA94135B}"/>
    <cellStyle name="Satisfaisant 6 2 2 5" xfId="43424" xr:uid="{A4ECC202-B4C9-4FD5-8262-F8CB7E6C9A67}"/>
    <cellStyle name="Satisfaisant 6 2 2 6" xfId="43425" xr:uid="{DEEBBB8B-8D72-4AF4-9978-DBA39AE0DD7E}"/>
    <cellStyle name="Satisfaisant 6 2 3" xfId="43426" xr:uid="{A77A1BFE-7175-41EA-B231-45D4D2043CAE}"/>
    <cellStyle name="Satisfaisant 6 2 3 2" xfId="43427" xr:uid="{E4372011-BD96-479E-88C8-90D2763FEB3E}"/>
    <cellStyle name="Satisfaisant 6 3" xfId="43428" xr:uid="{2E1C56E7-11F6-4CB5-AE66-04FCC39A8130}"/>
    <cellStyle name="Satisfaisant 6 3 2" xfId="43429" xr:uid="{5AE55249-5579-4B31-920C-827D6573E074}"/>
    <cellStyle name="Satisfaisant 6 3 2 2" xfId="43430" xr:uid="{DE65C9F5-9A98-414B-BBA0-41D90BAD5C67}"/>
    <cellStyle name="Satisfaisant 6 3 2 2 2" xfId="43431" xr:uid="{B765512B-513A-4BEC-837B-13477D567825}"/>
    <cellStyle name="Satisfaisant 6 3 2 3" xfId="43432" xr:uid="{CDE515F0-C010-49E6-AB17-5307BCD6EC8F}"/>
    <cellStyle name="Satisfaisant 6 3 2 4" xfId="43433" xr:uid="{160460DE-E863-4A84-B26A-384D0E87BD57}"/>
    <cellStyle name="Satisfaisant 6 3 2 5" xfId="43434" xr:uid="{54B0D6ED-D42D-4104-BE31-9CF4206F1C28}"/>
    <cellStyle name="Satisfaisant 6 3 3" xfId="43435" xr:uid="{E8E79EBE-CC16-43FA-8DA7-E3AAF1AFE4B5}"/>
    <cellStyle name="Satisfaisant 6 3 3 2" xfId="43436" xr:uid="{32A4AA40-6976-45EA-9E2F-ED4A4A0AE85C}"/>
    <cellStyle name="Satisfaisant 6 3 3 3" xfId="43437" xr:uid="{AD1D696C-CBC8-49B8-B9B2-7F454E72BEA1}"/>
    <cellStyle name="Satisfaisant 6 3 4" xfId="43438" xr:uid="{DE5EB170-1E91-4F0F-BE51-8503807A5959}"/>
    <cellStyle name="Satisfaisant 6 3 4 2" xfId="43439" xr:uid="{6C1AB94A-F0EA-42B4-8DB1-0882D1542BA6}"/>
    <cellStyle name="Satisfaisant 6 3 5" xfId="43440" xr:uid="{9AA8EA05-6F38-49AC-A8CF-154545927ED8}"/>
    <cellStyle name="Satisfaisant 6 3 6" xfId="43441" xr:uid="{FD69CEDC-1D05-47E0-BBF0-D2C1B7B6D217}"/>
    <cellStyle name="Satisfaisant 6 4" xfId="43442" xr:uid="{BD4CE382-36F5-40A4-9916-81F002CCEC5E}"/>
    <cellStyle name="Satisfaisant 7" xfId="43443" xr:uid="{508C14AE-0626-4953-8BB4-B1298752FD04}"/>
    <cellStyle name="Satisfaisant 7 2" xfId="43444" xr:uid="{E2F275AF-AEAB-46A5-A1A8-D0CB47E73403}"/>
    <cellStyle name="Satisfaisant 7 2 2" xfId="43445" xr:uid="{A51B93D1-2494-4D04-9E58-006DF31765CB}"/>
    <cellStyle name="Satisfaisant 7 2 2 2" xfId="43446" xr:uid="{9C5384BD-9F6F-43C8-AC55-40FE7746D198}"/>
    <cellStyle name="Satisfaisant 7 2 2 2 2" xfId="43447" xr:uid="{F83D1A9D-B255-4AAA-A42A-7DE16BDEBA74}"/>
    <cellStyle name="Satisfaisant 7 2 2 3" xfId="43448" xr:uid="{B8E6EB8F-34DD-4FFB-8248-9725652A7FD1}"/>
    <cellStyle name="Satisfaisant 7 2 2 4" xfId="43449" xr:uid="{E5F85120-FF8C-418B-9D8B-EB5A4CF4ADE7}"/>
    <cellStyle name="Satisfaisant 7 2 3" xfId="43450" xr:uid="{347F0081-A222-4E1A-A47B-26B388D7D333}"/>
    <cellStyle name="Satisfaisant 7 2 3 2" xfId="43451" xr:uid="{3E60F8A0-6A7B-435C-A392-1BEF300292BE}"/>
    <cellStyle name="Satisfaisant 7 2 3 3" xfId="43452" xr:uid="{6953B638-FDCA-428B-B986-B625DFAB5DCE}"/>
    <cellStyle name="Satisfaisant 7 2 4" xfId="43453" xr:uid="{6F6AAA84-B252-4B91-9941-9B6A7CF946D3}"/>
    <cellStyle name="Satisfaisant 7 2 4 2" xfId="43454" xr:uid="{E8E05A85-6E0D-49E8-91C5-0E5DE002E47A}"/>
    <cellStyle name="Satisfaisant 7 2 5" xfId="43455" xr:uid="{8795382D-8FD0-4FA3-BC64-ED1BD38FDB79}"/>
    <cellStyle name="Satisfaisant 7 2 6" xfId="43456" xr:uid="{5ED0AB47-27CC-4105-B795-DC423D588E7E}"/>
    <cellStyle name="Satisfaisant 7 3" xfId="43457" xr:uid="{0DEE28D8-096D-4D55-891E-01147866AB2B}"/>
    <cellStyle name="Satisfaisant 7 3 2" xfId="43458" xr:uid="{7900ED9E-4800-4D29-8A77-2D4EC3194A0F}"/>
    <cellStyle name="Satisfaisant 7 4" xfId="43459" xr:uid="{304882AE-E739-4433-80E2-D37C62579AFD}"/>
    <cellStyle name="Satisfaisant 8" xfId="43460" xr:uid="{786C9D46-4DDD-48B6-BB4D-D8DAEF813235}"/>
    <cellStyle name="Satisfaisant 8 2" xfId="43461" xr:uid="{5726AB7F-3543-487A-A94E-CAF5EACDB2F5}"/>
    <cellStyle name="Satisfaisant 8 2 2" xfId="43462" xr:uid="{B13468FC-341D-4FBF-9BE5-FE35E9ADEC19}"/>
    <cellStyle name="Satisfaisant 8 2 2 2" xfId="43463" xr:uid="{8DEC249F-A2FD-4CE3-85A5-2AFB87A1FA04}"/>
    <cellStyle name="Satisfaisant 8 2 2 2 2" xfId="43464" xr:uid="{1B9EDA5B-767B-4B2A-8F37-6F00B39BFA49}"/>
    <cellStyle name="Satisfaisant 8 2 2 3" xfId="43465" xr:uid="{752D0EA0-F47C-4D5B-8434-4EF440A69467}"/>
    <cellStyle name="Satisfaisant 8 2 2 4" xfId="43466" xr:uid="{C56DEABA-D404-468E-86B2-09FE770A5BA2}"/>
    <cellStyle name="Satisfaisant 8 2 3" xfId="43467" xr:uid="{F868E05F-27B5-45B3-8A17-F6485C3AE470}"/>
    <cellStyle name="Satisfaisant 8 2 3 2" xfId="43468" xr:uid="{BE92DC6F-B542-4A8A-B99A-7EF140B2D87F}"/>
    <cellStyle name="Satisfaisant 8 2 3 3" xfId="43469" xr:uid="{E4498FCD-310A-4932-B1E5-DCC8BA90A194}"/>
    <cellStyle name="Satisfaisant 8 2 4" xfId="43470" xr:uid="{21702AF2-C46E-47BB-BDA3-2DD507EEA769}"/>
    <cellStyle name="Satisfaisant 8 2 4 2" xfId="43471" xr:uid="{796AA920-77AD-4756-A09F-9CBEC176CC16}"/>
    <cellStyle name="Satisfaisant 8 2 5" xfId="43472" xr:uid="{2DF2C935-EE08-40A3-91B9-570DE4F57018}"/>
    <cellStyle name="Satisfaisant 8 2 6" xfId="43473" xr:uid="{16B0E306-E78B-4DA5-AB39-7820F495D9A6}"/>
    <cellStyle name="Satisfaisant 8 3" xfId="43474" xr:uid="{58026CC5-DFE4-4AF7-9891-98842B146724}"/>
    <cellStyle name="Satisfaisant 8 3 2" xfId="43475" xr:uid="{56222212-CDD5-4EC0-BF24-3474550D8DB9}"/>
    <cellStyle name="Satisfaisant 9" xfId="43476" xr:uid="{59151817-FB9C-437D-8BFC-C656D663FC54}"/>
    <cellStyle name="Satisfaisant 9 2" xfId="43477" xr:uid="{8FAEB048-FD84-4806-8DFF-8C86A07E1A8F}"/>
    <cellStyle name="Satisfaisant 9 2 2" xfId="43478" xr:uid="{30778199-9C9D-4C3A-A63F-52F11296A1A1}"/>
    <cellStyle name="Satisfaisant 9 2 2 2" xfId="43479" xr:uid="{CB3D4E43-810E-44D7-8AB8-F002CB2F9E8B}"/>
    <cellStyle name="Satisfaisant 9 2 2 2 2" xfId="43480" xr:uid="{DB15998E-5CDC-49E1-B388-46D9672536C8}"/>
    <cellStyle name="Satisfaisant 9 2 2 3" xfId="43481" xr:uid="{60054449-0C45-4AB5-96BB-85FE1AA4A7C9}"/>
    <cellStyle name="Satisfaisant 9 2 2 4" xfId="43482" xr:uid="{2E86C84D-1C7D-4452-A51F-1B5703D05EF5}"/>
    <cellStyle name="Satisfaisant 9 2 3" xfId="43483" xr:uid="{D6416203-516C-401F-8B81-979599F7B2CE}"/>
    <cellStyle name="Satisfaisant 9 2 3 2" xfId="43484" xr:uid="{3FFC8FFD-D5F8-466C-9379-6132E70F6432}"/>
    <cellStyle name="Satisfaisant 9 2 3 3" xfId="43485" xr:uid="{FC05BD7F-B7E7-4A3E-B446-D4CFE8D5DC86}"/>
    <cellStyle name="Satisfaisant 9 2 4" xfId="43486" xr:uid="{A0C60767-A28E-438F-B99A-5DFD9CDAE0F6}"/>
    <cellStyle name="Satisfaisant 9 2 4 2" xfId="43487" xr:uid="{E6132CB3-DD60-44B0-94F1-13566C8C5DE5}"/>
    <cellStyle name="Satisfaisant 9 2 5" xfId="43488" xr:uid="{C78F17C7-9B93-46EC-BEDC-E0C877099D5D}"/>
    <cellStyle name="Satisfaisant 9 2 6" xfId="43489" xr:uid="{28D52D65-7043-4E1B-AC8B-82D4431FB391}"/>
    <cellStyle name="Satisfaisant 9 3" xfId="43490" xr:uid="{2E89860D-14EC-4E5F-98AC-BB68301C706E}"/>
    <cellStyle name="Satisfaisant 9 3 2" xfId="43491" xr:uid="{FCD52761-24FC-4DAB-BE9F-4958C8E24345}"/>
    <cellStyle name="Scenario" xfId="43492" xr:uid="{CB3A56F9-B149-4C8C-92F1-3A73B1FF06F5}"/>
    <cellStyle name="Scenario 2" xfId="43493" xr:uid="{0CE1AC44-BB02-49BC-A868-390E1D0F591C}"/>
    <cellStyle name="Scenario 2 2" xfId="43494" xr:uid="{8C063818-93E4-4BC9-8564-E092EA02C154}"/>
    <cellStyle name="Scenario 2 2 2" xfId="43495" xr:uid="{02530D7E-3D84-4B05-AC3F-680BA4E993BB}"/>
    <cellStyle name="Scenario 2 2 2 2" xfId="43496" xr:uid="{43C0FEE5-EE69-40A4-8A65-69E201DE761F}"/>
    <cellStyle name="Scenario 2 2 3" xfId="43497" xr:uid="{1ABB3BC7-8EA6-4D89-9E2C-B07C3B78F806}"/>
    <cellStyle name="Scenario 2 2 4" xfId="43498" xr:uid="{824AE5CC-2A43-4388-953C-364249669464}"/>
    <cellStyle name="Scenario 2 3" xfId="43499" xr:uid="{1FD10AB3-CD87-47BC-8E2B-8D603C0EE305}"/>
    <cellStyle name="Scenario 2 3 2" xfId="43500" xr:uid="{D9F68F57-52CC-4716-B06C-31C2490EFA91}"/>
    <cellStyle name="Scenario 2 4" xfId="43501" xr:uid="{F9BB8657-A889-4619-A22F-EAD0EE58FC84}"/>
    <cellStyle name="Scenario 2 5" xfId="43502" xr:uid="{E2430E9E-6242-4BD1-B29E-436F7A7D3F42}"/>
    <cellStyle name="Scenario 2 6" xfId="43503" xr:uid="{4D44ACE9-E43D-4EB7-AC8E-28AA256116F3}"/>
    <cellStyle name="Scenario 3" xfId="43504" xr:uid="{8F7D42D1-B8AD-4671-9E3C-A87B87AE2D5D}"/>
    <cellStyle name="Scenario 3 2" xfId="43505" xr:uid="{5D5B1FBB-2BD3-42C0-A090-9866E0CD6B59}"/>
    <cellStyle name="Schlecht" xfId="1641" xr:uid="{00000000-0005-0000-0000-000073060000}"/>
    <cellStyle name="Schlecht 2" xfId="1642" xr:uid="{00000000-0005-0000-0000-000074060000}"/>
    <cellStyle name="Schlecht 2 2" xfId="43508" xr:uid="{ED9994EC-642D-43DC-9912-1BC81E85DA32}"/>
    <cellStyle name="Schlecht 2 2 2" xfId="43509" xr:uid="{0CB4EA4C-90D5-45EE-8F1D-6DD1EBE8DC0D}"/>
    <cellStyle name="Schlecht 2 2 2 2" xfId="43510" xr:uid="{DB99B5A6-43C4-4A7B-99C0-9C087B54CCE4}"/>
    <cellStyle name="Schlecht 2 2 2 2 2" xfId="43511" xr:uid="{EFBE8CF4-F566-4F2A-815B-9F52275B173B}"/>
    <cellStyle name="Schlecht 2 2 2 3" xfId="43512" xr:uid="{E53A223D-EE2D-4A4A-8492-5478D2268E2A}"/>
    <cellStyle name="Schlecht 2 2 2 4" xfId="43513" xr:uid="{0939A1DF-0542-4FA2-8569-8A155EFAA5A2}"/>
    <cellStyle name="Schlecht 2 2 3" xfId="43514" xr:uid="{DF360B33-394D-477C-B7A1-0757E618E239}"/>
    <cellStyle name="Schlecht 2 2 3 2" xfId="43515" xr:uid="{728E9A9E-795C-4E57-AC95-51A647F5A554}"/>
    <cellStyle name="Schlecht 2 2 4" xfId="43516" xr:uid="{5BBC23C1-12CF-41E8-90A6-85252E536C5C}"/>
    <cellStyle name="Schlecht 2 2 5" xfId="43517" xr:uid="{6A36C1D6-8618-4986-8A8E-85063DB31116}"/>
    <cellStyle name="Schlecht 2 3" xfId="43507" xr:uid="{DCAE79BF-D9BC-4689-87A5-EA49F8D18762}"/>
    <cellStyle name="Schlecht 3" xfId="43518" xr:uid="{A74DA94E-9747-42EC-9A49-AD238C80AA6C}"/>
    <cellStyle name="Schlecht 3 2" xfId="43519" xr:uid="{11EFE506-A863-4740-9B3A-013BD987E08C}"/>
    <cellStyle name="Schlecht 3 2 2" xfId="43520" xr:uid="{11B11600-9721-4679-94A2-D936FDAD455A}"/>
    <cellStyle name="Schlecht 3 2 2 2" xfId="43521" xr:uid="{E11D7F5F-591C-4657-B497-6D5CF9630A7D}"/>
    <cellStyle name="Schlecht 3 2 2 2 2" xfId="43522" xr:uid="{82EEBB5F-0F26-4D54-AC0D-AC5389F76769}"/>
    <cellStyle name="Schlecht 3 2 2 3" xfId="43523" xr:uid="{B1C5DAF3-845D-4923-AA72-35A7A41EC5FD}"/>
    <cellStyle name="Schlecht 3 2 2 4" xfId="43524" xr:uid="{DC398B33-3EFF-4B28-AE92-5702DC30B313}"/>
    <cellStyle name="Schlecht 3 2 3" xfId="43525" xr:uid="{4DAE8FE1-4AE4-443B-9A75-05172204E0C8}"/>
    <cellStyle name="Schlecht 3 2 3 2" xfId="43526" xr:uid="{4CCDFC3C-DF18-4BA7-8700-C2465D2405B3}"/>
    <cellStyle name="Schlecht 3 2 4" xfId="43527" xr:uid="{6CAABF51-3D26-4FF9-8749-282573AF7E66}"/>
    <cellStyle name="Schlecht 3 2 5" xfId="43528" xr:uid="{8CB106B1-6E67-45F7-936F-13FFC8F42F51}"/>
    <cellStyle name="Schlecht 4" xfId="43529" xr:uid="{682559EE-8442-44A1-974A-87F7D8BCD612}"/>
    <cellStyle name="Schlecht 4 2" xfId="43530" xr:uid="{195E4CD8-90C0-4461-B8DA-525B6CB39445}"/>
    <cellStyle name="Schlecht 4 2 2" xfId="43531" xr:uid="{4461D0B4-B3EA-49EE-A68A-B4B693679609}"/>
    <cellStyle name="Schlecht 4 2 2 2" xfId="43532" xr:uid="{A6F16815-498B-4D60-A620-160754BFA743}"/>
    <cellStyle name="Schlecht 4 2 2 2 2" xfId="43533" xr:uid="{6156FE7F-3D21-4A3B-A39E-266D30D4ADBD}"/>
    <cellStyle name="Schlecht 4 2 2 3" xfId="43534" xr:uid="{F86887E7-ABDE-4A3B-808E-CEDA15452605}"/>
    <cellStyle name="Schlecht 4 2 2 4" xfId="43535" xr:uid="{8C2770B4-BEDF-47DD-B9AF-D12D0398BE7A}"/>
    <cellStyle name="Schlecht 4 2 3" xfId="43536" xr:uid="{CB79ACAA-0B7D-4073-AC3E-651F522C1899}"/>
    <cellStyle name="Schlecht 4 2 3 2" xfId="43537" xr:uid="{868AEBA3-CDE0-4ECD-BE4A-93D983235AFE}"/>
    <cellStyle name="Schlecht 4 2 4" xfId="43538" xr:uid="{6A4C2D9D-C472-4C8C-9A3E-C845684569BD}"/>
    <cellStyle name="Schlecht 4 2 5" xfId="43539" xr:uid="{9CA74623-1EB1-40FE-8FAB-D5B02AE916AB}"/>
    <cellStyle name="Schlecht 5" xfId="43540" xr:uid="{7EA13305-EB6D-43FD-866C-B83EB4EB8764}"/>
    <cellStyle name="Schlecht 5 2" xfId="43541" xr:uid="{62081BE0-7CBC-4BBD-90B4-587A4CE843FF}"/>
    <cellStyle name="Schlecht 5 2 2" xfId="43542" xr:uid="{DA784476-AFC6-48D8-88BF-461C9E31FFDB}"/>
    <cellStyle name="Schlecht 5 2 2 2" xfId="43543" xr:uid="{E5CA9160-51A6-4D19-91C3-BFAB83C0127C}"/>
    <cellStyle name="Schlecht 5 2 2 2 2" xfId="43544" xr:uid="{E92283D9-22CD-4DE1-8D93-8DD05E8B3304}"/>
    <cellStyle name="Schlecht 5 2 2 3" xfId="43545" xr:uid="{BD385AE1-488E-4B5F-A589-3A3C78E620A6}"/>
    <cellStyle name="Schlecht 5 2 2 4" xfId="43546" xr:uid="{CF2E8DDC-B1C9-493D-BABD-8DD7597A12E4}"/>
    <cellStyle name="Schlecht 5 2 3" xfId="43547" xr:uid="{28E993FD-043D-4F5A-AC85-CA2218388D9D}"/>
    <cellStyle name="Schlecht 5 2 3 2" xfId="43548" xr:uid="{73744472-7F24-4EC7-A0C2-B5AE5D438B14}"/>
    <cellStyle name="Schlecht 5 2 4" xfId="43549" xr:uid="{468EDF60-C226-4CB3-A78E-B69E2934C435}"/>
    <cellStyle name="Schlecht 5 2 5" xfId="43550" xr:uid="{1D980307-5AA9-4EAA-B31D-0A206E146307}"/>
    <cellStyle name="Schlecht 6" xfId="43551" xr:uid="{1C4A1021-F6FD-4D0F-BC19-1789B2946381}"/>
    <cellStyle name="Schlecht 6 2" xfId="43552" xr:uid="{8D2026CE-9863-4979-97BD-9C6773E3DD39}"/>
    <cellStyle name="Schlecht 6 2 2" xfId="43553" xr:uid="{ACDC7B29-F007-46B7-97C2-3DC3C21DC0FC}"/>
    <cellStyle name="Schlecht 6 2 2 2" xfId="43554" xr:uid="{4BC9C8D6-CDA6-44F6-84FD-728D32BD10D9}"/>
    <cellStyle name="Schlecht 6 2 2 2 2" xfId="43555" xr:uid="{99EF9ADB-E116-4530-83B7-7D40E6949DB2}"/>
    <cellStyle name="Schlecht 6 2 2 3" xfId="43556" xr:uid="{50A2F680-7FD5-4EA7-9D94-9FF2881CAA31}"/>
    <cellStyle name="Schlecht 6 2 2 4" xfId="43557" xr:uid="{4FED0563-F5EF-4F06-B442-03B122B57F58}"/>
    <cellStyle name="Schlecht 6 2 3" xfId="43558" xr:uid="{100B911B-8152-4F57-B9FB-744B0A5C2AD8}"/>
    <cellStyle name="Schlecht 6 2 3 2" xfId="43559" xr:uid="{D18272DE-DB5F-43C1-85A5-4E2C971BAD13}"/>
    <cellStyle name="Schlecht 6 2 4" xfId="43560" xr:uid="{D176B843-6F99-4956-8BDF-74909204DFCB}"/>
    <cellStyle name="Schlecht 6 2 5" xfId="43561" xr:uid="{F62EEB77-1245-41C9-82C3-3265D9A83751}"/>
    <cellStyle name="Schlecht 7" xfId="43562" xr:uid="{ED63886A-3708-4CEC-B2E0-FAF9495759F9}"/>
    <cellStyle name="Schlecht 7 2" xfId="43563" xr:uid="{6C8D1B9A-74A7-4AB6-838C-5AFC5670E966}"/>
    <cellStyle name="Schlecht 7 2 2" xfId="43564" xr:uid="{7E52D35D-33A5-4E0E-AF89-E014AB8526D8}"/>
    <cellStyle name="Schlecht 7 2 2 2" xfId="43565" xr:uid="{F9A9CD27-2842-431D-B3C4-13F3346D7DA9}"/>
    <cellStyle name="Schlecht 7 2 2 2 2" xfId="43566" xr:uid="{344DC4B9-CB4D-49ED-9E80-E5F47BAA1A16}"/>
    <cellStyle name="Schlecht 7 2 2 3" xfId="43567" xr:uid="{18C77F24-7207-4943-8B0B-DB85564A6C01}"/>
    <cellStyle name="Schlecht 7 2 2 4" xfId="43568" xr:uid="{5F46544E-C5E3-44F6-8EBD-1A826F43C1EE}"/>
    <cellStyle name="Schlecht 7 2 3" xfId="43569" xr:uid="{BC748AAE-B8D4-4C7A-A267-3F13F0F973A8}"/>
    <cellStyle name="Schlecht 7 2 3 2" xfId="43570" xr:uid="{44CBF9BA-C6E5-497D-9E93-FAA12B945EC8}"/>
    <cellStyle name="Schlecht 7 2 4" xfId="43571" xr:uid="{B349A21A-B6CC-4897-9617-0B8B9B7CDAA1}"/>
    <cellStyle name="Schlecht 7 2 5" xfId="43572" xr:uid="{865B3360-E088-4EF6-BAD5-CCAFDCCFA19E}"/>
    <cellStyle name="Schlecht 8" xfId="43573" xr:uid="{71827285-22DE-4E59-8746-03AFE5FB8DB7}"/>
    <cellStyle name="Schlecht 8 2" xfId="43574" xr:uid="{8FD54EF0-6B9D-4585-96E9-F6236C7A2378}"/>
    <cellStyle name="Schlecht 8 2 2" xfId="43575" xr:uid="{64CD27F6-9218-4DA2-8D4A-DF0C106BE805}"/>
    <cellStyle name="Schlecht 8 2 2 2" xfId="43576" xr:uid="{DD9EF96C-B941-4605-B8DB-0ED84F5DF5D8}"/>
    <cellStyle name="Schlecht 8 2 3" xfId="43577" xr:uid="{99EC1CBB-7C26-400A-B3DC-10E7BA81DF91}"/>
    <cellStyle name="Schlecht 8 2 4" xfId="43578" xr:uid="{C487C8AD-1204-409B-A39C-99A0F3FC2FA9}"/>
    <cellStyle name="Schlecht 8 3" xfId="43579" xr:uid="{2B444B41-6E19-4100-9933-D74C34A066E2}"/>
    <cellStyle name="Schlecht 8 3 2" xfId="43580" xr:uid="{C5FB1EE7-DE64-46BA-AD7D-E5C99B75DA88}"/>
    <cellStyle name="Schlecht 8 4" xfId="43581" xr:uid="{3B6C8065-2CA9-4239-B10A-3ADE221809BC}"/>
    <cellStyle name="Schlecht 8 5" xfId="43582" xr:uid="{D3986D4A-0B10-4DAE-A81F-25B5703DB22E}"/>
    <cellStyle name="Schlecht 9" xfId="43506" xr:uid="{0DCB89EF-577A-4BBE-AAD6-B43460D1FFEC}"/>
    <cellStyle name="Semleges" xfId="43583" xr:uid="{83E494CC-3590-434E-BBC9-E408CBCF10A0}"/>
    <cellStyle name="Semleges 2" xfId="43584" xr:uid="{A3A4A9A4-3CF3-427B-8085-9F20C6786911}"/>
    <cellStyle name="Semleges 2 2" xfId="43585" xr:uid="{58206419-F271-474D-BC47-BE6CDDF75ABB}"/>
    <cellStyle name="Semleges 2 2 2" xfId="43586" xr:uid="{53B2F1EB-54FD-4CF0-BF4E-CF1BBB5FB124}"/>
    <cellStyle name="Semleges 2 2 2 2" xfId="43587" xr:uid="{0A2F2218-87AC-4772-ABB1-E3EBEAF1C71C}"/>
    <cellStyle name="Semleges 2 2 3" xfId="43588" xr:uid="{96EC33C7-7D86-4EC8-AAF1-52DA4A704768}"/>
    <cellStyle name="Semleges 2 2 4" xfId="43589" xr:uid="{C256CBBC-EA90-48D0-AB29-7810B5661AB0}"/>
    <cellStyle name="Semleges 2 3" xfId="43590" xr:uid="{729E5FE5-5B19-4196-9FC5-99353BC17D60}"/>
    <cellStyle name="Semleges 2 3 2" xfId="43591" xr:uid="{1A09ED4A-514E-42FA-8828-2544D4D540E1}"/>
    <cellStyle name="Semleges 2 4" xfId="43592" xr:uid="{812F2598-38AF-4DF3-A992-2D0B42E08C89}"/>
    <cellStyle name="Semleges 2 5" xfId="43593" xr:uid="{0FF7B602-C70A-4309-8159-B38EBF7D249E}"/>
    <cellStyle name="Shade" xfId="1643" xr:uid="{00000000-0005-0000-0000-000075060000}"/>
    <cellStyle name="Shade 2" xfId="1644" xr:uid="{00000000-0005-0000-0000-000076060000}"/>
    <cellStyle name="Shade 2 2" xfId="1645" xr:uid="{00000000-0005-0000-0000-000077060000}"/>
    <cellStyle name="Shade 2 2 2" xfId="1646" xr:uid="{00000000-0005-0000-0000-000078060000}"/>
    <cellStyle name="Shade 2 2 2 2" xfId="1647" xr:uid="{00000000-0005-0000-0000-000079060000}"/>
    <cellStyle name="Shade 2 2 2 2 2" xfId="1648" xr:uid="{00000000-0005-0000-0000-00007A060000}"/>
    <cellStyle name="Shade 2 2 2 2 2 2" xfId="43598" xr:uid="{E87A708E-D204-4FF2-8E5C-612CD2986642}"/>
    <cellStyle name="Shade 2 2 2 2 3" xfId="43599" xr:uid="{F9EA1384-B0F1-499C-B821-6A25A47ABCD9}"/>
    <cellStyle name="Shade 2 2 2 2 4" xfId="43597" xr:uid="{F23FE277-2D5C-4E12-9E41-218F297D3598}"/>
    <cellStyle name="Shade 2 2 2 3" xfId="1649" xr:uid="{00000000-0005-0000-0000-00007B060000}"/>
    <cellStyle name="Shade 2 2 2 3 2" xfId="43600" xr:uid="{7013AED1-CF3C-4AFF-AE18-E5A4B26B8389}"/>
    <cellStyle name="Shade 2 2 2 4" xfId="43601" xr:uid="{B528BA99-17ED-40EF-99FB-9C653EDF86F5}"/>
    <cellStyle name="Shade 2 2 2 5" xfId="43602" xr:uid="{865FC514-A0B9-4131-BEBD-EB08FD596788}"/>
    <cellStyle name="Shade 2 2 2 6" xfId="43596" xr:uid="{804BAD04-C3A5-49BA-A0C3-FC4932CE06F0}"/>
    <cellStyle name="Shade 2 2 3" xfId="1650" xr:uid="{00000000-0005-0000-0000-00007C060000}"/>
    <cellStyle name="Shade 2 2 3 2" xfId="1651" xr:uid="{00000000-0005-0000-0000-00007D060000}"/>
    <cellStyle name="Shade 2 2 3 2 2" xfId="43604" xr:uid="{1DCD4B87-0065-4590-8DAF-9649AB9751C9}"/>
    <cellStyle name="Shade 2 2 3 3" xfId="43603" xr:uid="{9CF26A4B-4937-4D67-9514-D13CAF7F2804}"/>
    <cellStyle name="Shade 2 2 4" xfId="1652" xr:uid="{00000000-0005-0000-0000-00007E060000}"/>
    <cellStyle name="Shade 2 2 4 2" xfId="43605" xr:uid="{1234C67F-BCB9-4A01-A197-B7DD0702FBCC}"/>
    <cellStyle name="Shade 2 2 5" xfId="43606" xr:uid="{005B3923-DC9C-4EFE-AF03-E4038EA63C93}"/>
    <cellStyle name="Shade 2 2 6" xfId="43607" xr:uid="{AECFC1C5-683F-4431-BD18-195D80E880F2}"/>
    <cellStyle name="Shade 2 2 7" xfId="43608" xr:uid="{6779D99D-E58E-4BD7-A318-C921BBE8D84C}"/>
    <cellStyle name="Shade 2 2 8" xfId="43595" xr:uid="{7CBD8F1E-07A9-4875-9294-3FEE58D8D4D2}"/>
    <cellStyle name="Shade 2 3" xfId="1653" xr:uid="{00000000-0005-0000-0000-00007F060000}"/>
    <cellStyle name="Shade 2 3 2" xfId="1654" xr:uid="{00000000-0005-0000-0000-000080060000}"/>
    <cellStyle name="Shade 2 3 2 2" xfId="1655" xr:uid="{00000000-0005-0000-0000-000081060000}"/>
    <cellStyle name="Shade 2 3 2 2 2" xfId="1656" xr:uid="{00000000-0005-0000-0000-000082060000}"/>
    <cellStyle name="Shade 2 3 2 2 3" xfId="43611" xr:uid="{D277872D-8196-4995-9108-42D1BB15B114}"/>
    <cellStyle name="Shade 2 3 2 3" xfId="1657" xr:uid="{00000000-0005-0000-0000-000083060000}"/>
    <cellStyle name="Shade 2 3 2 4" xfId="43610" xr:uid="{FC51C1E2-EAFD-477B-BF2F-0175996600E2}"/>
    <cellStyle name="Shade 2 3 3" xfId="1658" xr:uid="{00000000-0005-0000-0000-000084060000}"/>
    <cellStyle name="Shade 2 3 3 2" xfId="1659" xr:uid="{00000000-0005-0000-0000-000085060000}"/>
    <cellStyle name="Shade 2 3 3 2 2" xfId="1660" xr:uid="{00000000-0005-0000-0000-000086060000}"/>
    <cellStyle name="Shade 2 3 3 2 3" xfId="43613" xr:uid="{6361BB52-1947-4CBF-ABB3-96593E6968F6}"/>
    <cellStyle name="Shade 2 3 3 3" xfId="1661" xr:uid="{00000000-0005-0000-0000-000087060000}"/>
    <cellStyle name="Shade 2 3 3 4" xfId="43612" xr:uid="{40CB67B0-158C-4A24-B7FB-0CED89B602E5}"/>
    <cellStyle name="Shade 2 3 4" xfId="1662" xr:uid="{00000000-0005-0000-0000-000088060000}"/>
    <cellStyle name="Shade 2 3 4 2" xfId="1663" xr:uid="{00000000-0005-0000-0000-000089060000}"/>
    <cellStyle name="Shade 2 3 4 2 2" xfId="1664" xr:uid="{00000000-0005-0000-0000-00008A060000}"/>
    <cellStyle name="Shade 2 3 4 2 3" xfId="43615" xr:uid="{85A1D0CC-C864-4D74-9354-B5F5173152AA}"/>
    <cellStyle name="Shade 2 3 4 3" xfId="1665" xr:uid="{00000000-0005-0000-0000-00008B060000}"/>
    <cellStyle name="Shade 2 3 4 4" xfId="43614" xr:uid="{2F16FC8A-8949-4C11-9E1F-0D2EB5E5DCB2}"/>
    <cellStyle name="Shade 2 3 5" xfId="1666" xr:uid="{00000000-0005-0000-0000-00008C060000}"/>
    <cellStyle name="Shade 2 3 5 2" xfId="43616" xr:uid="{2BB578CE-6DDF-4A5F-B59D-9A2187FF4440}"/>
    <cellStyle name="Shade 2 3 6" xfId="43617" xr:uid="{B77C437C-D0E0-4BCD-B1C6-35B1A737FDAA}"/>
    <cellStyle name="Shade 2 3 7" xfId="43609" xr:uid="{0A451022-D09E-4529-B64A-5699CACC61F5}"/>
    <cellStyle name="Shade 2 4" xfId="1667" xr:uid="{00000000-0005-0000-0000-00008D060000}"/>
    <cellStyle name="Shade 2 5" xfId="43594" xr:uid="{A01E055A-9CBF-428F-B583-134D0E100195}"/>
    <cellStyle name="Shade 3" xfId="1668" xr:uid="{00000000-0005-0000-0000-00008E060000}"/>
    <cellStyle name="Shade 3 2" xfId="1669" xr:uid="{00000000-0005-0000-0000-00008F060000}"/>
    <cellStyle name="Shade 3 2 2" xfId="1670" xr:uid="{00000000-0005-0000-0000-000090060000}"/>
    <cellStyle name="Shade 3 2 2 2" xfId="1671" xr:uid="{00000000-0005-0000-0000-000091060000}"/>
    <cellStyle name="Shade 3 2 2 2 2" xfId="43621" xr:uid="{F35D1F2B-1C5D-455F-8181-19DFDDA3B0EB}"/>
    <cellStyle name="Shade 3 2 2 3" xfId="43622" xr:uid="{0C68DCE7-CE92-4C32-AA36-0E09A0ED5CF8}"/>
    <cellStyle name="Shade 3 2 2 4" xfId="43620" xr:uid="{B2423DFC-6EE0-457D-A311-33DE48E75018}"/>
    <cellStyle name="Shade 3 2 3" xfId="1672" xr:uid="{00000000-0005-0000-0000-000092060000}"/>
    <cellStyle name="Shade 3 2 3 2" xfId="43623" xr:uid="{952B5C02-D08D-40E6-A969-247201AB55AF}"/>
    <cellStyle name="Shade 3 2 4" xfId="43624" xr:uid="{7DD84A91-24D7-4217-BFE1-99ECF27A9CF8}"/>
    <cellStyle name="Shade 3 2 5" xfId="43625" xr:uid="{E52BF1EE-BE96-4057-9554-63FC7B438195}"/>
    <cellStyle name="Shade 3 2 6" xfId="43619" xr:uid="{EE09CE56-3EF8-46A4-88EB-22F2CF13EA8A}"/>
    <cellStyle name="Shade 3 3" xfId="1673" xr:uid="{00000000-0005-0000-0000-000093060000}"/>
    <cellStyle name="Shade 3 3 2" xfId="1674" xr:uid="{00000000-0005-0000-0000-000094060000}"/>
    <cellStyle name="Shade 3 3 2 2" xfId="43627" xr:uid="{7C9FC218-1CC3-49B5-B97D-9D5BB1925312}"/>
    <cellStyle name="Shade 3 3 3" xfId="43626" xr:uid="{633DF35E-BFED-4A3F-85D6-86ECFBD5FE4E}"/>
    <cellStyle name="Shade 3 4" xfId="1675" xr:uid="{00000000-0005-0000-0000-000095060000}"/>
    <cellStyle name="Shade 3 4 2" xfId="43628" xr:uid="{4397F155-2757-405D-A9A7-6485F6DADF53}"/>
    <cellStyle name="Shade 3 5" xfId="43629" xr:uid="{0711FCD4-5803-48AE-8737-2159A676023A}"/>
    <cellStyle name="Shade 3 6" xfId="43630" xr:uid="{43F98B80-707C-4985-AEDF-CBCB695D590A}"/>
    <cellStyle name="Shade 3 7" xfId="43618" xr:uid="{DB24E3D2-5BB6-4B1B-A2E0-26287ADD7508}"/>
    <cellStyle name="Shade 4" xfId="1676" xr:uid="{00000000-0005-0000-0000-000096060000}"/>
    <cellStyle name="Shade 4 2" xfId="1677" xr:uid="{00000000-0005-0000-0000-000097060000}"/>
    <cellStyle name="Shade 4 2 2" xfId="1678" xr:uid="{00000000-0005-0000-0000-000098060000}"/>
    <cellStyle name="Shade 4 2 2 2" xfId="1679" xr:uid="{00000000-0005-0000-0000-000099060000}"/>
    <cellStyle name="Shade 4 2 2 3" xfId="43633" xr:uid="{327BDE75-714A-46EE-96A6-49B63745E3C7}"/>
    <cellStyle name="Shade 4 2 3" xfId="1680" xr:uid="{00000000-0005-0000-0000-00009A060000}"/>
    <cellStyle name="Shade 4 2 3 2" xfId="1681" xr:uid="{00000000-0005-0000-0000-00009B060000}"/>
    <cellStyle name="Shade 4 2 4" xfId="1682" xr:uid="{00000000-0005-0000-0000-00009C060000}"/>
    <cellStyle name="Shade 4 2 5" xfId="43632" xr:uid="{783FC27A-4EB0-4065-8990-6864FA4A9363}"/>
    <cellStyle name="Shade 4 3" xfId="1683" xr:uid="{00000000-0005-0000-0000-00009D060000}"/>
    <cellStyle name="Shade 4 3 2" xfId="1684" xr:uid="{00000000-0005-0000-0000-00009E060000}"/>
    <cellStyle name="Shade 4 3 2 2" xfId="1685" xr:uid="{00000000-0005-0000-0000-00009F060000}"/>
    <cellStyle name="Shade 4 3 2 3" xfId="43635" xr:uid="{42F05014-61C1-46B2-9E47-237C84F01140}"/>
    <cellStyle name="Shade 4 3 3" xfId="1686" xr:uid="{00000000-0005-0000-0000-0000A0060000}"/>
    <cellStyle name="Shade 4 3 4" xfId="43634" xr:uid="{3C0FA0C7-0613-4D04-B666-143CDA0F9DAC}"/>
    <cellStyle name="Shade 4 4" xfId="1687" xr:uid="{00000000-0005-0000-0000-0000A1060000}"/>
    <cellStyle name="Shade 4 4 2" xfId="1688" xr:uid="{00000000-0005-0000-0000-0000A2060000}"/>
    <cellStyle name="Shade 4 4 2 2" xfId="1689" xr:uid="{00000000-0005-0000-0000-0000A3060000}"/>
    <cellStyle name="Shade 4 4 2 3" xfId="43637" xr:uid="{49EAF84C-908C-483B-9424-6D3DD9004AC0}"/>
    <cellStyle name="Shade 4 4 3" xfId="1690" xr:uid="{00000000-0005-0000-0000-0000A4060000}"/>
    <cellStyle name="Shade 4 4 4" xfId="43636" xr:uid="{432CA599-C4D3-4949-BA89-088A3991B008}"/>
    <cellStyle name="Shade 4 5" xfId="1691" xr:uid="{00000000-0005-0000-0000-0000A5060000}"/>
    <cellStyle name="Shade 4 5 2" xfId="43638" xr:uid="{6F6D2426-ECDD-4473-99AB-5062CA4FD84F}"/>
    <cellStyle name="Shade 4 6" xfId="43639" xr:uid="{31BA37C6-3ADA-4AB8-8BB0-F3E2983A8D86}"/>
    <cellStyle name="Shade 4 7" xfId="43631" xr:uid="{9EBBE0E8-AC9B-4CFB-8A49-03568A6AB5CB}"/>
    <cellStyle name="Shade 5" xfId="1692" xr:uid="{00000000-0005-0000-0000-0000A6060000}"/>
    <cellStyle name="Shade 5 2" xfId="1693" xr:uid="{00000000-0005-0000-0000-0000A7060000}"/>
    <cellStyle name="Shade 6" xfId="1694" xr:uid="{00000000-0005-0000-0000-0000A8060000}"/>
    <cellStyle name="Shade 7" xfId="4096" xr:uid="{ACC3A6F6-ED69-4683-8C6D-73899F609514}"/>
    <cellStyle name="Shade_1A CRF Trend.v1" xfId="43640" xr:uid="{660A32BC-16A3-4F08-A14B-D38EF1E13D63}"/>
    <cellStyle name="Sortie 10" xfId="43641" xr:uid="{832BA837-2DBE-4E23-8666-2D8645C15F51}"/>
    <cellStyle name="Sortie 10 2" xfId="43642" xr:uid="{472FD894-2C65-4627-84B0-C50D25FB39A4}"/>
    <cellStyle name="Sortie 10 2 2" xfId="43643" xr:uid="{E66A2093-B8C1-43FA-8040-E7831B747933}"/>
    <cellStyle name="Sortie 10 2 2 2" xfId="43644" xr:uid="{42864B74-2F30-4928-B49E-F1DD5A00ADC0}"/>
    <cellStyle name="Sortie 10 2 2 2 2" xfId="43645" xr:uid="{45FC9269-96A1-4A9B-B3D8-4593B838249E}"/>
    <cellStyle name="Sortie 10 2 2 3" xfId="43646" xr:uid="{4FF7FFD3-BAEC-44D9-A580-218FDE870716}"/>
    <cellStyle name="Sortie 10 2 2 4" xfId="43647" xr:uid="{B1DED833-B2FA-4220-A563-D02EFD5499AD}"/>
    <cellStyle name="Sortie 10 2 3" xfId="43648" xr:uid="{7FBB000D-D8D3-4344-BB70-3DD905F2BD31}"/>
    <cellStyle name="Sortie 10 2 3 2" xfId="43649" xr:uid="{BAE40DE5-9E45-41EF-82D2-E67791F4EE7B}"/>
    <cellStyle name="Sortie 10 2 3 3" xfId="43650" xr:uid="{7B1446CC-2606-455A-B8A8-FF821D8F55B3}"/>
    <cellStyle name="Sortie 10 2 4" xfId="43651" xr:uid="{BA251663-119E-4706-AB9C-FF39CD69D274}"/>
    <cellStyle name="Sortie 10 2 4 2" xfId="43652" xr:uid="{537FED21-C828-444D-977A-2F90E01F3D59}"/>
    <cellStyle name="Sortie 10 2 5" xfId="43653" xr:uid="{5DD06A04-BFF8-4A93-B4EA-31AB181BE2B9}"/>
    <cellStyle name="Sortie 10 2 6" xfId="43654" xr:uid="{6EF9EAE7-8D9E-48F3-9539-50BECBF02DB3}"/>
    <cellStyle name="Sortie 10 3" xfId="43655" xr:uid="{1E9F2FC6-CEA6-4DD8-A0B0-3B35CC3D33A9}"/>
    <cellStyle name="Sortie 10 3 2" xfId="43656" xr:uid="{5BB70891-4B12-4377-8AD6-0390D781E153}"/>
    <cellStyle name="Sortie 11" xfId="43657" xr:uid="{3C88827D-6771-416D-86B1-8C96624137A3}"/>
    <cellStyle name="Sortie 11 2" xfId="43658" xr:uid="{D3AAC0EE-67C0-4EB4-8E22-A334D8FE2A17}"/>
    <cellStyle name="Sortie 11 2 2" xfId="43659" xr:uid="{4EA55040-692C-4747-85DC-DAC3F43D310F}"/>
    <cellStyle name="Sortie 11 2 2 2" xfId="43660" xr:uid="{497ACC19-0A5E-4330-A422-06100513F332}"/>
    <cellStyle name="Sortie 11 2 2 2 2" xfId="43661" xr:uid="{87E894FB-6AE8-42C8-8DFA-C74EB6DEA639}"/>
    <cellStyle name="Sortie 11 2 2 2 2 2" xfId="43662" xr:uid="{EE102BCA-F57D-4B9D-935D-AF3E2A8BEB25}"/>
    <cellStyle name="Sortie 11 2 2 2 3" xfId="43663" xr:uid="{1A609EA8-A46F-466B-A3E1-1B62D06AAEC5}"/>
    <cellStyle name="Sortie 11 2 2 2 4" xfId="43664" xr:uid="{351A6605-5DD0-4A12-8938-9D70CB4A3535}"/>
    <cellStyle name="Sortie 11 2 2 3" xfId="43665" xr:uid="{56FBCB72-E020-494C-8068-6B7056DACDD4}"/>
    <cellStyle name="Sortie 11 2 2 3 2" xfId="43666" xr:uid="{CFBA9251-AC97-4C3B-BD78-92DEBC4CFEE9}"/>
    <cellStyle name="Sortie 11 2 2 4" xfId="43667" xr:uid="{3D8F34FC-9177-4C81-A40E-1D5A6CD81A78}"/>
    <cellStyle name="Sortie 11 2 2 5" xfId="43668" xr:uid="{ADC1C34C-78EE-4FD1-9EE2-01A879D14A1C}"/>
    <cellStyle name="Sortie 11 2 2 6" xfId="43669" xr:uid="{A653FA08-B4FC-4097-8D66-1DF287A8B7AD}"/>
    <cellStyle name="Sortie 11 2 3" xfId="43670" xr:uid="{8255F9FF-02BC-4C70-A1C7-9DC1F0ED268E}"/>
    <cellStyle name="Sortie 11 2 3 2" xfId="43671" xr:uid="{121DE007-B59C-4279-B0A1-B35316CF8AF5}"/>
    <cellStyle name="Sortie 11 2 4" xfId="43672" xr:uid="{C804EDED-9B2E-4A57-B580-FB9DCCA903E9}"/>
    <cellStyle name="Sortie 11 2 5" xfId="43673" xr:uid="{ED64E8F7-B95D-4759-B3A8-3DDC6104C9DC}"/>
    <cellStyle name="Sortie 11 3" xfId="43674" xr:uid="{7982CDD3-98F9-4C14-9192-DB062C02B4FE}"/>
    <cellStyle name="Sortie 11 3 2" xfId="43675" xr:uid="{05CE8F42-016D-4A4B-B655-24BAE6C21BB4}"/>
    <cellStyle name="Sortie 11 3 2 2" xfId="43676" xr:uid="{DDC96C2F-61DF-4C79-B306-C7187410B40D}"/>
    <cellStyle name="Sortie 11 3 2 2 2" xfId="43677" xr:uid="{CA365F9D-05FB-45AE-B60D-4F5A8F8C3921}"/>
    <cellStyle name="Sortie 11 3 2 2 2 2" xfId="43678" xr:uid="{C9AD6544-CF80-484B-BDF0-18447EAA99B1}"/>
    <cellStyle name="Sortie 11 3 2 2 3" xfId="43679" xr:uid="{F12D3121-0C25-4637-8A81-4619B096F4D1}"/>
    <cellStyle name="Sortie 11 3 2 2 4" xfId="43680" xr:uid="{CF5EB5A2-D559-47A5-A810-3512F86991B7}"/>
    <cellStyle name="Sortie 11 3 2 3" xfId="43681" xr:uid="{38ADF7CD-5CD1-44BF-AAAD-630E83A627DE}"/>
    <cellStyle name="Sortie 11 3 2 3 2" xfId="43682" xr:uid="{E9FE5685-5370-4F37-8CCB-D19877753C25}"/>
    <cellStyle name="Sortie 11 3 2 4" xfId="43683" xr:uid="{532C2ADE-5652-43B2-8ECE-F8C1B7227ED6}"/>
    <cellStyle name="Sortie 11 3 2 5" xfId="43684" xr:uid="{064003F5-38CD-40EE-B1FB-67422685F546}"/>
    <cellStyle name="Sortie 11 3 2 6" xfId="43685" xr:uid="{4932C856-DC8A-47B6-ABAE-95583CECDC64}"/>
    <cellStyle name="Sortie 11 3 3" xfId="43686" xr:uid="{9BD67E0C-D42E-4D0D-82D0-BE3B3AA4143F}"/>
    <cellStyle name="Sortie 11 3 3 2" xfId="43687" xr:uid="{A331F16C-5767-400F-8D6C-EC211A8B1735}"/>
    <cellStyle name="Sortie 11 4" xfId="43688" xr:uid="{D6090ECA-295D-45CD-AFEF-141B81DF23F9}"/>
    <cellStyle name="Sortie 11 4 2" xfId="43689" xr:uid="{FB1D5ED8-7F86-40BF-8CC2-E195D1218B4F}"/>
    <cellStyle name="Sortie 11 4 2 2" xfId="43690" xr:uid="{235C4F6E-41E6-46F0-BE6D-7E71045B8BB0}"/>
    <cellStyle name="Sortie 11 4 2 2 2" xfId="43691" xr:uid="{DC2AB7B5-F99F-46BF-BF76-FCD73BF22B67}"/>
    <cellStyle name="Sortie 11 4 2 2 2 2" xfId="43692" xr:uid="{41CB5840-0E77-4FCD-8F52-6039DEAF3BE0}"/>
    <cellStyle name="Sortie 11 4 2 2 3" xfId="43693" xr:uid="{2273B20C-8DCF-48FC-8510-182D2EFEBBA8}"/>
    <cellStyle name="Sortie 11 4 2 2 4" xfId="43694" xr:uid="{11209F67-A80E-4838-B19F-D77662CADDAA}"/>
    <cellStyle name="Sortie 11 4 2 3" xfId="43695" xr:uid="{D00334F5-8588-49D7-9C93-C6C289E479FC}"/>
    <cellStyle name="Sortie 11 4 2 3 2" xfId="43696" xr:uid="{480E864C-6C07-404A-B377-BF7267137135}"/>
    <cellStyle name="Sortie 11 4 2 4" xfId="43697" xr:uid="{2B458DC9-91B7-4EB1-9DA9-5DEE96220B25}"/>
    <cellStyle name="Sortie 11 4 2 5" xfId="43698" xr:uid="{636DBF21-272E-4003-8213-B596B883157C}"/>
    <cellStyle name="Sortie 11 4 2 6" xfId="43699" xr:uid="{A44A3436-397B-433D-BD9E-7AA6A0189988}"/>
    <cellStyle name="Sortie 11 4 3" xfId="43700" xr:uid="{899578CB-D24A-4FA5-AE71-4ADA462EAF03}"/>
    <cellStyle name="Sortie 11 4 3 2" xfId="43701" xr:uid="{98501148-D84C-44F3-BF12-FBCC1E4D2014}"/>
    <cellStyle name="Sortie 11 5" xfId="43702" xr:uid="{B465BD47-E122-495D-BE78-2E198121E2AA}"/>
    <cellStyle name="Sortie 11 5 2" xfId="43703" xr:uid="{D822189F-BDEA-4CC3-BD5D-3F5E6FB9DD6D}"/>
    <cellStyle name="Sortie 11 5 2 2" xfId="43704" xr:uid="{519DE0DF-E42C-4E05-A018-3A7B7988225F}"/>
    <cellStyle name="Sortie 11 5 2 2 2" xfId="43705" xr:uid="{48AFB459-C30E-46E7-8080-787E6311C28E}"/>
    <cellStyle name="Sortie 11 5 2 3" xfId="43706" xr:uid="{12107D5F-5F36-4945-AFC2-387358278160}"/>
    <cellStyle name="Sortie 11 5 2 4" xfId="43707" xr:uid="{FB154EFF-D677-400B-BEB5-B9AB086154FD}"/>
    <cellStyle name="Sortie 11 5 3" xfId="43708" xr:uid="{600F8629-F42B-450B-86B3-77C04B0F7294}"/>
    <cellStyle name="Sortie 11 5 3 2" xfId="43709" xr:uid="{2F501F62-DE78-48B8-A841-24318E36F0C9}"/>
    <cellStyle name="Sortie 11 5 4" xfId="43710" xr:uid="{27AD6E7F-F1FE-4BF9-87B3-E3DF41C74040}"/>
    <cellStyle name="Sortie 11 5 5" xfId="43711" xr:uid="{7E2EF3B4-8D7E-418B-B364-641189EA4F31}"/>
    <cellStyle name="Sortie 11 5 6" xfId="43712" xr:uid="{8C5EBEA8-4AAF-4955-820E-9EEE7250242C}"/>
    <cellStyle name="Sortie 11 6" xfId="43713" xr:uid="{19E8063A-5972-4246-BC8C-72B8D5D7BC5F}"/>
    <cellStyle name="Sortie 11 7" xfId="43714" xr:uid="{E901B1F7-1A6B-4103-9D4A-57428F56C634}"/>
    <cellStyle name="Sortie 12" xfId="43715" xr:uid="{7681BF87-DE56-4CC2-862F-53B814FC6804}"/>
    <cellStyle name="Sortie 12 2" xfId="43716" xr:uid="{1C484164-C178-4F37-A253-171B7E6F9234}"/>
    <cellStyle name="Sortie 12 2 2" xfId="43717" xr:uid="{9BF0B597-AABC-4DBF-B0BF-B15766FDCE89}"/>
    <cellStyle name="Sortie 12 2 2 2" xfId="43718" xr:uid="{0FE39435-2F83-412A-96E6-DDA56629E3BD}"/>
    <cellStyle name="Sortie 12 2 2 2 2" xfId="43719" xr:uid="{0745C4B6-4B47-4548-BE34-EF15C8D4F94E}"/>
    <cellStyle name="Sortie 12 2 2 2 2 2" xfId="43720" xr:uid="{9F4B8C31-5F7C-42B6-80BD-C009975969F9}"/>
    <cellStyle name="Sortie 12 2 2 2 3" xfId="43721" xr:uid="{9396F3E2-F8F6-4332-8E0F-A897F4A21DBE}"/>
    <cellStyle name="Sortie 12 2 2 2 4" xfId="43722" xr:uid="{D59A2BAC-B6E9-4D9F-93CE-AD9B6203DF0E}"/>
    <cellStyle name="Sortie 12 2 2 3" xfId="43723" xr:uid="{5FE36FB9-170F-4CF6-9AD5-E1819BD674EA}"/>
    <cellStyle name="Sortie 12 2 2 3 2" xfId="43724" xr:uid="{22F0F22D-3C2B-4B4F-9C63-985630565D80}"/>
    <cellStyle name="Sortie 12 2 2 4" xfId="43725" xr:uid="{EB2B3439-99B5-4233-8879-C48ADECA9F46}"/>
    <cellStyle name="Sortie 12 2 2 5" xfId="43726" xr:uid="{FAABDBAB-5194-45EB-963D-51DC1C71393B}"/>
    <cellStyle name="Sortie 12 2 2 6" xfId="43727" xr:uid="{96A82A5D-3939-4E31-A5C7-311E20CAEBF5}"/>
    <cellStyle name="Sortie 12 2 3" xfId="43728" xr:uid="{76E0EB2D-FE04-444F-9886-42975D249D8E}"/>
    <cellStyle name="Sortie 12 2 3 2" xfId="43729" xr:uid="{F241574F-211C-4638-B37C-ABC1B8271362}"/>
    <cellStyle name="Sortie 12 3" xfId="43730" xr:uid="{57C63F3B-CB57-44A8-9218-6E4C839DD563}"/>
    <cellStyle name="Sortie 12 3 2" xfId="43731" xr:uid="{4AB798AD-C242-4D19-A123-B45DE0E3BF86}"/>
    <cellStyle name="Sortie 12 3 2 2" xfId="43732" xr:uid="{7B4E2C70-13B6-494E-A63A-0DB3AC431083}"/>
    <cellStyle name="Sortie 12 3 2 2 2" xfId="43733" xr:uid="{80D9EBAF-1DAF-4429-BE31-19BD42EC5EBC}"/>
    <cellStyle name="Sortie 12 3 2 2 2 2" xfId="43734" xr:uid="{13DA9C9D-A532-4501-AEA0-FD6F8619163E}"/>
    <cellStyle name="Sortie 12 3 2 2 3" xfId="43735" xr:uid="{BA4E130F-D398-4535-8F07-218E8F93DBA6}"/>
    <cellStyle name="Sortie 12 3 2 2 4" xfId="43736" xr:uid="{A4846368-6F8B-4E9A-9C73-A6AA1EEAA41E}"/>
    <cellStyle name="Sortie 12 3 2 3" xfId="43737" xr:uid="{8067AE9D-8C2D-4367-A809-44C97397B308}"/>
    <cellStyle name="Sortie 12 3 2 3 2" xfId="43738" xr:uid="{38CE5EDF-B4D2-4A93-BBB3-9E919F99541A}"/>
    <cellStyle name="Sortie 12 3 2 4" xfId="43739" xr:uid="{50041E82-90F1-4871-9060-6FA70B21C759}"/>
    <cellStyle name="Sortie 12 3 2 5" xfId="43740" xr:uid="{042E2E35-D661-4549-AACC-8E184C15A58A}"/>
    <cellStyle name="Sortie 12 3 2 6" xfId="43741" xr:uid="{2D1D0039-B979-414A-8C35-097D9377D472}"/>
    <cellStyle name="Sortie 12 3 3" xfId="43742" xr:uid="{805E1BE1-7FED-46D7-AE89-02A05F156EAA}"/>
    <cellStyle name="Sortie 12 3 3 2" xfId="43743" xr:uid="{D5866985-9378-4A5D-8C83-2FC397276F14}"/>
    <cellStyle name="Sortie 12 4" xfId="43744" xr:uid="{9849023F-774D-482A-A51C-1C1E2A09D6D7}"/>
    <cellStyle name="Sortie 12 4 2" xfId="43745" xr:uid="{3DFCD009-2924-4580-B351-FB480D9D61A5}"/>
    <cellStyle name="Sortie 12 4 2 2" xfId="43746" xr:uid="{BC9C935C-564E-4449-8511-442C5D876BC3}"/>
    <cellStyle name="Sortie 12 4 2 2 2" xfId="43747" xr:uid="{29ED9FE0-527A-405F-864B-54496731BA4F}"/>
    <cellStyle name="Sortie 12 4 2 3" xfId="43748" xr:uid="{4A75BD88-FCD5-4F10-8612-BF0EE26A88A8}"/>
    <cellStyle name="Sortie 12 4 2 4" xfId="43749" xr:uid="{28589266-D07F-4739-BA5C-60271BBDCFAB}"/>
    <cellStyle name="Sortie 12 4 3" xfId="43750" xr:uid="{952C646A-678E-449D-843B-064129290440}"/>
    <cellStyle name="Sortie 12 4 3 2" xfId="43751" xr:uid="{7D7684E7-D042-446D-AF88-C8E5C5190420}"/>
    <cellStyle name="Sortie 12 4 4" xfId="43752" xr:uid="{B2FA9519-9388-4A0A-8703-203CF7C5FAE6}"/>
    <cellStyle name="Sortie 12 4 5" xfId="43753" xr:uid="{927E1218-5B39-4DE7-B7FB-B43714B3BEAB}"/>
    <cellStyle name="Sortie 12 4 6" xfId="43754" xr:uid="{10C1CDF5-A7E5-43CF-AF2D-17A6F158003E}"/>
    <cellStyle name="Sortie 12 5" xfId="43755" xr:uid="{2474CC1E-1186-4EF0-8D81-36166F5E23C2}"/>
    <cellStyle name="Sortie 12 6" xfId="43756" xr:uid="{96A3FF5C-7BBE-42FF-AFC4-57627F768E41}"/>
    <cellStyle name="Sortie 13" xfId="43757" xr:uid="{D315049A-F513-4BAE-B523-8D0D213CD04C}"/>
    <cellStyle name="Sortie 13 2" xfId="43758" xr:uid="{17E7BF6C-CAC2-4E70-9215-CDCC90EA75D2}"/>
    <cellStyle name="Sortie 13 2 2" xfId="43759" xr:uid="{990B8325-9474-4A8D-A03A-336B610D468C}"/>
    <cellStyle name="Sortie 13 2 2 2" xfId="43760" xr:uid="{C65D8F8C-F0B1-46BB-A9A1-FB26CD5E6471}"/>
    <cellStyle name="Sortie 13 2 2 2 2" xfId="43761" xr:uid="{C0823FBB-7999-4FEF-8EE4-1B75699EE653}"/>
    <cellStyle name="Sortie 13 2 2 3" xfId="43762" xr:uid="{F3DEB4AA-C705-4F21-97B9-44D47796CEB9}"/>
    <cellStyle name="Sortie 13 2 2 4" xfId="43763" xr:uid="{B7B8CEB3-C2DE-41B0-B2DA-4237EDB840B2}"/>
    <cellStyle name="Sortie 13 2 3" xfId="43764" xr:uid="{DADB8BE4-0048-4FDB-AB78-6827AA775BC5}"/>
    <cellStyle name="Sortie 13 2 3 2" xfId="43765" xr:uid="{9A5F0EDE-B1DD-4026-82E5-F017CD8CE2AA}"/>
    <cellStyle name="Sortie 13 2 4" xfId="43766" xr:uid="{82384AB3-8C1E-4E84-BB4B-1E04D23106BE}"/>
    <cellStyle name="Sortie 13 2 5" xfId="43767" xr:uid="{BD78DA46-0934-4B61-8231-E98F65D2AA2D}"/>
    <cellStyle name="Sortie 13 2 6" xfId="43768" xr:uid="{40251D47-080B-4DCE-9C97-D391F5956BF1}"/>
    <cellStyle name="Sortie 13 3" xfId="43769" xr:uid="{E29D8CBD-0D51-47C3-B9C2-F8C79EF64D85}"/>
    <cellStyle name="Sortie 13 3 2" xfId="43770" xr:uid="{3D7AED8A-5D9C-4AB6-A79D-EA400007821A}"/>
    <cellStyle name="Sortie 13 4" xfId="43771" xr:uid="{00295BC7-42DA-4F0B-A55D-C64CDD241826}"/>
    <cellStyle name="Sortie 13 5" xfId="43772" xr:uid="{DFEA4671-E852-4764-97F4-5DE0218CB6D6}"/>
    <cellStyle name="Sortie 14" xfId="43773" xr:uid="{A65098D7-C040-403E-BB9A-C98FF8F61317}"/>
    <cellStyle name="Sortie 14 2" xfId="43774" xr:uid="{D3531876-8364-4DFC-9652-0CEDFDD4718B}"/>
    <cellStyle name="Sortie 14 2 2" xfId="43775" xr:uid="{A8F32E18-D6B6-46F3-A384-3FDCCB8FD2C0}"/>
    <cellStyle name="Sortie 14 2 2 2" xfId="43776" xr:uid="{6A683D7F-918A-4468-8409-0C2978A0C588}"/>
    <cellStyle name="Sortie 14 2 2 2 2" xfId="43777" xr:uid="{49E690B8-B778-48E7-B614-BDF24581BE62}"/>
    <cellStyle name="Sortie 14 2 2 3" xfId="43778" xr:uid="{48E7F74B-DF7B-459F-BBE9-F1C7BB099731}"/>
    <cellStyle name="Sortie 14 2 2 4" xfId="43779" xr:uid="{AB442E0B-E075-49A9-8E14-BB7A5299D8FE}"/>
    <cellStyle name="Sortie 14 2 3" xfId="43780" xr:uid="{835D33B1-AB88-4B1D-A934-684CB2A5B3A7}"/>
    <cellStyle name="Sortie 14 2 3 2" xfId="43781" xr:uid="{C5500AB8-B116-4DE6-9B4D-C9EABE3250D7}"/>
    <cellStyle name="Sortie 14 2 4" xfId="43782" xr:uid="{3910BE4D-BFB2-4297-AB0E-5AB72D2149D7}"/>
    <cellStyle name="Sortie 14 2 5" xfId="43783" xr:uid="{89D2FB0E-395B-4E3A-A83D-22E2B0A70960}"/>
    <cellStyle name="Sortie 14 2 6" xfId="43784" xr:uid="{738CF288-C63E-4D8D-BBE4-9D2D50AA8BBF}"/>
    <cellStyle name="Sortie 14 3" xfId="43785" xr:uid="{3EC27E20-D9EA-41D8-9B42-DBA146FB1500}"/>
    <cellStyle name="Sortie 14 3 2" xfId="43786" xr:uid="{1885E3F5-9D8C-4AC7-ABB0-4295EB0B9B25}"/>
    <cellStyle name="Sortie 14 4" xfId="43787" xr:uid="{B709B8A5-DB76-4CE6-80C9-FAC30C9B1A0A}"/>
    <cellStyle name="Sortie 14 5" xfId="43788" xr:uid="{4052C64A-E307-44DD-B597-B3A91F589BD3}"/>
    <cellStyle name="Sortie 15" xfId="43789" xr:uid="{FF082F24-2318-4345-99BF-23A8D4B7DE2A}"/>
    <cellStyle name="Sortie 15 2" xfId="43790" xr:uid="{820B571D-E2CC-469B-8839-AD1F876881F1}"/>
    <cellStyle name="Sortie 15 2 2" xfId="43791" xr:uid="{8FF25E77-4E62-486E-B8C4-3908958561B8}"/>
    <cellStyle name="Sortie 15 2 2 2" xfId="43792" xr:uid="{C6585A62-6627-4D6A-B824-BA3CDD84028C}"/>
    <cellStyle name="Sortie 15 2 2 2 2" xfId="43793" xr:uid="{167D2049-879E-4D6A-9F96-A5FC8DF33EBD}"/>
    <cellStyle name="Sortie 15 2 2 3" xfId="43794" xr:uid="{B41A0F59-EED5-4A85-9896-799F01AA40B3}"/>
    <cellStyle name="Sortie 15 2 2 4" xfId="43795" xr:uid="{1470D948-2FD5-45A4-82DB-9EDD1955F46C}"/>
    <cellStyle name="Sortie 15 2 3" xfId="43796" xr:uid="{6CF3DE66-4FC7-4BB4-AF43-9921FB7B6DBE}"/>
    <cellStyle name="Sortie 15 2 3 2" xfId="43797" xr:uid="{6C29DF6F-0E5B-4F04-84A4-33FD6E8EC713}"/>
    <cellStyle name="Sortie 15 2 4" xfId="43798" xr:uid="{026B9AD8-6131-458C-B889-D237415FB973}"/>
    <cellStyle name="Sortie 15 2 5" xfId="43799" xr:uid="{DD12FF64-37D7-498D-AD2D-667358C82425}"/>
    <cellStyle name="Sortie 15 2 6" xfId="43800" xr:uid="{378183D8-7A5B-4D03-829E-E12A2D9A1D7F}"/>
    <cellStyle name="Sortie 15 3" xfId="43801" xr:uid="{128EF51D-46FD-4165-B8D6-473DDA963E94}"/>
    <cellStyle name="Sortie 15 3 2" xfId="43802" xr:uid="{B77C709F-13D9-42F7-B028-35892202F7B1}"/>
    <cellStyle name="Sortie 15 4" xfId="43803" xr:uid="{C6FDD6CD-124B-4973-B0BC-7B7275BCFDFF}"/>
    <cellStyle name="Sortie 15 5" xfId="43804" xr:uid="{3E4ECD95-E7BC-40F1-8049-3E9E9E251F1F}"/>
    <cellStyle name="Sortie 16" xfId="43805" xr:uid="{DFA5E7BE-2879-4177-942F-B18271785B0B}"/>
    <cellStyle name="Sortie 16 2" xfId="43806" xr:uid="{463875D1-7819-4718-8F1B-8A1864B6A6FF}"/>
    <cellStyle name="Sortie 16 3" xfId="43807" xr:uid="{6C630C10-2A5C-4988-BB40-DEC9E45B01C2}"/>
    <cellStyle name="Sortie 17" xfId="43808" xr:uid="{BB845C46-9BF4-4FFD-A734-7FEF4CC89855}"/>
    <cellStyle name="Sortie 17 2" xfId="43809" xr:uid="{22393280-775F-47B4-8888-6D1EF003F2AF}"/>
    <cellStyle name="Sortie 18" xfId="43810" xr:uid="{36DF183F-B5E4-421A-BF5A-E672BA321385}"/>
    <cellStyle name="Sortie 2" xfId="2263" xr:uid="{F556A974-DC53-43D6-9B9D-B45891962C23}"/>
    <cellStyle name="Sortie 2 2" xfId="3244" xr:uid="{1BEAA4EB-59D8-4958-9C92-D0A4EC1AB6D7}"/>
    <cellStyle name="Sortie 2 2 2" xfId="43812" xr:uid="{CA96AB88-1E5E-4B0C-8D1E-054A65EC4B36}"/>
    <cellStyle name="Sortie 2 2 2 2" xfId="43813" xr:uid="{C8A51B3B-39BB-4FD1-9D57-6B35FFC9AA9A}"/>
    <cellStyle name="Sortie 2 2 2 2 2" xfId="43814" xr:uid="{7F476392-1A2F-46EC-B16E-89257FE28BAE}"/>
    <cellStyle name="Sortie 2 2 2 2 2 2" xfId="43815" xr:uid="{715E6DD7-65CB-4AD8-B039-EC4979AE7382}"/>
    <cellStyle name="Sortie 2 2 2 2 3" xfId="43816" xr:uid="{2A387610-5918-44E5-8F4E-BF73D9BD3175}"/>
    <cellStyle name="Sortie 2 2 2 2 4" xfId="43817" xr:uid="{BCC786C0-59CD-4AEE-844C-F2ED133541A8}"/>
    <cellStyle name="Sortie 2 2 2 2 5" xfId="43818" xr:uid="{12BB667B-8FE0-470D-82A4-398EA9C7B03E}"/>
    <cellStyle name="Sortie 2 2 2 3" xfId="43819" xr:uid="{980370E1-A762-4AEB-AD41-A8CC943BA799}"/>
    <cellStyle name="Sortie 2 2 2 3 2" xfId="43820" xr:uid="{BCC2C6A8-E8CC-431A-A396-9775D3ED21A1}"/>
    <cellStyle name="Sortie 2 2 2 3 3" xfId="43821" xr:uid="{C13268E6-A61B-435A-9423-98B56178C37F}"/>
    <cellStyle name="Sortie 2 2 2 4" xfId="43822" xr:uid="{5C23D1CC-1BD4-4B50-AD80-70DABF039E4D}"/>
    <cellStyle name="Sortie 2 2 2 5" xfId="43823" xr:uid="{C980B50F-CBC9-40C6-83AE-63A6CFA79A9B}"/>
    <cellStyle name="Sortie 2 2 3" xfId="43824" xr:uid="{C847EA2D-FABD-4E2E-9F4B-8285CCD5EE3B}"/>
    <cellStyle name="Sortie 2 2 4" xfId="43811" xr:uid="{584CD7B3-2CC9-456B-B1CE-5394638DE5DA}"/>
    <cellStyle name="Sortie 2 3" xfId="43825" xr:uid="{2E600F20-BD17-4243-8B59-2386A988F6E1}"/>
    <cellStyle name="Sortie 2 3 2" xfId="43826" xr:uid="{09479A6C-8462-4641-938D-9EA89C6F1C52}"/>
    <cellStyle name="Sortie 2 3 2 2" xfId="43827" xr:uid="{BEB5E1B6-1B21-4599-89C3-9A571A03269C}"/>
    <cellStyle name="Sortie 2 3 2 2 2" xfId="43828" xr:uid="{DFF8F91A-C72E-479C-90C4-2674B59A2CBE}"/>
    <cellStyle name="Sortie 2 3 2 2 2 2" xfId="43829" xr:uid="{A0C6E081-AACE-40BC-91D8-8F8C2085443D}"/>
    <cellStyle name="Sortie 2 3 2 2 3" xfId="43830" xr:uid="{EA41488C-436C-4636-B071-8A099D6960A7}"/>
    <cellStyle name="Sortie 2 3 2 2 4" xfId="43831" xr:uid="{F91ED536-75D2-406A-9FF6-C8715D48D35D}"/>
    <cellStyle name="Sortie 2 3 2 3" xfId="43832" xr:uid="{70D28664-0324-40FA-B6A2-EED9D782ECAE}"/>
    <cellStyle name="Sortie 2 3 2 3 2" xfId="43833" xr:uid="{A988B508-840B-4E21-95C7-DE61B42E92AD}"/>
    <cellStyle name="Sortie 2 3 2 4" xfId="43834" xr:uid="{912469F6-2FEA-463D-9780-F80F72678BBA}"/>
    <cellStyle name="Sortie 2 3 2 5" xfId="43835" xr:uid="{18EBDDE1-2E88-4398-A8D2-D5969DB7F137}"/>
    <cellStyle name="Sortie 2 3 2 6" xfId="43836" xr:uid="{ADDF6B04-F30A-4F76-83B2-691AB006D70C}"/>
    <cellStyle name="Sortie 2 3 3" xfId="43837" xr:uid="{D8BB826C-9054-4136-A6AD-6C3638A544C7}"/>
    <cellStyle name="Sortie 2 3 4" xfId="43838" xr:uid="{616F7FA1-A183-4119-94DD-0F359175E115}"/>
    <cellStyle name="Sortie 2 4" xfId="43839" xr:uid="{1BAE3F20-9102-4327-9729-00612B084DCC}"/>
    <cellStyle name="Sortie 2 4 2" xfId="43840" xr:uid="{B38A6B92-CFBD-45F9-A2B3-F027CC5884BF}"/>
    <cellStyle name="Sortie 2 4 2 2" xfId="43841" xr:uid="{B991B5A7-CBBC-4208-B533-77DD62D2F868}"/>
    <cellStyle name="Sortie 2 4 2 2 2" xfId="43842" xr:uid="{8D68A899-DB3B-4744-8F20-7BCF5C1F8C7C}"/>
    <cellStyle name="Sortie 2 4 2 2 2 2" xfId="43843" xr:uid="{91ACD9DB-E97A-4EC9-A9D9-0FAD2222F4B8}"/>
    <cellStyle name="Sortie 2 4 2 2 3" xfId="43844" xr:uid="{DF69E030-FEA8-43C1-9DD1-A59CC7B917F6}"/>
    <cellStyle name="Sortie 2 4 2 2 4" xfId="43845" xr:uid="{4FC5494D-F3EE-4014-BC2B-0FD09AD2EB25}"/>
    <cellStyle name="Sortie 2 4 2 3" xfId="43846" xr:uid="{6050C4C7-DAA9-401F-AACF-EF17B01915F7}"/>
    <cellStyle name="Sortie 2 4 2 3 2" xfId="43847" xr:uid="{75864494-C734-43DD-9B91-EB050E527932}"/>
    <cellStyle name="Sortie 2 4 2 4" xfId="43848" xr:uid="{80B238AC-0C0D-42F7-8C92-EA0A5CAC3DF4}"/>
    <cellStyle name="Sortie 2 4 2 5" xfId="43849" xr:uid="{B27F3B3C-8A0C-4DA2-ADEF-6B6DEB225044}"/>
    <cellStyle name="Sortie 2 4 2 6" xfId="43850" xr:uid="{2BD2D7E2-46BB-467B-BC12-084A1596CD39}"/>
    <cellStyle name="Sortie 2 4 3" xfId="43851" xr:uid="{F4BE93CF-243D-4544-BD49-D4561907C1A9}"/>
    <cellStyle name="Sortie 2 4 4" xfId="43852" xr:uid="{0C90F8F1-2845-431E-9390-AC74484945B5}"/>
    <cellStyle name="Sortie 2 5" xfId="43853" xr:uid="{A58F71BE-D55C-41F0-817F-2D4A94EA0DF7}"/>
    <cellStyle name="Sortie 2 5 2" xfId="43854" xr:uid="{F35BB37C-E033-4576-8A5D-17AE551D617E}"/>
    <cellStyle name="Sortie 2 5 2 2" xfId="43855" xr:uid="{A822427B-59A9-4256-BEA6-01A14047EE56}"/>
    <cellStyle name="Sortie 2 5 2 2 2" xfId="43856" xr:uid="{DC90E882-0697-43CB-91DC-6B9EA693AECF}"/>
    <cellStyle name="Sortie 2 5 2 3" xfId="43857" xr:uid="{9DFBF07D-5F28-49E1-AF2D-F2FDB5D6C0BC}"/>
    <cellStyle name="Sortie 2 5 2 4" xfId="43858" xr:uid="{7B48977C-76CF-4656-8DAE-927227ACC7C6}"/>
    <cellStyle name="Sortie 2 5 3" xfId="43859" xr:uid="{B6AD3A86-315B-417E-AC23-1053CB13F5DB}"/>
    <cellStyle name="Sortie 2 5 3 2" xfId="43860" xr:uid="{D069FD98-864A-4C8E-83B8-D4938E34B33D}"/>
    <cellStyle name="Sortie 2 5 3 3" xfId="43861" xr:uid="{E95F9988-D51C-4535-A1FC-8B9C76CFE4C9}"/>
    <cellStyle name="Sortie 2 5 4" xfId="43862" xr:uid="{CBBC499C-8FC7-4DFB-BF49-B2AE1C36FEA6}"/>
    <cellStyle name="Sortie 2 5 4 2" xfId="43863" xr:uid="{7119DB86-9E74-4CBD-9C56-48DF96240732}"/>
    <cellStyle name="Sortie 2 5 5" xfId="43864" xr:uid="{F086152D-B470-4BCB-A346-4D07A212D0E4}"/>
    <cellStyle name="Sortie 2 6" xfId="43865" xr:uid="{9ADC3C4E-6EFF-4A7C-BDD2-4407F21B2CA4}"/>
    <cellStyle name="Sortie 2 6 2" xfId="43866" xr:uid="{83AB3222-99E8-4BDA-9D3B-CA7B047DA8ED}"/>
    <cellStyle name="Sortie 2 7" xfId="43867" xr:uid="{CF3D45C5-6D71-4E7B-89A1-FB17B7259E13}"/>
    <cellStyle name="Sortie 2 8" xfId="43868" xr:uid="{156E0FDB-8FA7-476F-A9C8-60927609AD53}"/>
    <cellStyle name="Sortie 2 9" xfId="4097" xr:uid="{C8AB7F4A-0A11-4237-91D3-112B03BA79EA}"/>
    <cellStyle name="Sortie 3" xfId="43869" xr:uid="{5417A6E5-0F33-44AE-9A34-5E3AF2E7A92D}"/>
    <cellStyle name="Sortie 3 2" xfId="43870" xr:uid="{E28F859E-170F-4195-9EB5-A516CFEF99BC}"/>
    <cellStyle name="Sortie 3 2 2" xfId="43871" xr:uid="{7AFFD2B1-D5AB-4378-9763-A60F6EEA644B}"/>
    <cellStyle name="Sortie 3 2 2 2" xfId="43872" xr:uid="{6FCFE49C-078E-4A8B-83AD-715AA4A23CA1}"/>
    <cellStyle name="Sortie 3 2 2 2 2" xfId="43873" xr:uid="{EACADF26-07D2-4290-92D5-74183F04C681}"/>
    <cellStyle name="Sortie 3 2 2 2 2 2" xfId="43874" xr:uid="{3C4749E7-C8A5-4000-B38C-CFFF578D08D6}"/>
    <cellStyle name="Sortie 3 2 2 2 3" xfId="43875" xr:uid="{01FB529D-8803-42E9-A5D3-487FF05716D2}"/>
    <cellStyle name="Sortie 3 2 2 2 4" xfId="43876" xr:uid="{F390897A-8F86-4131-B38A-48A8D76DF092}"/>
    <cellStyle name="Sortie 3 2 2 2 5" xfId="43877" xr:uid="{5B60E6F7-B9F7-4055-89FF-B4904C7C402B}"/>
    <cellStyle name="Sortie 3 2 2 3" xfId="43878" xr:uid="{D0B8D473-11DC-4B0E-AF34-0DC6B143D2C2}"/>
    <cellStyle name="Sortie 3 2 2 3 2" xfId="43879" xr:uid="{48F027D7-17EA-4405-A5F9-4AC11BB94856}"/>
    <cellStyle name="Sortie 3 2 2 3 3" xfId="43880" xr:uid="{99FBDC7A-5F4E-4318-9536-614207E1FC9F}"/>
    <cellStyle name="Sortie 3 2 2 4" xfId="43881" xr:uid="{F9247CA7-A06D-4915-BCCE-8E4299AD8BC6}"/>
    <cellStyle name="Sortie 3 2 2 5" xfId="43882" xr:uid="{7E2F8F0D-C852-40C0-BB04-258DD140B156}"/>
    <cellStyle name="Sortie 3 2 3" xfId="43883" xr:uid="{88892718-7E52-4466-9E80-6F30D89AE111}"/>
    <cellStyle name="Sortie 3 3" xfId="43884" xr:uid="{062C73FA-FDB5-4C6C-A230-81D23B9CF15A}"/>
    <cellStyle name="Sortie 3 3 2" xfId="43885" xr:uid="{C0373CD9-1F22-4526-9B17-068FE09702A9}"/>
    <cellStyle name="Sortie 3 3 2 2" xfId="43886" xr:uid="{836BA1E3-24DD-42DC-9F59-69019C768C3E}"/>
    <cellStyle name="Sortie 3 3 2 2 2" xfId="43887" xr:uid="{5E2B0A00-567F-41C2-9134-52B0D4017B7C}"/>
    <cellStyle name="Sortie 3 3 2 3" xfId="43888" xr:uid="{F2E86CA8-DFA7-452B-8ACE-66355576A734}"/>
    <cellStyle name="Sortie 3 3 2 4" xfId="43889" xr:uid="{CC1C4C5A-0C40-458B-9015-66D5C82E5655}"/>
    <cellStyle name="Sortie 3 3 2 5" xfId="43890" xr:uid="{F91CDF60-5C9F-4BB8-A2E3-16E1F97B64C2}"/>
    <cellStyle name="Sortie 3 3 3" xfId="43891" xr:uid="{5967F2FE-28F8-49FE-BE8F-D96E44614609}"/>
    <cellStyle name="Sortie 3 3 3 2" xfId="43892" xr:uid="{A42D43AD-4E6F-4FD4-85E0-DF5A14E6C01C}"/>
    <cellStyle name="Sortie 3 3 3 3" xfId="43893" xr:uid="{AEFD6321-FE9D-473B-B932-9795877AC0AD}"/>
    <cellStyle name="Sortie 3 3 4" xfId="43894" xr:uid="{40056A34-96EB-45BB-BF95-2D7EA56767F1}"/>
    <cellStyle name="Sortie 3 3 4 2" xfId="43895" xr:uid="{461F1A0B-1C9A-46C6-9BAD-F96D0E569B88}"/>
    <cellStyle name="Sortie 3 3 4 3" xfId="43896" xr:uid="{FA997E8E-F3F0-48CF-976B-F53877046498}"/>
    <cellStyle name="Sortie 3 3 5" xfId="43897" xr:uid="{CC5AABB7-44F2-4E05-8706-028DECAEBE7A}"/>
    <cellStyle name="Sortie 3 3 5 2" xfId="43898" xr:uid="{22CA8DC5-140C-4525-B5A4-8375A1D5B380}"/>
    <cellStyle name="Sortie 3 3 6" xfId="43899" xr:uid="{4F7B9136-59C8-468B-80A4-045802DF5B3A}"/>
    <cellStyle name="Sortie 3 4" xfId="43900" xr:uid="{B738DB8B-74AB-41FF-8346-D0919EAC584F}"/>
    <cellStyle name="Sortie 3 4 2" xfId="43901" xr:uid="{3AEB6AF5-21E9-454E-9E2A-772FBAB54919}"/>
    <cellStyle name="Sortie 3 4 3" xfId="43902" xr:uid="{C6FE61A8-39EC-4E4B-A41D-FDC94DE6CDE2}"/>
    <cellStyle name="Sortie 3 5" xfId="43903" xr:uid="{E8916895-705B-43B9-860A-65F7A978516B}"/>
    <cellStyle name="Sortie 3 6" xfId="43904" xr:uid="{B8808E42-0764-47BE-A9E0-1F224C3CE615}"/>
    <cellStyle name="Sortie 3 6 2" xfId="43905" xr:uid="{90F806FD-AA17-48E8-8140-9454E133B0EC}"/>
    <cellStyle name="Sortie 3 7" xfId="43906" xr:uid="{2D0E62F7-2062-44E7-8DD9-E4375D2F2A89}"/>
    <cellStyle name="Sortie 3 8" xfId="43907" xr:uid="{AE6FB623-AA7B-4E8D-8E68-DFC5F9192A2E}"/>
    <cellStyle name="Sortie 4" xfId="43908" xr:uid="{7FA5BC07-AEC7-4FFE-805A-4C66163316EA}"/>
    <cellStyle name="Sortie 4 2" xfId="43909" xr:uid="{FCA4F080-B833-4389-995D-877B41235D10}"/>
    <cellStyle name="Sortie 4 2 2" xfId="43910" xr:uid="{0C52705F-2912-4A40-A1F8-40FD3D778699}"/>
    <cellStyle name="Sortie 4 2 2 2" xfId="43911" xr:uid="{7A49EADB-673C-48DC-9C16-5360193FF82A}"/>
    <cellStyle name="Sortie 4 2 2 2 2" xfId="43912" xr:uid="{D2CC5CD0-C538-4FDF-B104-AE970C51E5E3}"/>
    <cellStyle name="Sortie 4 2 2 2 2 2" xfId="43913" xr:uid="{2F483EEC-D565-44AA-9E09-61B9CEE02E03}"/>
    <cellStyle name="Sortie 4 2 2 2 3" xfId="43914" xr:uid="{4D920C2F-CEC6-44C9-949A-1D8206C5D716}"/>
    <cellStyle name="Sortie 4 2 2 2 4" xfId="43915" xr:uid="{D767FFC7-CD9E-49A0-A732-F67793188BC4}"/>
    <cellStyle name="Sortie 4 2 2 2 5" xfId="43916" xr:uid="{E25E355C-5A5E-4992-B083-3A12E9C2B7CB}"/>
    <cellStyle name="Sortie 4 2 2 3" xfId="43917" xr:uid="{21F915FD-B68C-4985-BBC4-C56501A128E6}"/>
    <cellStyle name="Sortie 4 2 2 3 2" xfId="43918" xr:uid="{FF720F63-B36E-4F67-8BAE-3C481B224CFB}"/>
    <cellStyle name="Sortie 4 2 2 3 3" xfId="43919" xr:uid="{D5BA3329-09E9-4696-BFE7-67B293BEF6AD}"/>
    <cellStyle name="Sortie 4 2 2 4" xfId="43920" xr:uid="{E89BCEA4-B086-468C-ABEB-3DA67E86A8C4}"/>
    <cellStyle name="Sortie 4 2 2 5" xfId="43921" xr:uid="{7011075E-945F-4C69-9954-7B4D670689A8}"/>
    <cellStyle name="Sortie 4 2 3" xfId="43922" xr:uid="{8FF8EFC6-7D86-4302-87F0-94B2B30DBF6D}"/>
    <cellStyle name="Sortie 4 3" xfId="43923" xr:uid="{FCB458E9-EC31-4816-B4E4-CD7A300BE2D6}"/>
    <cellStyle name="Sortie 4 3 2" xfId="43924" xr:uid="{E339F84A-B4C1-4AEC-A8E5-25BBCB8C5262}"/>
    <cellStyle name="Sortie 4 3 2 2" xfId="43925" xr:uid="{D8D2E166-ACAB-473A-8B7B-FC663B40BD21}"/>
    <cellStyle name="Sortie 4 3 2 2 2" xfId="43926" xr:uid="{6EA7B691-19B7-45DD-8B2E-EE326744C0A3}"/>
    <cellStyle name="Sortie 4 3 2 3" xfId="43927" xr:uid="{7772BB66-1885-4893-AACD-6BCBA73BFE5B}"/>
    <cellStyle name="Sortie 4 3 2 4" xfId="43928" xr:uid="{B63595E3-8685-42D2-8871-5081E9902D02}"/>
    <cellStyle name="Sortie 4 3 2 5" xfId="43929" xr:uid="{3ED2747E-1183-4B02-BC59-5254BAA19F67}"/>
    <cellStyle name="Sortie 4 3 3" xfId="43930" xr:uid="{A9D82CAA-7BB4-437F-9479-F824B8E21864}"/>
    <cellStyle name="Sortie 4 3 3 2" xfId="43931" xr:uid="{4B192025-3B32-4336-B42C-56D70CA62707}"/>
    <cellStyle name="Sortie 4 3 3 3" xfId="43932" xr:uid="{C30943A3-4FFA-45E6-8791-F57C231C19A3}"/>
    <cellStyle name="Sortie 4 3 3 4" xfId="43933" xr:uid="{63079889-AEF4-4256-A8E2-3788AC6D8905}"/>
    <cellStyle name="Sortie 4 3 4" xfId="43934" xr:uid="{748D6603-AC98-4644-B4FD-8C3E1DBB3493}"/>
    <cellStyle name="Sortie 4 3 4 2" xfId="43935" xr:uid="{5312283A-1A0C-4F2B-BB0B-ECEFA12F2522}"/>
    <cellStyle name="Sortie 4 3 5" xfId="43936" xr:uid="{07E65F66-CF89-44AC-8424-6A823E7F8576}"/>
    <cellStyle name="Sortie 4 3 6" xfId="43937" xr:uid="{33539956-63EE-4134-A860-379C66F08BB5}"/>
    <cellStyle name="Sortie 4 4" xfId="43938" xr:uid="{3D33ACC4-FDBF-471C-B5CC-18343768C658}"/>
    <cellStyle name="Sortie 4 4 2" xfId="43939" xr:uid="{90332153-9373-4865-9C0B-6786883186A6}"/>
    <cellStyle name="Sortie 4 4 2 2" xfId="43940" xr:uid="{1070A1DE-AB1F-46D8-8775-93CB73914C58}"/>
    <cellStyle name="Sortie 4 4 3" xfId="43941" xr:uid="{07AAB403-DE0B-4E6F-9103-A0D6AD834F51}"/>
    <cellStyle name="Sortie 4 5" xfId="43942" xr:uid="{6F15627E-9BAC-4060-BC62-46D13CE29F76}"/>
    <cellStyle name="Sortie 4 6" xfId="43943" xr:uid="{27DFDCA3-C6BD-45C8-B777-AE0D92A7B65C}"/>
    <cellStyle name="Sortie 5" xfId="43944" xr:uid="{151A3A41-037A-4123-BD5B-323817EB12FC}"/>
    <cellStyle name="Sortie 5 2" xfId="43945" xr:uid="{D9C89185-83A6-47A9-B1F9-4D4DD2D027E3}"/>
    <cellStyle name="Sortie 5 2 2" xfId="43946" xr:uid="{FEE1A6E5-F910-4460-B4CC-738B27568260}"/>
    <cellStyle name="Sortie 5 2 2 2" xfId="43947" xr:uid="{9B9516C4-2940-4237-9166-A73373A504A9}"/>
    <cellStyle name="Sortie 5 2 2 2 2" xfId="43948" xr:uid="{7E07A71A-F42C-468D-BF7D-2B4DF8E92A6B}"/>
    <cellStyle name="Sortie 5 2 2 2 2 2" xfId="43949" xr:uid="{89B891F4-4E24-4748-85E9-32F1E5CCAA80}"/>
    <cellStyle name="Sortie 5 2 2 2 3" xfId="43950" xr:uid="{DDBC208C-B288-4253-A6DC-64BE726F9204}"/>
    <cellStyle name="Sortie 5 2 2 2 4" xfId="43951" xr:uid="{C83BFEDC-26FD-4340-8F4B-E0427C0DF7AA}"/>
    <cellStyle name="Sortie 5 2 2 3" xfId="43952" xr:uid="{789F5B5B-1DC3-445F-85AC-DFEF2295A475}"/>
    <cellStyle name="Sortie 5 2 2 3 2" xfId="43953" xr:uid="{B59E6948-18C1-4A6B-A05E-14EC4420BD88}"/>
    <cellStyle name="Sortie 5 2 2 4" xfId="43954" xr:uid="{364A2DB3-07CA-4E4B-87A7-6588A74DD062}"/>
    <cellStyle name="Sortie 5 2 2 5" xfId="43955" xr:uid="{6DC39C6F-F6EC-48CD-95DE-F75C5CB0FFB7}"/>
    <cellStyle name="Sortie 5 2 2 6" xfId="43956" xr:uid="{061D040F-D88C-4EF0-AA20-E216CB0676F6}"/>
    <cellStyle name="Sortie 5 2 3" xfId="43957" xr:uid="{28606BEB-870D-49E2-87EB-116EBC332D47}"/>
    <cellStyle name="Sortie 5 2 3 2" xfId="43958" xr:uid="{FD822176-2571-4616-A31F-F8ECBC0D661D}"/>
    <cellStyle name="Sortie 5 3" xfId="43959" xr:uid="{D084595E-C6B6-4203-9F7F-4A3F51073154}"/>
    <cellStyle name="Sortie 5 3 2" xfId="43960" xr:uid="{8404121A-888B-4E0D-9577-4A560F356CF3}"/>
    <cellStyle name="Sortie 5 3 2 2" xfId="43961" xr:uid="{FBB3A22E-11DB-4C77-9D29-FCC139AEA00F}"/>
    <cellStyle name="Sortie 5 3 2 2 2" xfId="43962" xr:uid="{C36ECC31-DD27-4955-B7E9-8B4EE9233257}"/>
    <cellStyle name="Sortie 5 3 2 3" xfId="43963" xr:uid="{E43AF5A7-3DEC-47D7-AD76-399F47FFD6E5}"/>
    <cellStyle name="Sortie 5 3 2 4" xfId="43964" xr:uid="{67A07059-BA22-40E1-AD2A-2AA8A759D481}"/>
    <cellStyle name="Sortie 5 3 3" xfId="43965" xr:uid="{38266414-F880-4567-9DC4-817B1A3B7D9F}"/>
    <cellStyle name="Sortie 5 3 3 2" xfId="43966" xr:uid="{771C406F-11A5-4647-80EB-EA30944007A6}"/>
    <cellStyle name="Sortie 5 3 3 3" xfId="43967" xr:uid="{6C8B6197-3E16-411E-90C5-52FA86E19317}"/>
    <cellStyle name="Sortie 5 3 4" xfId="43968" xr:uid="{64863591-21C9-4175-8E4D-8D7678A25F62}"/>
    <cellStyle name="Sortie 5 3 5" xfId="43969" xr:uid="{E5FE6DFE-1C88-481C-AA66-491E265308A3}"/>
    <cellStyle name="Sortie 5 4" xfId="43970" xr:uid="{2385D0B7-8E50-4CC6-9E6C-568BBAB1B778}"/>
    <cellStyle name="Sortie 6" xfId="43971" xr:uid="{747D3F92-01F6-4CD9-873F-996B4E5E6F50}"/>
    <cellStyle name="Sortie 6 2" xfId="43972" xr:uid="{9279C1AE-737E-4FEA-AAD9-DF6F908E89B3}"/>
    <cellStyle name="Sortie 6 2 2" xfId="43973" xr:uid="{8DE1452A-4E00-4EA3-AE42-1FE81C547AF9}"/>
    <cellStyle name="Sortie 6 2 2 2" xfId="43974" xr:uid="{772C90A3-34C4-4285-B185-B6F96C189DF0}"/>
    <cellStyle name="Sortie 6 2 2 2 2" xfId="43975" xr:uid="{BD7ACA59-98DA-4CD4-B919-AD7959AB5EA3}"/>
    <cellStyle name="Sortie 6 2 2 3" xfId="43976" xr:uid="{5D8B4FF8-A03B-4349-A919-47BF5049C731}"/>
    <cellStyle name="Sortie 6 2 2 4" xfId="43977" xr:uid="{4693CCF1-C052-420C-9914-AA60DA523005}"/>
    <cellStyle name="Sortie 6 2 2 5" xfId="43978" xr:uid="{F0CEC32C-10CB-403B-AB0D-73987F240095}"/>
    <cellStyle name="Sortie 6 2 3" xfId="43979" xr:uid="{8BF72D3B-55DE-4ED1-803E-3A37DAD6C775}"/>
    <cellStyle name="Sortie 6 2 3 2" xfId="43980" xr:uid="{C73EC9AF-6EE4-417F-A54E-0B31941CBE5F}"/>
    <cellStyle name="Sortie 6 2 3 3" xfId="43981" xr:uid="{02A95855-1653-4666-B474-29AB1443C3BF}"/>
    <cellStyle name="Sortie 6 2 3 4" xfId="43982" xr:uid="{4A0263EC-7723-4BB6-8C40-144CB4F683D2}"/>
    <cellStyle name="Sortie 6 2 4" xfId="43983" xr:uid="{977F3BAB-BAA2-422D-B8CF-DB585686EC25}"/>
    <cellStyle name="Sortie 6 2 4 2" xfId="43984" xr:uid="{2760C9DF-F941-4B19-AFD3-C7A2A72A6F46}"/>
    <cellStyle name="Sortie 6 2 5" xfId="43985" xr:uid="{E20B8C58-6C1C-4589-961A-42B573B096FD}"/>
    <cellStyle name="Sortie 6 2 6" xfId="43986" xr:uid="{5163CBB6-6846-48A3-ABBC-534F85BF4BB0}"/>
    <cellStyle name="Sortie 6 3" xfId="43987" xr:uid="{DA16B948-4C8E-425D-9340-87C7977768C9}"/>
    <cellStyle name="Sortie 6 3 2" xfId="43988" xr:uid="{7F2CC22A-016A-4901-A974-872C4D829196}"/>
    <cellStyle name="Sortie 6 4" xfId="43989" xr:uid="{AEBAC3A2-C0FA-40D1-8E78-CEF19FE8BF5B}"/>
    <cellStyle name="Sortie 6 4 2" xfId="43990" xr:uid="{94571017-0E67-4441-9C91-70A24FF26664}"/>
    <cellStyle name="Sortie 6 5" xfId="43991" xr:uid="{1696FD15-974D-4D2B-8A08-D8324EA01115}"/>
    <cellStyle name="Sortie 6 5 2" xfId="43992" xr:uid="{57408F83-F878-4471-950C-D414337B85B0}"/>
    <cellStyle name="Sortie 7" xfId="43993" xr:uid="{DDD1993E-5308-4A5F-A188-E26F2C3691E6}"/>
    <cellStyle name="Sortie 7 2" xfId="43994" xr:uid="{61600649-3D7A-439C-AEB8-437D1F8BD374}"/>
    <cellStyle name="Sortie 7 2 2" xfId="43995" xr:uid="{5E9A062F-6B3E-491A-B19A-0B3D6BA1FF8D}"/>
    <cellStyle name="Sortie 7 2 2 2" xfId="43996" xr:uid="{F5D3530F-6196-49AA-BB7D-84D7885CB217}"/>
    <cellStyle name="Sortie 7 2 2 2 2" xfId="43997" xr:uid="{24ABEE20-1A0C-4A46-B622-779824BF7E88}"/>
    <cellStyle name="Sortie 7 2 2 3" xfId="43998" xr:uid="{58B933BD-9D87-4C2C-9717-1EFF6406E0AC}"/>
    <cellStyle name="Sortie 7 2 2 4" xfId="43999" xr:uid="{7713ECD4-8BDC-4862-A4C1-A7D3E3D82883}"/>
    <cellStyle name="Sortie 7 2 3" xfId="44000" xr:uid="{ABE324C5-B9D7-4E2A-B6AA-7B659001FBDC}"/>
    <cellStyle name="Sortie 7 2 3 2" xfId="44001" xr:uid="{4036E403-0038-46FE-9756-84B0EF63D824}"/>
    <cellStyle name="Sortie 7 2 3 3" xfId="44002" xr:uid="{37F763FD-C62F-4482-9D69-D0209D7FDFE1}"/>
    <cellStyle name="Sortie 7 2 4" xfId="44003" xr:uid="{EDC071ED-AA77-47B7-A1EB-C2F5FDBD2889}"/>
    <cellStyle name="Sortie 7 2 4 2" xfId="44004" xr:uid="{C7946837-52B7-4E3B-896F-A8C15245F22E}"/>
    <cellStyle name="Sortie 7 2 5" xfId="44005" xr:uid="{8C2DD5CD-BFC3-48BA-931B-E8507A21E433}"/>
    <cellStyle name="Sortie 7 2 6" xfId="44006" xr:uid="{4B266467-39D2-43EA-B40B-430806C49E23}"/>
    <cellStyle name="Sortie 7 3" xfId="44007" xr:uid="{6F33C427-3ED9-4675-9775-115BA6004015}"/>
    <cellStyle name="Sortie 7 3 2" xfId="44008" xr:uid="{A29F6ABF-3F21-459F-80CF-7D6268592B7A}"/>
    <cellStyle name="Sortie 7 4" xfId="44009" xr:uid="{E969124B-8EBE-4DE1-B8D7-A52CE17FC110}"/>
    <cellStyle name="Sortie 8" xfId="44010" xr:uid="{89E1C17F-F088-4CAE-818A-0D72B58F3558}"/>
    <cellStyle name="Sortie 8 2" xfId="44011" xr:uid="{36D5E846-B942-479C-A1DD-03C07E1AECB4}"/>
    <cellStyle name="Sortie 8 2 2" xfId="44012" xr:uid="{6FB86C29-3CC7-469F-8DA9-06E30B9CDB2E}"/>
    <cellStyle name="Sortie 8 2 2 2" xfId="44013" xr:uid="{48D1DCA7-648B-4411-8DBD-963BBCFB1D7D}"/>
    <cellStyle name="Sortie 8 2 2 2 2" xfId="44014" xr:uid="{4CFF6096-CEF6-4A36-9A18-5492286A4492}"/>
    <cellStyle name="Sortie 8 2 2 3" xfId="44015" xr:uid="{B80857F0-A291-4910-84A5-00667B33C892}"/>
    <cellStyle name="Sortie 8 2 2 4" xfId="44016" xr:uid="{75920DFD-1134-436A-A224-89F14F307697}"/>
    <cellStyle name="Sortie 8 2 3" xfId="44017" xr:uid="{70A211F6-B6C7-425B-9EB4-C0F650384BB7}"/>
    <cellStyle name="Sortie 8 2 3 2" xfId="44018" xr:uid="{A566CA13-57A7-4EC8-B404-1292C3B90118}"/>
    <cellStyle name="Sortie 8 2 3 3" xfId="44019" xr:uid="{3738F778-4F5E-4A1A-8E41-427EB5D25A07}"/>
    <cellStyle name="Sortie 8 2 4" xfId="44020" xr:uid="{46521A73-9347-489B-A6AD-22E11265353F}"/>
    <cellStyle name="Sortie 8 2 4 2" xfId="44021" xr:uid="{54497755-9C11-4F74-A154-A5BE45D921C0}"/>
    <cellStyle name="Sortie 8 2 5" xfId="44022" xr:uid="{C07BCA50-2BCE-423D-85F2-3F061A95B6E0}"/>
    <cellStyle name="Sortie 8 2 6" xfId="44023" xr:uid="{28A2ECAE-7BBB-4FA6-93AD-56A324137200}"/>
    <cellStyle name="Sortie 8 3" xfId="44024" xr:uid="{E80CB4EB-8B92-4333-B1BE-D5F29BA9F16F}"/>
    <cellStyle name="Sortie 8 3 2" xfId="44025" xr:uid="{371067EB-84E7-45B6-9333-90EA6E63C6F0}"/>
    <cellStyle name="Sortie 9" xfId="44026" xr:uid="{4811DF7D-9986-4465-8AE6-A80DE35EB6D3}"/>
    <cellStyle name="Sortie 9 2" xfId="44027" xr:uid="{00D757FA-20F6-4C7D-9CCA-0B621E44122B}"/>
    <cellStyle name="Sortie 9 2 2" xfId="44028" xr:uid="{097ED000-67FE-49CA-8348-3D4A09578270}"/>
    <cellStyle name="Sortie 9 2 2 2" xfId="44029" xr:uid="{BA714236-ACA0-45C9-AA01-FD10C1A91743}"/>
    <cellStyle name="Sortie 9 2 2 2 2" xfId="44030" xr:uid="{C05C57B8-F853-489E-81B7-D5EA85DE1807}"/>
    <cellStyle name="Sortie 9 2 2 3" xfId="44031" xr:uid="{252CA3EC-0A7D-4719-964A-7BC56543B682}"/>
    <cellStyle name="Sortie 9 2 2 4" xfId="44032" xr:uid="{C0E67410-FB80-4B3C-987E-6C4C205FC4F2}"/>
    <cellStyle name="Sortie 9 2 3" xfId="44033" xr:uid="{EE475A6B-63A6-4368-B681-3DBBC8C8ED97}"/>
    <cellStyle name="Sortie 9 2 3 2" xfId="44034" xr:uid="{212780E0-B0FA-49B9-BF5C-7A0254760F5D}"/>
    <cellStyle name="Sortie 9 2 3 3" xfId="44035" xr:uid="{A12052DC-19EB-47A2-9FC6-00DCFA9C188B}"/>
    <cellStyle name="Sortie 9 2 4" xfId="44036" xr:uid="{D679DD77-B6CD-41C9-BAE6-2F7EA4FF4912}"/>
    <cellStyle name="Sortie 9 2 4 2" xfId="44037" xr:uid="{4262D681-A9B8-44A2-BAC4-4B14956C1A11}"/>
    <cellStyle name="Sortie 9 2 5" xfId="44038" xr:uid="{48E4D8FC-4273-4E59-8275-DDBA165F7097}"/>
    <cellStyle name="Sortie 9 2 6" xfId="44039" xr:uid="{CEDDB74F-A05A-444D-AE08-A0C451911108}"/>
    <cellStyle name="Sortie 9 3" xfId="44040" xr:uid="{16EEAA93-432F-461B-ACA9-E21A7555C791}"/>
    <cellStyle name="Sortie 9 3 2" xfId="44041" xr:uid="{28D25375-57FA-44CD-8159-EEEE57B30BB6}"/>
    <cellStyle name="source" xfId="2264" xr:uid="{B86CC20E-56C0-43D1-B093-8DA0C974E59F}"/>
    <cellStyle name="source 2" xfId="3245" xr:uid="{EDB5429A-2ABE-4B88-955E-B5110E807AE8}"/>
    <cellStyle name="Standaard_CRFReport-template" xfId="44042" xr:uid="{17D13AEF-E380-4944-864C-1AB65F70A3B9}"/>
    <cellStyle name="Standaard2" xfId="44043" xr:uid="{D926E110-EBE4-4AB6-8A89-BB605FB7BF05}"/>
    <cellStyle name="Standaard2 2" xfId="44044" xr:uid="{F642443A-3765-49D8-9C09-DA1FF48FA8F4}"/>
    <cellStyle name="Standaard2 2 2" xfId="44045" xr:uid="{C8D3F785-D7DF-4EC2-9EFF-94E87ED373F6}"/>
    <cellStyle name="Standaard2 2 2 2" xfId="44046" xr:uid="{B1F59F98-F280-4864-87D9-104A6897DF9B}"/>
    <cellStyle name="Standaard2 2 2 2 2" xfId="44047" xr:uid="{6C457725-A676-49B6-A82C-280F95E4CEF3}"/>
    <cellStyle name="Standaard2 2 2 3" xfId="44048" xr:uid="{425379CF-E08F-4EAC-B50C-615B2A25910C}"/>
    <cellStyle name="Standaard2 2 2 4" xfId="44049" xr:uid="{58259E78-CE5E-4895-8142-97795674B3D3}"/>
    <cellStyle name="Standaard2 2 3" xfId="44050" xr:uid="{E870159C-42E8-44DE-888A-33750512D550}"/>
    <cellStyle name="Standaard2 2 3 2" xfId="44051" xr:uid="{E47C79EA-3BDF-44FD-9510-E0D0F7DCB926}"/>
    <cellStyle name="Standaard2 2 4" xfId="44052" xr:uid="{0A25E80C-B75F-4D56-BCAA-C4D942C5261C}"/>
    <cellStyle name="Standaard2 2 5" xfId="44053" xr:uid="{0A071B2C-7D23-45CF-9A9C-BCD290502C4A}"/>
    <cellStyle name="Standard 2" xfId="1695" xr:uid="{00000000-0005-0000-0000-0000AA060000}"/>
    <cellStyle name="Standard 2 10" xfId="44054" xr:uid="{EE244B59-8466-4ABB-8737-327852070F14}"/>
    <cellStyle name="Standard 2 2" xfId="1696" xr:uid="{00000000-0005-0000-0000-0000AB060000}"/>
    <cellStyle name="Standard 2 2 2" xfId="1697" xr:uid="{00000000-0005-0000-0000-0000AC060000}"/>
    <cellStyle name="Standard 2 2 2 2" xfId="1698" xr:uid="{00000000-0005-0000-0000-0000AD060000}"/>
    <cellStyle name="Standard 2 2 2 2 2" xfId="44058" xr:uid="{0A61A38F-672A-42C0-A39D-990BA6B07C0B}"/>
    <cellStyle name="Standard 2 2 2 2 2 2" xfId="44059" xr:uid="{7EF75F6F-AAA4-4A32-A2AA-FF766B0B0163}"/>
    <cellStyle name="Standard 2 2 2 2 2 2 2" xfId="44060" xr:uid="{BFB1275B-8147-4FB2-9D86-E15913A66E2A}"/>
    <cellStyle name="Standard 2 2 2 2 2 3" xfId="44061" xr:uid="{CF75669F-7828-4DE8-B6CB-7DB457478E08}"/>
    <cellStyle name="Standard 2 2 2 2 2 4" xfId="44062" xr:uid="{BE571DE5-A3CF-4A4A-95AB-1235FC9075AF}"/>
    <cellStyle name="Standard 2 2 2 2 3" xfId="44063" xr:uid="{C89B0821-11A0-4A44-9264-06F41BD79242}"/>
    <cellStyle name="Standard 2 2 2 2 3 2" xfId="44064" xr:uid="{329F861D-6E19-4D3B-A02E-C8DF48563F55}"/>
    <cellStyle name="Standard 2 2 2 2 4" xfId="44065" xr:uid="{76CC9CC7-400E-4562-ADA5-8D70B33657D8}"/>
    <cellStyle name="Standard 2 2 2 2 4 2" xfId="44066" xr:uid="{2F2ED307-8D59-4DC9-8EF8-A36D757C7AB1}"/>
    <cellStyle name="Standard 2 2 2 2 5" xfId="44067" xr:uid="{B5676E89-F6C4-4D94-8E7D-7E5B81827717}"/>
    <cellStyle name="Standard 2 2 2 2 6" xfId="44068" xr:uid="{662A97A9-4650-48D7-953B-D50AC661CFDE}"/>
    <cellStyle name="Standard 2 2 2 2 7" xfId="44069" xr:uid="{D1E1A6D6-E807-456D-A9CC-8A117E7854A3}"/>
    <cellStyle name="Standard 2 2 2 2 8" xfId="44057" xr:uid="{E756F004-AE58-4026-B4E7-F988AB8804C3}"/>
    <cellStyle name="Standard 2 2 2 3" xfId="44056" xr:uid="{896EC673-513E-4147-AF16-EEE0DE28C9BC}"/>
    <cellStyle name="Standard 2 2 3" xfId="1699" xr:uid="{00000000-0005-0000-0000-0000AE060000}"/>
    <cellStyle name="Standard 2 2 3 2" xfId="44071" xr:uid="{80A6DD35-722D-4147-98F3-292A82701C04}"/>
    <cellStyle name="Standard 2 2 3 2 2" xfId="44072" xr:uid="{B0E1745D-98B6-4827-AA90-123C563B0228}"/>
    <cellStyle name="Standard 2 2 3 2 2 2" xfId="44073" xr:uid="{174743D5-DFC6-480A-9BC6-81C1E6DEA455}"/>
    <cellStyle name="Standard 2 2 3 2 2 2 2" xfId="44074" xr:uid="{1B60D424-6345-4F86-8F6D-5140E4FF2CB4}"/>
    <cellStyle name="Standard 2 2 3 2 2 3" xfId="44075" xr:uid="{347BBE8A-4664-45BA-B6A9-36E5E53B373E}"/>
    <cellStyle name="Standard 2 2 3 2 2 4" xfId="44076" xr:uid="{AE30653B-DC67-470A-856C-E77052D72955}"/>
    <cellStyle name="Standard 2 2 3 2 3" xfId="44077" xr:uid="{E18D1EE3-57DE-4A00-8C99-FD52ACB1FE52}"/>
    <cellStyle name="Standard 2 2 3 2 3 2" xfId="44078" xr:uid="{C1787C8C-C01C-43EC-A13A-FE15A2C249DB}"/>
    <cellStyle name="Standard 2 2 3 2 4" xfId="44079" xr:uid="{93F7E7DF-B174-4F13-BCDE-7291E091D429}"/>
    <cellStyle name="Standard 2 2 3 2 5" xfId="44080" xr:uid="{A8706E0A-C813-4673-969E-F35C8E42AAC9}"/>
    <cellStyle name="Standard 2 2 3 3" xfId="44070" xr:uid="{194DFC62-4A70-4E9A-8D62-E7847780A533}"/>
    <cellStyle name="Standard 2 2 4" xfId="44081" xr:uid="{BDC748DB-FB03-4873-A8DC-E459FD2E6BB1}"/>
    <cellStyle name="Standard 2 2 4 2" xfId="44082" xr:uid="{01C8F59C-D993-44D3-A38B-1B36E94C0373}"/>
    <cellStyle name="Standard 2 2 4 2 2" xfId="44083" xr:uid="{5D848B7A-4A63-4613-9397-0AB0BD130ABA}"/>
    <cellStyle name="Standard 2 2 4 2 2 2" xfId="44084" xr:uid="{74041298-C400-4B31-B7D6-476306A14CDD}"/>
    <cellStyle name="Standard 2 2 4 2 3" xfId="44085" xr:uid="{5C341721-5521-4953-9519-ABC3A9F9C828}"/>
    <cellStyle name="Standard 2 2 4 2 4" xfId="44086" xr:uid="{586A636B-8C3C-41E3-9EAA-DCF19277AC1B}"/>
    <cellStyle name="Standard 2 2 4 3" xfId="44087" xr:uid="{24E7B885-6825-4272-8F16-4ABC86A2E8BB}"/>
    <cellStyle name="Standard 2 2 4 3 2" xfId="44088" xr:uid="{E0D6034E-D6A2-4C34-BF5D-FDA1840DD97E}"/>
    <cellStyle name="Standard 2 2 4 4" xfId="44089" xr:uid="{9F83577B-D4DD-4D5C-ADF8-5FDC7877932E}"/>
    <cellStyle name="Standard 2 2 4 4 2" xfId="44090" xr:uid="{18492B87-CB76-4AD6-A66A-67B7AD3FED78}"/>
    <cellStyle name="Standard 2 2 4 5" xfId="44091" xr:uid="{81C88042-EA0B-407C-A20F-1C400C29503D}"/>
    <cellStyle name="Standard 2 2 4 6" xfId="44092" xr:uid="{B915D02E-94F0-4D28-BC8D-71404C632C05}"/>
    <cellStyle name="Standard 2 2 4 7" xfId="44093" xr:uid="{BFF0C8AF-A504-46C2-AE76-0F58F4CD93EF}"/>
    <cellStyle name="Standard 2 2 5" xfId="44055" xr:uid="{CBEC56A4-1681-4413-A485-BFD50554F1DB}"/>
    <cellStyle name="Standard 2 3" xfId="1700" xr:uid="{00000000-0005-0000-0000-0000AF060000}"/>
    <cellStyle name="Standard 2 3 2" xfId="1701" xr:uid="{00000000-0005-0000-0000-0000B0060000}"/>
    <cellStyle name="Standard 2 3 2 2" xfId="44096" xr:uid="{E961BD40-4FB4-47C0-8D77-E32BEAA21C86}"/>
    <cellStyle name="Standard 2 3 2 2 2" xfId="44097" xr:uid="{37645004-4973-4E23-A1C5-A9EFBD2FC8D5}"/>
    <cellStyle name="Standard 2 3 2 2 2 2" xfId="44098" xr:uid="{4C8A7E59-7D1A-43C0-A408-B4D4858FCD41}"/>
    <cellStyle name="Standard 2 3 2 2 2 2 2" xfId="44099" xr:uid="{02538351-9336-49F1-A2B4-E343E4F5D7D6}"/>
    <cellStyle name="Standard 2 3 2 2 2 3" xfId="44100" xr:uid="{86724896-78CE-4747-AC6C-88D7EBF55534}"/>
    <cellStyle name="Standard 2 3 2 2 2 4" xfId="44101" xr:uid="{93F91495-7448-4127-AFE9-106EE59D2E48}"/>
    <cellStyle name="Standard 2 3 2 2 3" xfId="44102" xr:uid="{0296164E-40F8-4656-AF19-EA05667FC279}"/>
    <cellStyle name="Standard 2 3 2 2 3 2" xfId="44103" xr:uid="{062A6E0C-810D-4998-8B72-601D93E14DEF}"/>
    <cellStyle name="Standard 2 3 2 2 4" xfId="44104" xr:uid="{61504777-7A7A-42B9-9475-BAC96EEF9DBF}"/>
    <cellStyle name="Standard 2 3 2 2 5" xfId="44105" xr:uid="{6BE169A7-616C-47E9-9EF3-1C1B367FD1C8}"/>
    <cellStyle name="Standard 2 3 2 3" xfId="44095" xr:uid="{B97C189C-46A6-4936-BD5A-368FAF642E1A}"/>
    <cellStyle name="Standard 2 3 3" xfId="44106" xr:uid="{03006A36-299A-4529-A749-D958B91A9A61}"/>
    <cellStyle name="Standard 2 3 3 2" xfId="44107" xr:uid="{C3EF3B06-BD5F-4AC8-BFE3-2674BCB880D0}"/>
    <cellStyle name="Standard 2 3 3 2 2" xfId="44108" xr:uid="{11FE1B2C-A929-4850-9EFE-5DE908300594}"/>
    <cellStyle name="Standard 2 3 3 2 2 2" xfId="44109" xr:uid="{6E1DB283-FA75-4E7B-9A76-F355A777B6DB}"/>
    <cellStyle name="Standard 2 3 3 2 3" xfId="44110" xr:uid="{FFECA8B4-8D12-4E38-B41E-597675FFC549}"/>
    <cellStyle name="Standard 2 3 3 2 4" xfId="44111" xr:uid="{B59CA8C9-E914-42EF-872A-DC05C4D322FE}"/>
    <cellStyle name="Standard 2 3 3 3" xfId="44112" xr:uid="{E3527993-E6B3-476D-B947-AEFB266536D2}"/>
    <cellStyle name="Standard 2 3 3 3 2" xfId="44113" xr:uid="{3402CD30-0F6F-46C7-97FE-5ED9F254DDF5}"/>
    <cellStyle name="Standard 2 3 3 4" xfId="44114" xr:uid="{4289D8CC-9F2C-4C95-9813-FCFC1010316F}"/>
    <cellStyle name="Standard 2 3 3 4 2" xfId="44115" xr:uid="{C3640645-D7F9-447C-929B-8E4275273577}"/>
    <cellStyle name="Standard 2 3 3 5" xfId="44116" xr:uid="{D3CE9A35-91E0-470C-80A8-11CA54D94178}"/>
    <cellStyle name="Standard 2 3 3 6" xfId="44117" xr:uid="{DE660E95-39DF-400F-9617-823D37DAE6DF}"/>
    <cellStyle name="Standard 2 3 3 7" xfId="44118" xr:uid="{23E8FC46-7792-4398-B16D-C6F017B040AF}"/>
    <cellStyle name="Standard 2 3 4" xfId="44094" xr:uid="{F43DB0A9-6423-4471-966A-65851FDA9935}"/>
    <cellStyle name="Standard 2 4" xfId="1702" xr:uid="{00000000-0005-0000-0000-0000B1060000}"/>
    <cellStyle name="Standard 2 4 2" xfId="44120" xr:uid="{94BB58D8-F13B-432E-9605-7DF5CB5AEE04}"/>
    <cellStyle name="Standard 2 4 2 2" xfId="44121" xr:uid="{DCA7CCA1-82AA-49A1-8540-8B291AB5E254}"/>
    <cellStyle name="Standard 2 4 2 2 2" xfId="44122" xr:uid="{6D046A71-20F9-429E-838F-6BC0FDD56221}"/>
    <cellStyle name="Standard 2 4 2 2 2 2" xfId="44123" xr:uid="{E825732F-5085-46FA-AE45-9A472ECDC84E}"/>
    <cellStyle name="Standard 2 4 2 2 2 2 2" xfId="44124" xr:uid="{3C8A64E6-7CEA-4263-8ED7-6C14052394E2}"/>
    <cellStyle name="Standard 2 4 2 2 2 3" xfId="44125" xr:uid="{031A09BB-A8AF-495A-ABB8-39A4A1B40044}"/>
    <cellStyle name="Standard 2 4 2 2 2 4" xfId="44126" xr:uid="{16B3CFD3-C0A0-4171-868E-D8EE113D283C}"/>
    <cellStyle name="Standard 2 4 2 2 3" xfId="44127" xr:uid="{897CF20D-0C94-459E-9413-5F01195AA7FD}"/>
    <cellStyle name="Standard 2 4 2 2 3 2" xfId="44128" xr:uid="{288BF480-996D-4CCB-A264-F1D96653758B}"/>
    <cellStyle name="Standard 2 4 2 2 4" xfId="44129" xr:uid="{C5D7C69E-9259-47D7-8FF4-81664E14E5D5}"/>
    <cellStyle name="Standard 2 4 2 2 5" xfId="44130" xr:uid="{2EE7BB80-9635-4794-98CB-80CC608327A0}"/>
    <cellStyle name="Standard 2 4 3" xfId="44131" xr:uid="{4F9CED07-F7A3-4C8A-8996-D074605D95B0}"/>
    <cellStyle name="Standard 2 4 3 2" xfId="44132" xr:uid="{CDEB860C-FDC1-42EC-A06B-8F8D299ABEC1}"/>
    <cellStyle name="Standard 2 4 3 2 2" xfId="44133" xr:uid="{C054CA33-4439-49C2-AA62-4A6D2942F913}"/>
    <cellStyle name="Standard 2 4 3 2 2 2" xfId="44134" xr:uid="{685C2B8D-8859-4921-A5CD-70F85B163184}"/>
    <cellStyle name="Standard 2 4 3 2 3" xfId="44135" xr:uid="{5B9EFB4C-C15C-43D5-9789-3159B662AD50}"/>
    <cellStyle name="Standard 2 4 3 2 4" xfId="44136" xr:uid="{E56DF4A9-BC70-4B67-8B76-E5D5416AD34D}"/>
    <cellStyle name="Standard 2 4 3 3" xfId="44137" xr:uid="{62AFA7FD-7D99-411D-8192-7DC30CBE66ED}"/>
    <cellStyle name="Standard 2 4 3 3 2" xfId="44138" xr:uid="{8E1FD231-4CF9-4E3D-BEA1-2984895A30B1}"/>
    <cellStyle name="Standard 2 4 3 4" xfId="44139" xr:uid="{F709AF6E-54BD-4CBA-83B5-CBF5ED1BF56B}"/>
    <cellStyle name="Standard 2 4 3 5" xfId="44140" xr:uid="{F5307102-D8F3-44A0-B855-BCEAEC8D5B4B}"/>
    <cellStyle name="Standard 2 4 4" xfId="44119" xr:uid="{2399CD6F-2C69-4680-8CDA-6C9FFB5FAFB8}"/>
    <cellStyle name="Standard 2 5" xfId="44141" xr:uid="{25BD9E4F-A45B-41A2-95E6-47E8F1CEE558}"/>
    <cellStyle name="Standard 2 5 2" xfId="44142" xr:uid="{BA4D3C0C-AF70-496C-B20B-0BABB82890CB}"/>
    <cellStyle name="Standard 2 5 2 2" xfId="44143" xr:uid="{A7C269DB-6949-4A06-A7EC-792C6AED5F43}"/>
    <cellStyle name="Standard 2 5 2 2 2" xfId="44144" xr:uid="{9EB02A53-2AD8-4AD0-BCC7-E71D933A8968}"/>
    <cellStyle name="Standard 2 5 2 2 2 2" xfId="44145" xr:uid="{80BBA459-D9FF-4509-A19C-325B8745BA9E}"/>
    <cellStyle name="Standard 2 5 2 2 2 2 2" xfId="44146" xr:uid="{6E0CD193-1D36-48FA-AC4A-48BB73A2D807}"/>
    <cellStyle name="Standard 2 5 2 2 2 3" xfId="44147" xr:uid="{1ADC0FCC-2DD4-4286-862C-5CC6CFD81CB6}"/>
    <cellStyle name="Standard 2 5 2 2 2 4" xfId="44148" xr:uid="{E42F20AA-F59F-41E3-A402-0BF6B9BF57D5}"/>
    <cellStyle name="Standard 2 5 2 2 3" xfId="44149" xr:uid="{7BF74E63-8038-41AE-8B6A-91F06F3039B4}"/>
    <cellStyle name="Standard 2 5 2 2 3 2" xfId="44150" xr:uid="{67F3A3FC-5804-4BF5-98D1-6DA8879FF57E}"/>
    <cellStyle name="Standard 2 5 2 2 4" xfId="44151" xr:uid="{D9B85B28-D66D-4783-B379-E044054759FB}"/>
    <cellStyle name="Standard 2 5 2 2 5" xfId="44152" xr:uid="{F9026F66-D84A-4529-AF7A-FBDCF742ED9F}"/>
    <cellStyle name="Standard 2 5 3" xfId="44153" xr:uid="{86484AFA-38EE-47F0-872F-BA6D6F31FB8D}"/>
    <cellStyle name="Standard 2 5 3 2" xfId="44154" xr:uid="{D621D0C4-0CF5-4A2C-994E-95B095577792}"/>
    <cellStyle name="Standard 2 5 3 2 2" xfId="44155" xr:uid="{F0906F82-41D7-43E6-BC0D-5D554080AE61}"/>
    <cellStyle name="Standard 2 5 3 2 2 2" xfId="44156" xr:uid="{E9CD5068-600A-47BB-8309-C58D015DC4CD}"/>
    <cellStyle name="Standard 2 5 3 2 3" xfId="44157" xr:uid="{7031F3FE-7AEF-487E-92FD-99CE66EBE6A2}"/>
    <cellStyle name="Standard 2 5 3 2 4" xfId="44158" xr:uid="{15E10AA2-151D-4B4B-A666-AFEF5F54D5AF}"/>
    <cellStyle name="Standard 2 5 3 3" xfId="44159" xr:uid="{B7C1C60A-ACD6-435B-B918-2A999B5EC372}"/>
    <cellStyle name="Standard 2 5 3 3 2" xfId="44160" xr:uid="{CAC69498-1C40-446C-A55A-D86A0D7C6949}"/>
    <cellStyle name="Standard 2 5 3 4" xfId="44161" xr:uid="{85A60DA1-0EDA-48AD-A382-AF8D86C50656}"/>
    <cellStyle name="Standard 2 5 3 5" xfId="44162" xr:uid="{149EADFF-8FBE-4D83-830F-8CDDE2047E4E}"/>
    <cellStyle name="Standard 2 6" xfId="44163" xr:uid="{D3954918-13A7-45D9-8EE5-2F507D288B32}"/>
    <cellStyle name="Standard 2 6 2" xfId="44164" xr:uid="{199BEDA1-B9CF-49FF-8E53-29E72DC23484}"/>
    <cellStyle name="Standard 2 6 2 2" xfId="44165" xr:uid="{CF182405-6BBC-4972-9BFD-02BA1060564A}"/>
    <cellStyle name="Standard 2 6 2 2 2" xfId="44166" xr:uid="{8A859E19-4461-4EB0-B1F3-D6F84E434F0C}"/>
    <cellStyle name="Standard 2 6 2 2 2 2" xfId="44167" xr:uid="{20FE8DD3-49CD-4E36-B613-44712B03EBA4}"/>
    <cellStyle name="Standard 2 6 2 2 2 2 2" xfId="44168" xr:uid="{AB8E8822-F0EE-497F-9552-61EB4E8B6E3A}"/>
    <cellStyle name="Standard 2 6 2 2 2 3" xfId="44169" xr:uid="{D789D00C-D0E8-448C-8923-3EE0372D0C60}"/>
    <cellStyle name="Standard 2 6 2 2 2 4" xfId="44170" xr:uid="{9BB37938-12E5-468A-B493-952725748076}"/>
    <cellStyle name="Standard 2 6 2 2 3" xfId="44171" xr:uid="{B018C13D-12AD-417C-AA29-9A12B75BD865}"/>
    <cellStyle name="Standard 2 6 2 2 3 2" xfId="44172" xr:uid="{F3DC4B5D-DDD6-40A4-B7B6-CFFB5C5ADAB6}"/>
    <cellStyle name="Standard 2 6 2 2 4" xfId="44173" xr:uid="{DE618004-E38F-4307-A161-A2DD151FCBD3}"/>
    <cellStyle name="Standard 2 6 2 2 5" xfId="44174" xr:uid="{75E187E4-16D8-41A4-BD9A-9662201B69B9}"/>
    <cellStyle name="Standard 2 6 3" xfId="44175" xr:uid="{09BB43FE-EFD8-4939-AF6C-7FB403CDA962}"/>
    <cellStyle name="Standard 2 6 3 2" xfId="44176" xr:uid="{38C8ECDE-1C8E-4FF1-BBDA-F2BB703EEE5F}"/>
    <cellStyle name="Standard 2 6 3 2 2" xfId="44177" xr:uid="{EEAB6503-161C-4559-9A5F-4F5CA65E395B}"/>
    <cellStyle name="Standard 2 6 3 2 2 2" xfId="44178" xr:uid="{0D5E8CCA-34D6-44AF-93F3-8E35CEB59C3E}"/>
    <cellStyle name="Standard 2 6 3 2 3" xfId="44179" xr:uid="{EEC1BD9E-12F6-4E88-954F-2DD4E2FD69E0}"/>
    <cellStyle name="Standard 2 6 3 2 4" xfId="44180" xr:uid="{2EAC63A0-5B36-4BD7-83C3-9AE072D8F1E8}"/>
    <cellStyle name="Standard 2 6 3 3" xfId="44181" xr:uid="{E60DA510-0115-4FFB-BBBC-590C5393DCBF}"/>
    <cellStyle name="Standard 2 6 3 3 2" xfId="44182" xr:uid="{A7549BC9-CEAA-4E37-8775-B2E15B4777DC}"/>
    <cellStyle name="Standard 2 6 3 4" xfId="44183" xr:uid="{C5B0709B-5D3E-4DBD-8D97-EB5D9890D655}"/>
    <cellStyle name="Standard 2 6 3 5" xfId="44184" xr:uid="{1280E9B0-D7C0-4552-8FAE-38E021832A76}"/>
    <cellStyle name="Standard 2 7" xfId="44185" xr:uid="{A7235EB1-0715-4D55-BAE2-49947A4691E8}"/>
    <cellStyle name="Standard 2 7 2" xfId="44186" xr:uid="{C800261C-1381-4583-A75F-13F2953D9153}"/>
    <cellStyle name="Standard 2 7 2 2" xfId="44187" xr:uid="{9505E8C1-A13B-4148-9E65-8192B1FFD858}"/>
    <cellStyle name="Standard 2 7 2 2 2" xfId="44188" xr:uid="{AF30E2A3-9117-4929-A355-08166A020D55}"/>
    <cellStyle name="Standard 2 7 2 2 2 2" xfId="44189" xr:uid="{A7E2E757-B98F-4BA2-84E4-D00A4BA8C716}"/>
    <cellStyle name="Standard 2 7 2 2 3" xfId="44190" xr:uid="{61D368A7-2406-42E4-A5BD-24B28CA722D6}"/>
    <cellStyle name="Standard 2 7 2 2 4" xfId="44191" xr:uid="{AFF77351-DB88-4FEF-BBEF-9619B04BE675}"/>
    <cellStyle name="Standard 2 7 2 3" xfId="44192" xr:uid="{8647249F-6A4C-416A-B052-847A7E19E907}"/>
    <cellStyle name="Standard 2 7 2 3 2" xfId="44193" xr:uid="{1842C472-EC99-4DB1-ADB2-7772099B02B7}"/>
    <cellStyle name="Standard 2 7 2 4" xfId="44194" xr:uid="{5F6E5901-D543-4142-9A6A-EAEDA40DD12E}"/>
    <cellStyle name="Standard 2 7 2 5" xfId="44195" xr:uid="{098C881B-68D9-45E0-9729-95CEF6300C31}"/>
    <cellStyle name="Standard 2 8" xfId="44196" xr:uid="{ECE5D9A5-9D9A-4575-B5B2-705A506702CF}"/>
    <cellStyle name="Standard 2 8 2" xfId="44197" xr:uid="{ED17B16C-E767-4DFC-BED3-1B84A067F1DC}"/>
    <cellStyle name="Standard 2 8 2 2" xfId="44198" xr:uid="{ED4893EE-1D8D-4D00-B8DA-9F60F056FE69}"/>
    <cellStyle name="Standard 2 8 2 2 2" xfId="44199" xr:uid="{88022C10-4323-4FDD-8F8B-2FA0876A0018}"/>
    <cellStyle name="Standard 2 8 2 3" xfId="44200" xr:uid="{EC4821F1-B9C0-4783-8620-AD927595F3A8}"/>
    <cellStyle name="Standard 2 8 2 4" xfId="44201" xr:uid="{7007FEFC-AB6B-4B94-9682-8517698720EF}"/>
    <cellStyle name="Standard 2 8 3" xfId="44202" xr:uid="{DC919142-45DC-4EAA-94D1-E66CF3FD01E8}"/>
    <cellStyle name="Standard 2 8 3 2" xfId="44203" xr:uid="{F9067853-9190-4398-924F-1F84A79A997E}"/>
    <cellStyle name="Standard 2 8 3 2 2" xfId="44204" xr:uid="{BDE74218-645B-4598-BEF6-1A548109B81F}"/>
    <cellStyle name="Standard 2 8 3 3" xfId="44205" xr:uid="{B9E2218B-6272-43F9-ACE8-D2F2BC2E0977}"/>
    <cellStyle name="Standard 2 8 3 4" xfId="44206" xr:uid="{33E09754-1C9A-45FF-9901-3A884DCED4B4}"/>
    <cellStyle name="Standard 2 8 4" xfId="44207" xr:uid="{B833DFD4-B9DA-47F1-A232-E188799BDA12}"/>
    <cellStyle name="Standard 2 8 4 2" xfId="44208" xr:uid="{7A8A9891-7D05-443C-9F72-0364B580F102}"/>
    <cellStyle name="Standard 2 8 5" xfId="44209" xr:uid="{B3DA0CF9-097F-4A04-9694-874C364EF0A4}"/>
    <cellStyle name="Standard 2 8 5 2" xfId="44210" xr:uid="{2B318F22-F85A-4A7C-9F14-9198D6974B42}"/>
    <cellStyle name="Standard 2 8 6" xfId="44211" xr:uid="{74C73FE0-2A5A-47B7-AEF1-4BB57EB86C1C}"/>
    <cellStyle name="Standard 2 8 7" xfId="44212" xr:uid="{B3C71E21-8D30-484A-A055-4E694E3914DA}"/>
    <cellStyle name="Standard 2 8 8" xfId="44213" xr:uid="{9FA8A07E-1529-4671-9B99-7E9829A2FE2A}"/>
    <cellStyle name="Standard 2 9" xfId="44214" xr:uid="{4EA3F3CA-DECC-4900-8FFC-69AD50F2FE0C}"/>
    <cellStyle name="Standard 2_TP09 check AT v0.4" xfId="44215" xr:uid="{A1CAFA2E-3E11-445B-9259-7368712180FA}"/>
    <cellStyle name="Standard 3" xfId="44216" xr:uid="{BC1464A9-9A91-4A58-B7D6-93799A862887}"/>
    <cellStyle name="Standard 3 10" xfId="44217" xr:uid="{7C11496A-97CA-4F7F-9B55-066CB1CC3B3F}"/>
    <cellStyle name="Standard 3 10 2" xfId="44218" xr:uid="{F33AAA9F-CE9A-45BC-9B2F-FE41E4215F87}"/>
    <cellStyle name="Standard 3 10 2 2" xfId="44219" xr:uid="{54479F85-F21B-4B19-8F98-0E88B96D87A0}"/>
    <cellStyle name="Standard 3 10 2 2 2" xfId="44220" xr:uid="{C6F0109F-4F86-473B-9369-5B0ED159F483}"/>
    <cellStyle name="Standard 3 10 2 2 2 2" xfId="44221" xr:uid="{CC90A674-C7B5-4871-8BDD-41CB8270F089}"/>
    <cellStyle name="Standard 3 10 2 2 3" xfId="44222" xr:uid="{BAF3CDAE-37BA-4A88-9D8B-6A7B1609A684}"/>
    <cellStyle name="Standard 3 10 2 2 4" xfId="44223" xr:uid="{C169A416-068A-4287-B9DE-905CFA289F10}"/>
    <cellStyle name="Standard 3 10 2 3" xfId="44224" xr:uid="{D2A84292-2D6D-4202-A530-4CEDB473E661}"/>
    <cellStyle name="Standard 3 10 2 3 2" xfId="44225" xr:uid="{035D7AF3-D6AA-46D6-B6F6-BDAE653E7C95}"/>
    <cellStyle name="Standard 3 10 2 4" xfId="44226" xr:uid="{2E05BD1F-0507-4841-9605-7E9C5D7E6AE1}"/>
    <cellStyle name="Standard 3 10 2 5" xfId="44227" xr:uid="{AC36897C-DC82-42CA-8C6D-25902B928CE2}"/>
    <cellStyle name="Standard 3 10 2 6" xfId="44228" xr:uid="{6E599C99-0EE5-43B5-93E6-92D6E4C87D5D}"/>
    <cellStyle name="Standard 3 10 3" xfId="44229" xr:uid="{34D4F98D-7FE5-4718-B88D-9249B2891D97}"/>
    <cellStyle name="Standard 3 11" xfId="44230" xr:uid="{CA4F28ED-F85B-4A0E-8DE9-C88841A3C262}"/>
    <cellStyle name="Standard 3 11 2" xfId="44231" xr:uid="{87927B5E-AA9D-4CF7-B3E7-D1CE9F705EEF}"/>
    <cellStyle name="Standard 3 11 2 2" xfId="44232" xr:uid="{8430DCD7-87FD-4E84-BA8E-95A61FEA3E1C}"/>
    <cellStyle name="Standard 3 11 2 2 2" xfId="44233" xr:uid="{EFD508F6-AC3A-41E6-891F-0FD6048720A5}"/>
    <cellStyle name="Standard 3 11 2 2 2 2" xfId="44234" xr:uid="{393F95F1-04AC-4FC2-A0FF-08DEC7152A17}"/>
    <cellStyle name="Standard 3 11 2 2 3" xfId="44235" xr:uid="{7BF34765-72F7-4C5C-8379-DB9644492A8A}"/>
    <cellStyle name="Standard 3 11 2 2 4" xfId="44236" xr:uid="{5D4A3EF3-78C8-42EA-BCFF-71B08823CA51}"/>
    <cellStyle name="Standard 3 11 2 3" xfId="44237" xr:uid="{F36A342D-B292-45E1-8FB8-B656DCCAD34B}"/>
    <cellStyle name="Standard 3 11 2 3 2" xfId="44238" xr:uid="{CFD05DA1-28AB-4283-826E-751DFC533926}"/>
    <cellStyle name="Standard 3 11 2 4" xfId="44239" xr:uid="{D9D3BACF-7C76-4225-88B7-8FDF49AFDA9E}"/>
    <cellStyle name="Standard 3 11 2 5" xfId="44240" xr:uid="{FA80D13F-1681-4CEF-B440-51D77078B480}"/>
    <cellStyle name="Standard 3 11 2 6" xfId="44241" xr:uid="{B047467D-25EC-4493-B6E1-4788179477A8}"/>
    <cellStyle name="Standard 3 11 3" xfId="44242" xr:uid="{4421CEBA-1E2B-4EE3-8D38-4D0C218AFB09}"/>
    <cellStyle name="Standard 3 12" xfId="44243" xr:uid="{70F47F24-E134-480B-ADE8-CBD02EDE8870}"/>
    <cellStyle name="Standard 3 12 2" xfId="44244" xr:uid="{4027DBA1-419C-4DF4-A988-90C3E2380415}"/>
    <cellStyle name="Standard 3 12 2 2" xfId="44245" xr:uid="{725DC831-7DFC-40CC-B861-BDC485483F99}"/>
    <cellStyle name="Standard 3 12 2 2 2" xfId="44246" xr:uid="{3C484FE8-33CD-426E-B748-931DD35E6B94}"/>
    <cellStyle name="Standard 3 12 2 2 2 2" xfId="44247" xr:uid="{49C43E40-6785-4C99-BED2-8A5566FFB026}"/>
    <cellStyle name="Standard 3 12 2 2 3" xfId="44248" xr:uid="{E5D2E38D-8BC0-4521-AA7C-509E48998254}"/>
    <cellStyle name="Standard 3 12 2 2 4" xfId="44249" xr:uid="{649F6A1F-F433-4F9A-BB6B-7968914B662D}"/>
    <cellStyle name="Standard 3 12 2 3" xfId="44250" xr:uid="{AFA52990-631A-4612-8080-948F285F95E4}"/>
    <cellStyle name="Standard 3 12 2 3 2" xfId="44251" xr:uid="{4A6649CF-58B0-4E9B-8C47-17930B814AA6}"/>
    <cellStyle name="Standard 3 12 2 4" xfId="44252" xr:uid="{1F5E223B-A7E6-46A2-988C-BDA9D314B7F2}"/>
    <cellStyle name="Standard 3 12 2 5" xfId="44253" xr:uid="{CC0B518C-456D-4A59-B50C-8DA1025DF3EC}"/>
    <cellStyle name="Standard 3 12 2 6" xfId="44254" xr:uid="{A47FE86E-516B-497E-9F39-5240DF68E2B3}"/>
    <cellStyle name="Standard 3 12 3" xfId="44255" xr:uid="{11E94899-B92F-441C-ABAD-5D5DE5775854}"/>
    <cellStyle name="Standard 3 13" xfId="44256" xr:uid="{F948A21E-6542-4A28-AEB3-F3C9901B1BAF}"/>
    <cellStyle name="Standard 3 13 2" xfId="44257" xr:uid="{D6E32F59-1168-4EE5-97BF-56031180CED0}"/>
    <cellStyle name="Standard 3 13 2 2" xfId="44258" xr:uid="{DA2F14DC-51CD-4F58-9649-69AA2C7195EA}"/>
    <cellStyle name="Standard 3 13 2 2 2" xfId="44259" xr:uid="{13E10B19-6E5A-44C5-AA42-E22C24169527}"/>
    <cellStyle name="Standard 3 13 2 2 2 2" xfId="44260" xr:uid="{480F51EB-CC86-4B28-BFCA-98B2AC281FD0}"/>
    <cellStyle name="Standard 3 13 2 2 3" xfId="44261" xr:uid="{6F4A189D-6CB6-434B-B3AE-0DCD25CC45FA}"/>
    <cellStyle name="Standard 3 13 2 2 4" xfId="44262" xr:uid="{3156415F-07E1-40E3-A318-2A759CF74113}"/>
    <cellStyle name="Standard 3 13 2 3" xfId="44263" xr:uid="{E167A535-6EA4-49D7-9B22-FC7EB80E416E}"/>
    <cellStyle name="Standard 3 13 2 3 2" xfId="44264" xr:uid="{3EE45B16-3221-44E7-89CB-80E2F245D479}"/>
    <cellStyle name="Standard 3 13 2 4" xfId="44265" xr:uid="{E73DC113-710A-47AC-9E01-465693C9A1D7}"/>
    <cellStyle name="Standard 3 13 2 5" xfId="44266" xr:uid="{9A882090-CE25-4B29-97F1-6CAA1088AF72}"/>
    <cellStyle name="Standard 3 13 2 6" xfId="44267" xr:uid="{FC64BF19-73D0-4B72-A7C1-62929E3E8649}"/>
    <cellStyle name="Standard 3 13 3" xfId="44268" xr:uid="{792404D6-1FAB-426C-9A99-A5DD957EB80E}"/>
    <cellStyle name="Standard 3 14" xfId="44269" xr:uid="{9FD590B6-CC0D-4F2C-8918-1790CA4B11A8}"/>
    <cellStyle name="Standard 3 14 2" xfId="44270" xr:uid="{DCD14013-E724-4DAE-A24B-1F38B3CABDCB}"/>
    <cellStyle name="Standard 3 14 2 2" xfId="44271" xr:uid="{58081C31-4DB3-4884-8FDE-75E239947935}"/>
    <cellStyle name="Standard 3 14 2 2 2" xfId="44272" xr:uid="{58D989D4-B99D-4D8F-AEBD-647D1393CB93}"/>
    <cellStyle name="Standard 3 14 2 3" xfId="44273" xr:uid="{024BF531-B08C-46A8-AAF7-CD3D0482EFAD}"/>
    <cellStyle name="Standard 3 14 2 4" xfId="44274" xr:uid="{8A491059-C35E-4785-B944-44F002FBDDFD}"/>
    <cellStyle name="Standard 3 14 3" xfId="44275" xr:uid="{1DA821AE-2FBB-426E-A871-1DC34B7FB836}"/>
    <cellStyle name="Standard 3 14 3 2" xfId="44276" xr:uid="{5746DB0C-D1A5-4E81-9CCE-2790C382CA4C}"/>
    <cellStyle name="Standard 3 14 4" xfId="44277" xr:uid="{5A3E1767-EC7B-4AB8-A39C-D2042171EED5}"/>
    <cellStyle name="Standard 3 14 5" xfId="44278" xr:uid="{52D41323-54D7-49B9-BE61-F8B56C5640ED}"/>
    <cellStyle name="Standard 3 14 6" xfId="44279" xr:uid="{0C60FEA9-63C3-4505-B794-96BF65EAF026}"/>
    <cellStyle name="Standard 3 15" xfId="44280" xr:uid="{8E07108D-1D56-4240-8FE1-F0936E9F1895}"/>
    <cellStyle name="Standard 3 2" xfId="44281" xr:uid="{A8475F04-79A8-4CAA-8CD7-7C21FF688A42}"/>
    <cellStyle name="Standard 3 2 2" xfId="44282" xr:uid="{36E9724A-4205-4FE2-B0E0-5AEC25959AA8}"/>
    <cellStyle name="Standard 3 2 2 2" xfId="44283" xr:uid="{8B875009-45F6-4A56-A2E0-82F3EFA84D42}"/>
    <cellStyle name="Standard 3 2 2 2 2" xfId="44284" xr:uid="{7195CE3B-4A4E-48F0-BFB7-284E8CCF3352}"/>
    <cellStyle name="Standard 3 2 2 2 2 2" xfId="44285" xr:uid="{B6A7F473-9175-474D-A6F6-873960352B10}"/>
    <cellStyle name="Standard 3 2 2 2 3" xfId="44286" xr:uid="{E7E525F8-0432-4894-9F4E-614E07865FEB}"/>
    <cellStyle name="Standard 3 2 2 2 4" xfId="44287" xr:uid="{DD60A99D-C8BE-4B22-8905-E1B7576F86AA}"/>
    <cellStyle name="Standard 3 2 2 3" xfId="44288" xr:uid="{AFD9DB4D-46B8-4B00-8054-078277725F15}"/>
    <cellStyle name="Standard 3 2 2 3 2" xfId="44289" xr:uid="{4A438066-CF0A-47AA-90A4-280F06F65637}"/>
    <cellStyle name="Standard 3 2 2 4" xfId="44290" xr:uid="{ABA2EEC8-0718-4263-AC7C-6EF7DD40FF18}"/>
    <cellStyle name="Standard 3 2 2 5" xfId="44291" xr:uid="{62C2238E-A7DD-4209-9F40-D7950EB0EC70}"/>
    <cellStyle name="Standard 3 2 2 6" xfId="44292" xr:uid="{5E646A7E-5DA9-4306-AC8A-C1C6549DF196}"/>
    <cellStyle name="Standard 3 2 3" xfId="44293" xr:uid="{DB52C15D-7DA1-4394-BC43-C120530462A9}"/>
    <cellStyle name="Standard 3 3" xfId="44294" xr:uid="{B734C117-0504-4992-A87C-5C8FE1306A03}"/>
    <cellStyle name="Standard 3 3 2" xfId="44295" xr:uid="{55C74DD2-F752-40FE-A0D6-4A718AEF44C6}"/>
    <cellStyle name="Standard 3 3 2 2" xfId="44296" xr:uid="{AA223B25-28CD-4B9D-B08D-DB1402C06955}"/>
    <cellStyle name="Standard 3 3 2 2 2" xfId="44297" xr:uid="{82AF00C8-33A6-42B3-A02E-065F623DC637}"/>
    <cellStyle name="Standard 3 3 2 2 2 2" xfId="44298" xr:uid="{02DFE4A7-3BBA-4878-B9C4-5ADD3F65EA2A}"/>
    <cellStyle name="Standard 3 3 2 2 3" xfId="44299" xr:uid="{9657C910-9BD9-4755-9D40-F605C159278D}"/>
    <cellStyle name="Standard 3 3 2 2 4" xfId="44300" xr:uid="{D6241921-C36A-447D-8242-23FB39BD8E38}"/>
    <cellStyle name="Standard 3 3 2 3" xfId="44301" xr:uid="{5B25B337-BE50-4D53-AE66-065582C808E1}"/>
    <cellStyle name="Standard 3 3 2 3 2" xfId="44302" xr:uid="{5332EE0B-58DA-49FF-BBA3-B9644E2CA933}"/>
    <cellStyle name="Standard 3 3 2 4" xfId="44303" xr:uid="{9B71F1E8-A898-4F24-A60B-CB528D84028E}"/>
    <cellStyle name="Standard 3 3 2 5" xfId="44304" xr:uid="{7E701C5B-2786-4507-961B-AF31D82E2445}"/>
    <cellStyle name="Standard 3 3 2 6" xfId="44305" xr:uid="{75A9F5E3-7C86-4000-8C99-7268D571087C}"/>
    <cellStyle name="Standard 3 3 3" xfId="44306" xr:uid="{42961861-0746-43A1-BF25-3D96B7FDEEC7}"/>
    <cellStyle name="Standard 3 4" xfId="44307" xr:uid="{79FAB2B9-2BD0-4573-B0B0-B097925C172C}"/>
    <cellStyle name="Standard 3 4 2" xfId="44308" xr:uid="{3B971857-0ABC-420D-8A9E-E230BA9BB817}"/>
    <cellStyle name="Standard 3 4 2 2" xfId="44309" xr:uid="{933A57E8-723E-40BC-B7F7-71FF2433FF8F}"/>
    <cellStyle name="Standard 3 4 2 2 2" xfId="44310" xr:uid="{9A6D7D8A-3C35-4D5B-BDC6-393DDFEE3B28}"/>
    <cellStyle name="Standard 3 4 2 2 2 2" xfId="44311" xr:uid="{99AE3AD8-38EB-4788-8927-FD59121AE78D}"/>
    <cellStyle name="Standard 3 4 2 2 3" xfId="44312" xr:uid="{CB4EBC22-57E4-4175-B595-6805A09A055E}"/>
    <cellStyle name="Standard 3 4 2 2 4" xfId="44313" xr:uid="{07BB363C-A512-4E4C-8E39-6562B33104CE}"/>
    <cellStyle name="Standard 3 4 2 3" xfId="44314" xr:uid="{D76B1975-B2C8-496B-8174-837BD490F9BD}"/>
    <cellStyle name="Standard 3 4 2 3 2" xfId="44315" xr:uid="{E6F96277-7A0E-4937-96C6-7B3E78DC8E49}"/>
    <cellStyle name="Standard 3 4 2 4" xfId="44316" xr:uid="{90A5B1FE-4559-478F-9F8D-F3FCB5A3DBB0}"/>
    <cellStyle name="Standard 3 4 2 5" xfId="44317" xr:uid="{C1B28600-2007-44C6-A3F1-32E7667CAAD7}"/>
    <cellStyle name="Standard 3 4 2 6" xfId="44318" xr:uid="{EE03EE97-E7E8-48E2-A5B9-C49AC6B14A5E}"/>
    <cellStyle name="Standard 3 4 3" xfId="44319" xr:uid="{F863C96D-AAE2-40D9-A037-3F1B08C5080E}"/>
    <cellStyle name="Standard 3 5" xfId="44320" xr:uid="{7B22247C-F923-47BE-B2EC-F8B733E19E8B}"/>
    <cellStyle name="Standard 3 5 2" xfId="44321" xr:uid="{D86105BA-AC67-4A4B-AB76-D1FFE4170917}"/>
    <cellStyle name="Standard 3 5 2 2" xfId="44322" xr:uid="{43E3C4A1-A5DD-48CD-A899-C633CFABA54F}"/>
    <cellStyle name="Standard 3 5 2 2 2" xfId="44323" xr:uid="{AC627DC1-EA53-478F-A095-B6A81B454E8F}"/>
    <cellStyle name="Standard 3 5 2 2 2 2" xfId="44324" xr:uid="{E8DE8A72-5439-4F3C-82E7-3BC14FABC51B}"/>
    <cellStyle name="Standard 3 5 2 2 3" xfId="44325" xr:uid="{7C226124-937E-4AFB-BCD2-1FECB4827B2E}"/>
    <cellStyle name="Standard 3 5 2 2 4" xfId="44326" xr:uid="{5308AB52-96A0-4C71-93C1-9922EC9294C0}"/>
    <cellStyle name="Standard 3 5 2 3" xfId="44327" xr:uid="{359EB7E6-48B3-420C-801F-44225BA50809}"/>
    <cellStyle name="Standard 3 5 2 3 2" xfId="44328" xr:uid="{EFC05968-E67A-49A2-B5F3-929D85049AA6}"/>
    <cellStyle name="Standard 3 5 2 4" xfId="44329" xr:uid="{55A454F7-2293-4C51-8E64-5DF3FE1763C4}"/>
    <cellStyle name="Standard 3 5 2 5" xfId="44330" xr:uid="{8C0EC2FF-96D7-4815-B4B0-CFFFBDAA7DEE}"/>
    <cellStyle name="Standard 3 5 2 6" xfId="44331" xr:uid="{236FB08A-F58E-4BE9-95C1-77DA696DD385}"/>
    <cellStyle name="Standard 3 5 3" xfId="44332" xr:uid="{A2BC7E80-4FA2-4D9F-B4A9-186E3E83179A}"/>
    <cellStyle name="Standard 3 6" xfId="44333" xr:uid="{83261852-215B-415D-ABDA-0F6CE425DDFC}"/>
    <cellStyle name="Standard 3 6 2" xfId="44334" xr:uid="{F670745A-48B6-4FB1-B8EC-C24EB8F2D893}"/>
    <cellStyle name="Standard 3 6 2 2" xfId="44335" xr:uid="{43A7DDDE-DDFA-4EC7-9C3E-19647B30C83C}"/>
    <cellStyle name="Standard 3 6 2 2 2" xfId="44336" xr:uid="{E57B4F75-C256-4EB4-9896-B5B955BCE34D}"/>
    <cellStyle name="Standard 3 6 2 2 2 2" xfId="44337" xr:uid="{5A42B7EC-D0D4-47C8-8608-56689FDF41A9}"/>
    <cellStyle name="Standard 3 6 2 2 3" xfId="44338" xr:uid="{8054C8E9-4E6A-4CF1-987E-48E9155A1C0D}"/>
    <cellStyle name="Standard 3 6 2 2 4" xfId="44339" xr:uid="{45A1696F-E416-45E1-B134-2370B176C63A}"/>
    <cellStyle name="Standard 3 6 2 3" xfId="44340" xr:uid="{8F8747B6-F219-45BF-B0B5-D1926AE422B7}"/>
    <cellStyle name="Standard 3 6 2 3 2" xfId="44341" xr:uid="{D7651CE5-3A14-4D7D-B788-15C02A651937}"/>
    <cellStyle name="Standard 3 6 2 4" xfId="44342" xr:uid="{A496F3C9-5C34-4685-A538-4CE7F58A3F33}"/>
    <cellStyle name="Standard 3 6 2 5" xfId="44343" xr:uid="{1B24B56E-CF3F-489F-B1B8-34785B09E894}"/>
    <cellStyle name="Standard 3 6 2 6" xfId="44344" xr:uid="{1FBD4AFF-3AF8-486C-8C3F-CF36BF0CB80F}"/>
    <cellStyle name="Standard 3 6 3" xfId="44345" xr:uid="{3B96DCEA-6CC7-4B64-B6C9-1E280143042B}"/>
    <cellStyle name="Standard 3 7" xfId="44346" xr:uid="{066ED67D-BFBA-4013-9E88-FDFC04B85D47}"/>
    <cellStyle name="Standard 3 7 2" xfId="44347" xr:uid="{63B76F17-ED08-47CA-8C30-CC06058A599D}"/>
    <cellStyle name="Standard 3 7 2 2" xfId="44348" xr:uid="{FEE15F07-A754-490A-BBCD-DA2CCD60FCAF}"/>
    <cellStyle name="Standard 3 7 2 2 2" xfId="44349" xr:uid="{4386988F-848E-4FC2-963D-2017E8ABF690}"/>
    <cellStyle name="Standard 3 7 2 2 2 2" xfId="44350" xr:uid="{01AEBE01-DF2D-4B53-AA28-D33A0A58A099}"/>
    <cellStyle name="Standard 3 7 2 2 3" xfId="44351" xr:uid="{2FA8EDFE-7AD5-46F1-B418-40427AA547EA}"/>
    <cellStyle name="Standard 3 7 2 2 4" xfId="44352" xr:uid="{9ACBD894-94AB-4A81-AB7C-5ED5CAA61740}"/>
    <cellStyle name="Standard 3 7 2 3" xfId="44353" xr:uid="{24A89DC7-68F0-4CDB-98F8-EAA2C56008F6}"/>
    <cellStyle name="Standard 3 7 2 3 2" xfId="44354" xr:uid="{FB40EEDC-977B-4651-BCC9-01C70C6D8E48}"/>
    <cellStyle name="Standard 3 7 2 4" xfId="44355" xr:uid="{5FF77D08-F585-4774-ABB6-97C786DF9AC7}"/>
    <cellStyle name="Standard 3 7 2 5" xfId="44356" xr:uid="{6441657E-1F55-4B13-AC6E-23D983AF4631}"/>
    <cellStyle name="Standard 3 7 2 6" xfId="44357" xr:uid="{FB53F545-380A-4B86-B58F-C34020F30243}"/>
    <cellStyle name="Standard 3 7 3" xfId="44358" xr:uid="{1D87EAC9-DA4A-4FA0-87B8-F89FFAB3D0A1}"/>
    <cellStyle name="Standard 3 8" xfId="44359" xr:uid="{50F4841F-1E22-4B69-A66A-F4239877FC1E}"/>
    <cellStyle name="Standard 3 8 2" xfId="44360" xr:uid="{18FFDDF8-25CC-453B-A90C-9A9A142D1845}"/>
    <cellStyle name="Standard 3 8 2 2" xfId="44361" xr:uid="{FB0A4545-918B-4003-8F46-DABC19C7FDC4}"/>
    <cellStyle name="Standard 3 8 2 2 2" xfId="44362" xr:uid="{21896C50-BC20-485E-B4DD-233292DB6F7F}"/>
    <cellStyle name="Standard 3 8 2 2 2 2" xfId="44363" xr:uid="{D8E790DF-FE94-413A-AB00-FF8F06D5F1E6}"/>
    <cellStyle name="Standard 3 8 2 2 3" xfId="44364" xr:uid="{6710E013-A1E1-4CB2-B0ED-17E8AA91942D}"/>
    <cellStyle name="Standard 3 8 2 2 4" xfId="44365" xr:uid="{E7610D6D-3FAE-4331-9385-8158AD3EE337}"/>
    <cellStyle name="Standard 3 8 2 3" xfId="44366" xr:uid="{B19FC779-2BF6-473F-B214-42B5818E182D}"/>
    <cellStyle name="Standard 3 8 2 3 2" xfId="44367" xr:uid="{8586FF55-A963-4E7D-A0A5-9A4C3F82165B}"/>
    <cellStyle name="Standard 3 8 2 4" xfId="44368" xr:uid="{DF46BA2B-8E51-434E-B79A-27D7F0D38F55}"/>
    <cellStyle name="Standard 3 8 2 5" xfId="44369" xr:uid="{941753A3-EF89-4AA9-95D3-91B2ADF05070}"/>
    <cellStyle name="Standard 3 8 2 6" xfId="44370" xr:uid="{EEC92F66-AAD7-4788-BBE8-B183130B805E}"/>
    <cellStyle name="Standard 3 8 3" xfId="44371" xr:uid="{7BB0E51E-8BDB-4774-BE8E-EB582EB7325D}"/>
    <cellStyle name="Standard 3 9" xfId="44372" xr:uid="{0D3E5B85-325D-4339-951F-80690837AF77}"/>
    <cellStyle name="Standard 3 9 2" xfId="44373" xr:uid="{BE043202-86E3-4B96-9CE8-EDBED66AD5B3}"/>
    <cellStyle name="Standard 3 9 2 2" xfId="44374" xr:uid="{A1D6D3C5-D7D7-47DB-9664-6974CA2C00EE}"/>
    <cellStyle name="Standard 3 9 2 2 2" xfId="44375" xr:uid="{110FBE74-107E-46E3-938B-DEEE3C776A7B}"/>
    <cellStyle name="Standard 3 9 2 2 2 2" xfId="44376" xr:uid="{F6B418EC-7DB2-436D-BC51-C88B86770824}"/>
    <cellStyle name="Standard 3 9 2 2 3" xfId="44377" xr:uid="{48B12C67-8787-4609-9A2C-0B37904DC6B1}"/>
    <cellStyle name="Standard 3 9 2 2 4" xfId="44378" xr:uid="{BCA60B3F-BDB0-491A-B60E-20E909DF1825}"/>
    <cellStyle name="Standard 3 9 2 3" xfId="44379" xr:uid="{71DDAD9F-736F-4A08-A200-97B7E71C854E}"/>
    <cellStyle name="Standard 3 9 2 3 2" xfId="44380" xr:uid="{6967D2A3-851E-44EF-8254-302A170FE28B}"/>
    <cellStyle name="Standard 3 9 2 4" xfId="44381" xr:uid="{CF41BA32-C124-4FD5-B763-3FD16A4B5380}"/>
    <cellStyle name="Standard 3 9 2 5" xfId="44382" xr:uid="{05C7475C-3687-4BD6-BA78-69727C476A7F}"/>
    <cellStyle name="Standard 3 9 2 6" xfId="44383" xr:uid="{C8ED3823-F706-47B7-8796-0D4FDA0921C4}"/>
    <cellStyle name="Standard 3 9 3" xfId="44384" xr:uid="{E1C1CB90-BB8A-4926-9D15-F8AC4F3CAE6F}"/>
    <cellStyle name="Standard 4" xfId="44385" xr:uid="{9EC8F004-6FC5-4872-A742-CF22D763FEC9}"/>
    <cellStyle name="Standard 4 2" xfId="44386" xr:uid="{D8DF2D4B-D0A7-416A-98B6-9C48AA6B23DA}"/>
    <cellStyle name="Standard 4 2 2" xfId="44387" xr:uid="{1746FFDF-3C24-46EB-8591-BC1A640DDF13}"/>
    <cellStyle name="Standard 4 2 2 2" xfId="44388" xr:uid="{BC7BB3EB-9D3C-4F1A-BF0F-007CDDB7A853}"/>
    <cellStyle name="Standard 4 2 2 2 2" xfId="44389" xr:uid="{2B6E59D8-4422-4B1D-A034-3CB1F5B6772B}"/>
    <cellStyle name="Standard 4 2 2 3" xfId="44390" xr:uid="{6E679AC8-B519-428C-AAF2-2EA40D292D6F}"/>
    <cellStyle name="Standard 4 2 2 4" xfId="44391" xr:uid="{3E86C09F-AB72-4C78-8952-2906A40251D8}"/>
    <cellStyle name="Standard 4 2 3" xfId="44392" xr:uid="{2CDB6B8A-8CF4-4D57-8B43-82E9FBDB1F88}"/>
    <cellStyle name="Standard 4 2 3 2" xfId="44393" xr:uid="{36C893AD-124D-42BE-ABB4-DE47DC083760}"/>
    <cellStyle name="Standard 4 2 4" xfId="44394" xr:uid="{841A317E-9CCA-447C-AEA8-62C1227898B9}"/>
    <cellStyle name="Standard 4 2 5" xfId="44395" xr:uid="{28BB4694-4075-4FF8-A09C-29F806214B38}"/>
    <cellStyle name="Standard 5" xfId="44396" xr:uid="{20520491-8709-4D96-970C-110C6760159E}"/>
    <cellStyle name="Standard 5 2" xfId="44397" xr:uid="{F2A048E9-FF3A-406D-A11E-FA27FDEE4C55}"/>
    <cellStyle name="Standard 5 2 2" xfId="44398" xr:uid="{6B6BCCFB-DD0A-4244-AF19-EA0E5B558183}"/>
    <cellStyle name="Standard 5 2 2 2" xfId="44399" xr:uid="{2C7D4CAC-C6FD-4AA0-B64F-5D3741A0207F}"/>
    <cellStyle name="Standard 5 2 2 2 2" xfId="44400" xr:uid="{91FED758-FAE4-4F27-A2F8-31330FFAAC76}"/>
    <cellStyle name="Standard 5 2 2 3" xfId="44401" xr:uid="{996ECEF5-F9A3-41A6-A9DF-E4ADFA7F0F7F}"/>
    <cellStyle name="Standard 5 2 2 4" xfId="44402" xr:uid="{0D7C93B9-0436-43E1-9340-B6095DB24960}"/>
    <cellStyle name="Standard 5 2 3" xfId="44403" xr:uid="{996BE54B-B7DC-421E-90A5-CC7083D50FEA}"/>
    <cellStyle name="Standard 5 2 3 2" xfId="44404" xr:uid="{1FC22EBE-5CB5-4C41-A87F-D796C164EA20}"/>
    <cellStyle name="Standard 5 2 4" xfId="44405" xr:uid="{84C4EC03-6585-46E3-A1F4-05BC2F70F504}"/>
    <cellStyle name="Standard 5 2 5" xfId="44406" xr:uid="{FB109C79-D750-40E6-8FA8-F2FCC7A8D169}"/>
    <cellStyle name="Standard 6" xfId="44407" xr:uid="{5E8B3836-17A1-4C90-8ED9-DCBD84E9C202}"/>
    <cellStyle name="Standard 6 2" xfId="44408" xr:uid="{45C02ADB-26F3-43A0-8C0E-DD58C212AFC3}"/>
    <cellStyle name="Standard 6 2 2" xfId="44409" xr:uid="{786075E7-04DB-4FE6-AC7C-236D353E38DC}"/>
    <cellStyle name="Standard 6 2 2 2" xfId="44410" xr:uid="{030CC615-55A4-4398-AAF3-5D06C3E08B4B}"/>
    <cellStyle name="Standard 6 2 2 2 2" xfId="44411" xr:uid="{7DCE6272-79BB-4719-BCCE-C1C1B60018EE}"/>
    <cellStyle name="Standard 6 2 2 3" xfId="44412" xr:uid="{F601CB4F-3511-46EC-B67E-9E43DE162528}"/>
    <cellStyle name="Standard 6 2 2 4" xfId="44413" xr:uid="{430D1A1C-88F3-4F38-9D94-0C72500F4F5C}"/>
    <cellStyle name="Standard 6 2 3" xfId="44414" xr:uid="{83222321-3DD3-4240-AEC2-F7837886AC73}"/>
    <cellStyle name="Standard 6 2 3 2" xfId="44415" xr:uid="{415BB33A-A01A-45A9-BF79-C49B34C5CC5D}"/>
    <cellStyle name="Standard 6 2 4" xfId="44416" xr:uid="{A461FEB3-2C0C-4126-99E0-279DEE294703}"/>
    <cellStyle name="Standard 6 2 5" xfId="44417" xr:uid="{53164411-5C36-45A4-BAEB-DEB778A9FF28}"/>
    <cellStyle name="Standard 7" xfId="44418" xr:uid="{0AC20BED-6CA8-4FF9-894E-224D3F68C582}"/>
    <cellStyle name="Standard 7 2" xfId="44419" xr:uid="{713DD6AD-709C-41EC-A22F-0F98AFF19D3A}"/>
    <cellStyle name="Standard 7 2 2" xfId="44420" xr:uid="{83487330-42C7-463E-B565-3788505ED7D5}"/>
    <cellStyle name="Standard 7 2 2 2" xfId="44421" xr:uid="{333DFDEA-BA69-49EC-B8E1-44CA3C666CAC}"/>
    <cellStyle name="Standard 7 2 2 2 2" xfId="44422" xr:uid="{231E19F1-33CA-4D3D-8DD4-8BAB7F999B27}"/>
    <cellStyle name="Standard 7 2 2 3" xfId="44423" xr:uid="{333A71AA-9835-4E4A-9708-D893B8059DB6}"/>
    <cellStyle name="Standard 7 2 2 4" xfId="44424" xr:uid="{654A89A1-ACD7-41CB-8641-9652D8DACDE3}"/>
    <cellStyle name="Standard 7 2 3" xfId="44425" xr:uid="{F7591587-24DD-4526-901D-538346BDE7C0}"/>
    <cellStyle name="Standard 7 2 3 2" xfId="44426" xr:uid="{D38FD2C2-02DC-4028-B1D2-69688049C1DC}"/>
    <cellStyle name="Standard 7 2 4" xfId="44427" xr:uid="{30528C0D-F19C-4DF9-A7AB-279BBD3878BD}"/>
    <cellStyle name="Standard 7 2 5" xfId="44428" xr:uid="{050BFED2-1C1B-4942-A15E-D26A049CE28A}"/>
    <cellStyle name="Standard_Budget 2006 WWW_new" xfId="44429" xr:uid="{0D87F436-0DC5-4680-A92F-717537E60AE5}"/>
    <cellStyle name="Status" xfId="3823" xr:uid="{B3303A61-449B-4D18-B8F8-B234DDCF38C2}"/>
    <cellStyle name="Status 1" xfId="1703" xr:uid="{00000000-0005-0000-0000-0000B2060000}"/>
    <cellStyle name="Status 1 2" xfId="1704" xr:uid="{00000000-0005-0000-0000-0000B3060000}"/>
    <cellStyle name="Status 18" xfId="1705" xr:uid="{00000000-0005-0000-0000-0000B4060000}"/>
    <cellStyle name="Suma" xfId="44430" xr:uid="{2CAC2BD0-6531-4C32-8B2E-E71C99A6BE57}"/>
    <cellStyle name="Suma 2" xfId="44431" xr:uid="{701638A3-58BB-416B-8273-3BA36FA73C4C}"/>
    <cellStyle name="Suma 2 2" xfId="44432" xr:uid="{E5351714-A9B2-488D-8C7C-14FD8FD9711D}"/>
    <cellStyle name="Suma 2 2 2" xfId="44433" xr:uid="{E549EB5B-C109-4B9F-8523-89CAEC4060BE}"/>
    <cellStyle name="Suma 2 2 2 2" xfId="44434" xr:uid="{FEF4E458-D26B-4F68-A20D-E6F20545189A}"/>
    <cellStyle name="Suma 2 2 3" xfId="44435" xr:uid="{405ED4D5-0B2D-4B66-BBD8-EB4155F1B8AD}"/>
    <cellStyle name="Suma 2 2 4" xfId="44436" xr:uid="{D900D10E-B6C9-4E3D-BC5B-B25462E5E4EE}"/>
    <cellStyle name="Suma 2 3" xfId="44437" xr:uid="{DC8136DA-EB23-447C-85B2-FFD100D58A46}"/>
    <cellStyle name="Suma 2 3 2" xfId="44438" xr:uid="{4074FC51-6335-4B51-BAB2-8322C990D8D0}"/>
    <cellStyle name="Suma 2 4" xfId="44439" xr:uid="{D03A0760-73A3-4417-B52B-80EE68D9A60B}"/>
    <cellStyle name="Suma 2 5" xfId="44440" xr:uid="{8898FF42-9F3F-4578-AA11-9D345C55AAAF}"/>
    <cellStyle name="Számítás" xfId="44441" xr:uid="{880E72BF-7999-4848-A68E-4724A67719EE}"/>
    <cellStyle name="Számítás 2" xfId="44442" xr:uid="{588E6C1E-BCE9-46BE-AEC5-862994E17C2C}"/>
    <cellStyle name="Számítás 2 2" xfId="44443" xr:uid="{0C4BD7F7-B7BD-46B3-883A-F7E77627CE4F}"/>
    <cellStyle name="Számítás 2 2 2" xfId="44444" xr:uid="{57375C96-958C-4689-B108-BD936A1EE8D3}"/>
    <cellStyle name="Számítás 2 2 2 2" xfId="44445" xr:uid="{5462F842-B4BE-4064-8A84-1AAD3974B7EB}"/>
    <cellStyle name="Számítás 2 2 3" xfId="44446" xr:uid="{98F11DF7-3A7A-4C79-A37C-2851589AFB74}"/>
    <cellStyle name="Számítás 2 2 4" xfId="44447" xr:uid="{A7F2507A-CB18-4F29-99F1-35ACF743BEEF}"/>
    <cellStyle name="Számítás 2 3" xfId="44448" xr:uid="{D8550FEE-6EA3-486F-97A1-31BAA307F7B5}"/>
    <cellStyle name="Számítás 2 3 2" xfId="44449" xr:uid="{2EA2E08A-1D30-4060-9147-EFAFA0080878}"/>
    <cellStyle name="Számítás 2 4" xfId="44450" xr:uid="{B6153736-5821-4BEE-83F2-707D555838A0}"/>
    <cellStyle name="Számítás 2 5" xfId="44451" xr:uid="{6B14CBA3-531F-4CFC-9C17-DE39B7A1A295}"/>
    <cellStyle name="Table du pilote - Catégorie" xfId="2269" xr:uid="{8BDC7E8D-FCE5-445E-AFD5-EE6AA7B0822F}"/>
    <cellStyle name="Table du pilote - Catégorie 2" xfId="3246" xr:uid="{CFB2C4B8-296F-48EC-A3AF-8C8982E2C07A}"/>
    <cellStyle name="Table du pilote - Champ" xfId="2270" xr:uid="{87B8E237-4AFB-453E-B965-0D0FC4292035}"/>
    <cellStyle name="Table du pilote - Champ 2" xfId="3247" xr:uid="{D5822B43-1676-4995-8DF3-C1F868C2504D}"/>
    <cellStyle name="Table du pilote - Coin" xfId="2271" xr:uid="{CF9C6987-5764-4934-8F3A-1C3B3560F2FB}"/>
    <cellStyle name="Table du pilote - Coin 2" xfId="3248" xr:uid="{0CF43634-D3AB-421E-9CB3-A38B51E60835}"/>
    <cellStyle name="Table du pilote - Résultat" xfId="2272" xr:uid="{79EFE663-8992-4D64-A852-67174192883A}"/>
    <cellStyle name="Table du pilote - Résultat 2" xfId="3249" xr:uid="{4A87DAA0-0176-4DB5-9EC7-1558246F8C0F}"/>
    <cellStyle name="Table du pilote - Titre" xfId="2273" xr:uid="{5A490350-459C-4165-999D-EE8B682F8086}"/>
    <cellStyle name="Table du pilote - Titre 2" xfId="3250" xr:uid="{A607B162-EB16-49FC-A76B-A08E555C2B33}"/>
    <cellStyle name="Table du pilote - Valeur" xfId="2274" xr:uid="{B0689A16-8B12-4E47-91E2-111223A0AFB7}"/>
    <cellStyle name="Table du pilote - Valeur 2" xfId="3251" xr:uid="{9DEB5FC7-9A8A-46D5-B860-63064C28B326}"/>
    <cellStyle name="tableau | cellule | (normal) | decimal 1" xfId="2275" xr:uid="{0C42D357-0906-42BC-9712-1D31833C5CB1}"/>
    <cellStyle name="tableau | cellule | (normal) | decimal 1 2" xfId="2276" xr:uid="{D57C03A2-CBFF-45BF-B160-5C0B3A802A8B}"/>
    <cellStyle name="tableau | cellule | (normal) | decimal 1 2 2" xfId="2277" xr:uid="{3AB265EA-FF0D-43EA-9AE2-1B01E71D0E5A}"/>
    <cellStyle name="tableau | cellule | (normal) | decimal 1 2 2 2" xfId="3254" xr:uid="{5A520D86-ECEF-4ADC-8FB2-9EF379C4E633}"/>
    <cellStyle name="tableau | cellule | (normal) | decimal 1 2 3" xfId="3253" xr:uid="{6AA74734-485F-4B84-9EBF-49511BD4DE6B}"/>
    <cellStyle name="tableau | cellule | (normal) | decimal 1 3" xfId="2278" xr:uid="{3002752D-483E-4399-894F-6B0B7CA1244D}"/>
    <cellStyle name="tableau | cellule | (normal) | decimal 1 3 2" xfId="3255" xr:uid="{1FA56301-C7AD-4C75-B64D-1A28CFEAE7DB}"/>
    <cellStyle name="tableau | cellule | (normal) | decimal 1 4" xfId="2279" xr:uid="{1F5416E5-017B-4F5D-B046-533AA1AFDC1F}"/>
    <cellStyle name="tableau | cellule | (normal) | decimal 1 4 2" xfId="3256" xr:uid="{D592180D-8657-4900-8EB7-435998FD5F31}"/>
    <cellStyle name="tableau | cellule | (normal) | decimal 1 5" xfId="2280" xr:uid="{ABF05F63-9E1A-4229-A974-1E2FEC079521}"/>
    <cellStyle name="tableau | cellule | (normal) | decimal 1 5 2" xfId="3257" xr:uid="{2218712F-0377-42A9-B93D-1A016D814EA9}"/>
    <cellStyle name="tableau | cellule | (normal) | decimal 1 6" xfId="3252" xr:uid="{3FC189F2-72EB-490E-A3D4-2DC058B4A56F}"/>
    <cellStyle name="tableau | cellule | (normal) | decimal 2" xfId="2281" xr:uid="{ED1417C7-1F0F-43DB-9216-560A0B95E186}"/>
    <cellStyle name="tableau | cellule | (normal) | decimal 2 2" xfId="2282" xr:uid="{15A4BA20-B900-4376-9B11-45D7622578B4}"/>
    <cellStyle name="tableau | cellule | (normal) | decimal 2 2 2" xfId="2283" xr:uid="{117DA073-3227-418B-8B5A-5C0B827C619F}"/>
    <cellStyle name="tableau | cellule | (normal) | decimal 2 2 2 2" xfId="3260" xr:uid="{288847E9-81CC-4ED9-9CF2-AD5A02234691}"/>
    <cellStyle name="tableau | cellule | (normal) | decimal 2 2 3" xfId="3259" xr:uid="{90CD97ED-F0BE-4312-B0F4-13C18DCA75EB}"/>
    <cellStyle name="tableau | cellule | (normal) | decimal 2 3" xfId="2284" xr:uid="{9509EA42-682D-44F5-81FA-86F42541B654}"/>
    <cellStyle name="tableau | cellule | (normal) | decimal 2 3 2" xfId="3261" xr:uid="{E5F040F4-0948-4C23-B7BA-AE1B0D8496FB}"/>
    <cellStyle name="tableau | cellule | (normal) | decimal 2 4" xfId="2285" xr:uid="{3BB41A4E-E471-47F3-B06E-7EA5965A2F09}"/>
    <cellStyle name="tableau | cellule | (normal) | decimal 2 4 2" xfId="3262" xr:uid="{8F364005-144B-4F91-AC61-683F3D2C1EB5}"/>
    <cellStyle name="tableau | cellule | (normal) | decimal 2 5" xfId="2286" xr:uid="{815CD87E-1287-4730-B315-D3043FE648A2}"/>
    <cellStyle name="tableau | cellule | (normal) | decimal 2 5 2" xfId="3263" xr:uid="{62219398-9CE6-4A9F-92D8-AA1DEF5C8A33}"/>
    <cellStyle name="tableau | cellule | (normal) | decimal 2 6" xfId="3258" xr:uid="{C6E1AF79-144A-4795-A3B0-8B6DDAE3B6F0}"/>
    <cellStyle name="tableau | cellule | (normal) | decimal 3" xfId="2287" xr:uid="{BDB8F1B7-3C4E-449E-801B-3CE0B94CE52E}"/>
    <cellStyle name="tableau | cellule | (normal) | decimal 3 2" xfId="2288" xr:uid="{7948823A-52EA-4F2F-9101-953A10A87404}"/>
    <cellStyle name="tableau | cellule | (normal) | decimal 3 2 2" xfId="2289" xr:uid="{CEF0C654-00E5-4CF0-AF8E-4502B6D9284C}"/>
    <cellStyle name="tableau | cellule | (normal) | decimal 3 2 2 2" xfId="3266" xr:uid="{B8570F9D-1301-46B2-91D2-F34FBA413EC4}"/>
    <cellStyle name="tableau | cellule | (normal) | decimal 3 2 3" xfId="3265" xr:uid="{82C536AA-364C-4D7C-A6F0-2DC186A083F3}"/>
    <cellStyle name="tableau | cellule | (normal) | decimal 3 3" xfId="2290" xr:uid="{5122A654-B2F4-4AA1-BF31-1A38A1A58819}"/>
    <cellStyle name="tableau | cellule | (normal) | decimal 3 3 2" xfId="3267" xr:uid="{9985F1B7-3A2A-4CFF-8B68-5C5C2AFEFEF7}"/>
    <cellStyle name="tableau | cellule | (normal) | decimal 3 4" xfId="2291" xr:uid="{50ECBDC6-0E51-4EDB-ADAB-DA56696E847F}"/>
    <cellStyle name="tableau | cellule | (normal) | decimal 3 4 2" xfId="3268" xr:uid="{BC6E417C-D177-43D8-8D74-6ED5442EA2BE}"/>
    <cellStyle name="tableau | cellule | (normal) | decimal 3 5" xfId="2292" xr:uid="{C76035B8-F9C2-4B7B-B3FC-5E73528C1319}"/>
    <cellStyle name="tableau | cellule | (normal) | decimal 3 5 2" xfId="3269" xr:uid="{7E8F7CB7-8D59-42F9-9DEF-9AACAC27EC97}"/>
    <cellStyle name="tableau | cellule | (normal) | decimal 3 6" xfId="3264" xr:uid="{797900AE-FDD9-4111-B606-4BF0707B521F}"/>
    <cellStyle name="tableau | cellule | (normal) | decimal 4" xfId="2293" xr:uid="{9EC66AF0-8597-44FA-86DF-21DAF45DF6CC}"/>
    <cellStyle name="tableau | cellule | (normal) | decimal 4 2" xfId="2294" xr:uid="{5E301FE0-415C-4C66-AD34-4A0B72FC37FF}"/>
    <cellStyle name="tableau | cellule | (normal) | decimal 4 2 2" xfId="2295" xr:uid="{4344EF18-AE4D-4FA0-8724-19305DA88375}"/>
    <cellStyle name="tableau | cellule | (normal) | decimal 4 2 2 2" xfId="3272" xr:uid="{3BB076BC-EE3A-487B-9650-C99D6F49C2F8}"/>
    <cellStyle name="tableau | cellule | (normal) | decimal 4 2 3" xfId="3271" xr:uid="{46B6014D-5B96-4D6E-B7A3-E4CAD8BA13CD}"/>
    <cellStyle name="tableau | cellule | (normal) | decimal 4 3" xfId="2296" xr:uid="{1896BC15-CC52-4EC5-8039-E75F7595168F}"/>
    <cellStyle name="tableau | cellule | (normal) | decimal 4 3 2" xfId="3273" xr:uid="{B9441103-898A-4151-85AB-074E8215C852}"/>
    <cellStyle name="tableau | cellule | (normal) | decimal 4 4" xfId="2297" xr:uid="{EA9A42E1-4CCC-40EF-9C00-12CE696AC04E}"/>
    <cellStyle name="tableau | cellule | (normal) | decimal 4 4 2" xfId="3274" xr:uid="{8131A8F4-7B1F-478C-8B02-CAD29666EDBD}"/>
    <cellStyle name="tableau | cellule | (normal) | decimal 4 5" xfId="2298" xr:uid="{709B1D0C-0FA3-4616-93C6-E253742C082E}"/>
    <cellStyle name="tableau | cellule | (normal) | decimal 4 5 2" xfId="3275" xr:uid="{03494752-6D97-4609-AD4A-1C0D6349BA34}"/>
    <cellStyle name="tableau | cellule | (normal) | decimal 4 6" xfId="3270" xr:uid="{003CDA82-E15E-4809-B2B8-71037D7D0D16}"/>
    <cellStyle name="tableau | cellule | (normal) | entier" xfId="2299" xr:uid="{41557493-8C56-4ED3-9665-AAEA3710F7DB}"/>
    <cellStyle name="tableau | cellule | (normal) | entier 2" xfId="2300" xr:uid="{648B60B2-5C4F-4974-BEBC-3BA37CCAA646}"/>
    <cellStyle name="tableau | cellule | (normal) | entier 2 2" xfId="2301" xr:uid="{17B2DFD0-E0D6-4AA7-9714-7D4AA98DEF14}"/>
    <cellStyle name="tableau | cellule | (normal) | entier 2 2 2" xfId="3278" xr:uid="{7A3A0155-A4E5-49CD-9B78-C0D2F4AF234E}"/>
    <cellStyle name="tableau | cellule | (normal) | entier 2 3" xfId="3277" xr:uid="{2A044DF5-8A51-4FAC-9837-AE0206C64BC7}"/>
    <cellStyle name="tableau | cellule | (normal) | entier 3" xfId="2302" xr:uid="{EA4D0974-4145-41D0-9AFC-773439B73346}"/>
    <cellStyle name="tableau | cellule | (normal) | entier 3 2" xfId="3279" xr:uid="{26FFFEDA-BA55-4B04-9875-2BC01143F91B}"/>
    <cellStyle name="tableau | cellule | (normal) | entier 4" xfId="2303" xr:uid="{E158DC44-BA2E-4CBD-9157-EF7E728103F2}"/>
    <cellStyle name="tableau | cellule | (normal) | entier 4 2" xfId="3280" xr:uid="{0A40A1FE-89DA-42A8-BD4D-C8BBA0BD90C0}"/>
    <cellStyle name="tableau | cellule | (normal) | entier 5" xfId="2304" xr:uid="{5E5ABDFA-1B16-47BF-A731-31785C1B421D}"/>
    <cellStyle name="tableau | cellule | (normal) | entier 5 2" xfId="3281" xr:uid="{6218E576-A5E4-4C7C-8A87-2A3CEEA3FA88}"/>
    <cellStyle name="tableau | cellule | (normal) | entier 6" xfId="3276" xr:uid="{4BB7F991-696F-4A32-BA36-755F493DE2DE}"/>
    <cellStyle name="tableau | cellule | (normal) | euro | decimal 1" xfId="2305" xr:uid="{BA5C19EF-7E11-4B2B-9703-039D5E7E1561}"/>
    <cellStyle name="tableau | cellule | (normal) | euro | decimal 1 2" xfId="2306" xr:uid="{1B1BD9C9-52E2-4ADE-B85A-A32D18B2C161}"/>
    <cellStyle name="tableau | cellule | (normal) | euro | decimal 1 2 2" xfId="2307" xr:uid="{A168E43C-F0DB-4B74-B311-1F59AD0F8D5A}"/>
    <cellStyle name="tableau | cellule | (normal) | euro | decimal 1 2 2 2" xfId="3284" xr:uid="{B5B82B77-D50F-45A1-AE64-DB0A71AFD71A}"/>
    <cellStyle name="tableau | cellule | (normal) | euro | decimal 1 2 3" xfId="3283" xr:uid="{62054B0C-B2E6-4F96-B28B-36CCC47A8D4E}"/>
    <cellStyle name="tableau | cellule | (normal) | euro | decimal 1 3" xfId="2308" xr:uid="{9EE2D67B-0AB0-40F2-B0F7-8FB2201E43DD}"/>
    <cellStyle name="tableau | cellule | (normal) | euro | decimal 1 3 2" xfId="3285" xr:uid="{F4806970-8F4B-4B79-95D5-21851DC78561}"/>
    <cellStyle name="tableau | cellule | (normal) | euro | decimal 1 4" xfId="2309" xr:uid="{51CF6745-A702-4A43-99E9-893B68A49D4B}"/>
    <cellStyle name="tableau | cellule | (normal) | euro | decimal 1 4 2" xfId="3286" xr:uid="{81CD6928-EAD0-4DD1-AB74-9A64C1C9C918}"/>
    <cellStyle name="tableau | cellule | (normal) | euro | decimal 1 5" xfId="2310" xr:uid="{82C9CA72-A375-494B-88A2-0D6148A51F1D}"/>
    <cellStyle name="tableau | cellule | (normal) | euro | decimal 1 5 2" xfId="3287" xr:uid="{145329F3-9440-4FFC-90C2-95EEE6701C22}"/>
    <cellStyle name="tableau | cellule | (normal) | euro | decimal 1 6" xfId="3282" xr:uid="{69602BE4-616F-408A-8DEC-68D97DD76089}"/>
    <cellStyle name="tableau | cellule | (normal) | euro | decimal 2" xfId="2311" xr:uid="{07482C43-C829-45F9-8188-E31EC559712B}"/>
    <cellStyle name="tableau | cellule | (normal) | euro | decimal 2 2" xfId="2312" xr:uid="{C796E061-1361-49AB-92AE-646A6C941F44}"/>
    <cellStyle name="tableau | cellule | (normal) | euro | decimal 2 2 2" xfId="2313" xr:uid="{5390C3D1-137E-4168-93FE-65BBA3D4E3DA}"/>
    <cellStyle name="tableau | cellule | (normal) | euro | decimal 2 2 2 2" xfId="3290" xr:uid="{613E75A7-BBB5-4D9C-974E-C7F8D2FFFEBB}"/>
    <cellStyle name="tableau | cellule | (normal) | euro | decimal 2 2 3" xfId="3289" xr:uid="{2B678563-E7A5-4823-BC84-E6E805F030D9}"/>
    <cellStyle name="tableau | cellule | (normal) | euro | decimal 2 3" xfId="2314" xr:uid="{A6181BE4-34C4-4DF0-A8B1-E71522ED326E}"/>
    <cellStyle name="tableau | cellule | (normal) | euro | decimal 2 3 2" xfId="3291" xr:uid="{B10E3D83-CA34-4A19-80E2-7EED2847B2DA}"/>
    <cellStyle name="tableau | cellule | (normal) | euro | decimal 2 4" xfId="2315" xr:uid="{6BFC7DBD-5920-43C9-8A53-312C2CD066D0}"/>
    <cellStyle name="tableau | cellule | (normal) | euro | decimal 2 4 2" xfId="3292" xr:uid="{1D5012FF-68AE-41CC-B540-5BC044C242B3}"/>
    <cellStyle name="tableau | cellule | (normal) | euro | decimal 2 5" xfId="2316" xr:uid="{34E999FB-54E5-4CC3-B1DC-685574598CAD}"/>
    <cellStyle name="tableau | cellule | (normal) | euro | decimal 2 5 2" xfId="3293" xr:uid="{07996E1F-5B0E-465D-A8F0-5FCAF5D9E721}"/>
    <cellStyle name="tableau | cellule | (normal) | euro | decimal 2 6" xfId="3288" xr:uid="{BA677C92-6B01-43F2-B35A-BFFDADDEAA03}"/>
    <cellStyle name="tableau | cellule | (normal) | euro | entier" xfId="2317" xr:uid="{EE837F34-3688-44FE-B555-1DBC12993344}"/>
    <cellStyle name="tableau | cellule | (normal) | euro | entier 2" xfId="2318" xr:uid="{F39C50EB-E8D4-496A-953A-1D51B38A8854}"/>
    <cellStyle name="tableau | cellule | (normal) | euro | entier 2 2" xfId="2319" xr:uid="{78E84389-BBD8-46E8-8615-32D9AE609FA7}"/>
    <cellStyle name="tableau | cellule | (normal) | euro | entier 2 2 2" xfId="3296" xr:uid="{B80FA7CF-A69A-4E10-BD45-D1967C9363BB}"/>
    <cellStyle name="tableau | cellule | (normal) | euro | entier 2 3" xfId="3295" xr:uid="{02FED2CA-FE32-4B43-BE1A-73B7FB2765EB}"/>
    <cellStyle name="tableau | cellule | (normal) | euro | entier 3" xfId="2320" xr:uid="{0B130D87-B5A8-4BAB-9C3F-0E6DF8E995F8}"/>
    <cellStyle name="tableau | cellule | (normal) | euro | entier 3 2" xfId="3297" xr:uid="{BDAC46EC-EAC0-432E-BB89-4C1A48EBB29B}"/>
    <cellStyle name="tableau | cellule | (normal) | euro | entier 4" xfId="2321" xr:uid="{66F1287B-173C-4128-A6AA-CC044FC46A50}"/>
    <cellStyle name="tableau | cellule | (normal) | euro | entier 4 2" xfId="3298" xr:uid="{E60740C8-DE59-417F-9DC4-2804A289FF82}"/>
    <cellStyle name="tableau | cellule | (normal) | euro | entier 5" xfId="2322" xr:uid="{AFE9FF62-70CB-4636-825A-ABDDE9BF6BF9}"/>
    <cellStyle name="tableau | cellule | (normal) | euro | entier 5 2" xfId="3299" xr:uid="{DC6C0728-4ED7-4C72-A0D8-E2F89C5E715D}"/>
    <cellStyle name="tableau | cellule | (normal) | euro | entier 6" xfId="3294" xr:uid="{95A314B7-FBD2-481A-B06E-77C80ABC7B45}"/>
    <cellStyle name="tableau | cellule | (normal) | franc | decimal 1" xfId="2323" xr:uid="{0A370D73-3C13-419E-8055-49D5AE473A85}"/>
    <cellStyle name="tableau | cellule | (normal) | franc | decimal 1 2" xfId="2324" xr:uid="{13DEBAA8-8C41-446B-9DC2-7BCD3333E047}"/>
    <cellStyle name="tableau | cellule | (normal) | franc | decimal 1 2 2" xfId="2325" xr:uid="{B033F1BB-AEB5-40A7-B851-D7D7ABB9F02B}"/>
    <cellStyle name="tableau | cellule | (normal) | franc | decimal 1 2 2 2" xfId="3302" xr:uid="{AFC44B9E-2547-4450-A1F6-5506E99BF2DE}"/>
    <cellStyle name="tableau | cellule | (normal) | franc | decimal 1 2 3" xfId="3301" xr:uid="{6F13B4E7-EB74-4A29-81F5-9B084CAD8694}"/>
    <cellStyle name="tableau | cellule | (normal) | franc | decimal 1 3" xfId="2326" xr:uid="{0CC07ADD-6BA1-4E0C-94A5-4B21AE88CF17}"/>
    <cellStyle name="tableau | cellule | (normal) | franc | decimal 1 3 2" xfId="3303" xr:uid="{26AB33FC-7146-4C68-9C79-1897EB794C53}"/>
    <cellStyle name="tableau | cellule | (normal) | franc | decimal 1 4" xfId="2327" xr:uid="{BBA50D05-2FAD-441D-B205-68D0A3467F66}"/>
    <cellStyle name="tableau | cellule | (normal) | franc | decimal 1 4 2" xfId="3304" xr:uid="{77EE9167-E841-43B2-9630-41D47D55F19C}"/>
    <cellStyle name="tableau | cellule | (normal) | franc | decimal 1 5" xfId="2328" xr:uid="{D34405B3-C084-40C3-A73E-BD5DE393F0DE}"/>
    <cellStyle name="tableau | cellule | (normal) | franc | decimal 1 5 2" xfId="3305" xr:uid="{3DA87B2C-D907-4B51-8707-35D7B933BA36}"/>
    <cellStyle name="tableau | cellule | (normal) | franc | decimal 1 6" xfId="3300" xr:uid="{A941D5A4-CDB5-41F4-8C2E-E46B369E8EE0}"/>
    <cellStyle name="tableau | cellule | (normal) | franc | decimal 2" xfId="2329" xr:uid="{377FCA50-B1EC-4A84-A4F3-A0CEC983EA49}"/>
    <cellStyle name="tableau | cellule | (normal) | franc | decimal 2 2" xfId="2330" xr:uid="{4FD2B2C4-867A-4BDB-8657-DAEB7166C678}"/>
    <cellStyle name="tableau | cellule | (normal) | franc | decimal 2 2 2" xfId="2331" xr:uid="{9469953F-D664-4620-921B-233E62E40711}"/>
    <cellStyle name="tableau | cellule | (normal) | franc | decimal 2 2 2 2" xfId="3308" xr:uid="{1077D029-AEB5-464D-945F-092D35453EB7}"/>
    <cellStyle name="tableau | cellule | (normal) | franc | decimal 2 2 3" xfId="3307" xr:uid="{597A2313-C403-400E-ADA0-AEECC74D96C2}"/>
    <cellStyle name="tableau | cellule | (normal) | franc | decimal 2 3" xfId="2332" xr:uid="{AB151340-E84C-4D3D-A5F6-964EB6973EFF}"/>
    <cellStyle name="tableau | cellule | (normal) | franc | decimal 2 3 2" xfId="3309" xr:uid="{4F2AC037-5B19-4E78-95F1-BFEC7E2B23F6}"/>
    <cellStyle name="tableau | cellule | (normal) | franc | decimal 2 4" xfId="2333" xr:uid="{BC5E3112-8368-4C53-B7BB-649469EE0BE1}"/>
    <cellStyle name="tableau | cellule | (normal) | franc | decimal 2 4 2" xfId="3310" xr:uid="{973D9025-9EC6-4196-AEFA-7536802EE889}"/>
    <cellStyle name="tableau | cellule | (normal) | franc | decimal 2 5" xfId="2334" xr:uid="{B150072E-FC5E-4E74-8FBB-6B232F9E4F00}"/>
    <cellStyle name="tableau | cellule | (normal) | franc | decimal 2 5 2" xfId="3311" xr:uid="{3BD90482-9B63-4341-A9EF-90BE8D423F66}"/>
    <cellStyle name="tableau | cellule | (normal) | franc | decimal 2 6" xfId="3306" xr:uid="{8303A309-6E44-4988-BD3D-7216B717015B}"/>
    <cellStyle name="tableau | cellule | (normal) | franc | entier" xfId="2335" xr:uid="{0B702C67-FA82-4174-BF6F-D38B5FC12DBE}"/>
    <cellStyle name="tableau | cellule | (normal) | franc | entier 2" xfId="2336" xr:uid="{7444864B-71F7-4E20-9851-CA4E33E2E8A2}"/>
    <cellStyle name="tableau | cellule | (normal) | franc | entier 2 2" xfId="2337" xr:uid="{A5FDB847-F956-45E9-87A0-AD69973B9EF3}"/>
    <cellStyle name="tableau | cellule | (normal) | franc | entier 2 2 2" xfId="3314" xr:uid="{74BE18D0-8252-4425-86DA-CCDFD77B2A23}"/>
    <cellStyle name="tableau | cellule | (normal) | franc | entier 2 3" xfId="3313" xr:uid="{B913ECC9-BD10-4E75-B431-8361ED9D75D6}"/>
    <cellStyle name="tableau | cellule | (normal) | franc | entier 3" xfId="2338" xr:uid="{AAF99EB3-8EF2-42D3-872B-92250E11C9BD}"/>
    <cellStyle name="tableau | cellule | (normal) | franc | entier 3 2" xfId="3315" xr:uid="{99C50961-68C9-4D62-8AB7-5F2CE9C529D3}"/>
    <cellStyle name="tableau | cellule | (normal) | franc | entier 4" xfId="2339" xr:uid="{38D727E8-C03E-4E77-B18C-FE6C92067511}"/>
    <cellStyle name="tableau | cellule | (normal) | franc | entier 4 2" xfId="3316" xr:uid="{E5ABCC78-2F70-47FB-99BF-0EB65A34C892}"/>
    <cellStyle name="tableau | cellule | (normal) | franc | entier 5" xfId="2340" xr:uid="{8F5666EA-B056-4B8F-86C5-ED91C2DC3E45}"/>
    <cellStyle name="tableau | cellule | (normal) | franc | entier 5 2" xfId="3317" xr:uid="{CFB4EF3A-A474-4361-86D7-D8D643229CFB}"/>
    <cellStyle name="tableau | cellule | (normal) | franc | entier 6" xfId="3312" xr:uid="{1F8793C4-45CA-49A2-A306-40EC569F4AC7}"/>
    <cellStyle name="tableau | cellule | (normal) | pourcentage | decimal 1" xfId="2341" xr:uid="{D14E475F-FA63-4FDC-95C2-9FD4DB2ACD3A}"/>
    <cellStyle name="tableau | cellule | (normal) | pourcentage | decimal 1 2" xfId="2342" xr:uid="{58AD4959-FDBC-4CED-AA8E-99ACA1A26AAD}"/>
    <cellStyle name="tableau | cellule | (normal) | pourcentage | decimal 1 2 2" xfId="2343" xr:uid="{36E8DC0A-BD40-474A-B90A-9E0CC5E282CA}"/>
    <cellStyle name="tableau | cellule | (normal) | pourcentage | decimal 1 2 2 2" xfId="3320" xr:uid="{13A1C3E4-984D-4CC7-9DEE-558275F7F91A}"/>
    <cellStyle name="tableau | cellule | (normal) | pourcentage | decimal 1 2 3" xfId="3319" xr:uid="{D265EACC-A264-4F89-8950-E073844E0F5B}"/>
    <cellStyle name="tableau | cellule | (normal) | pourcentage | decimal 1 3" xfId="2344" xr:uid="{49B2BB72-18B2-45DE-B289-A9EE8A9E574C}"/>
    <cellStyle name="tableau | cellule | (normal) | pourcentage | decimal 1 3 2" xfId="3321" xr:uid="{D0ECE1FB-593D-455C-B08B-C824487F0D55}"/>
    <cellStyle name="tableau | cellule | (normal) | pourcentage | decimal 1 4" xfId="2345" xr:uid="{9759A501-DE4C-4736-8904-DDBD87A71C55}"/>
    <cellStyle name="tableau | cellule | (normal) | pourcentage | decimal 1 4 2" xfId="3322" xr:uid="{9D70F382-A65C-48D3-B2D3-C3B975634481}"/>
    <cellStyle name="tableau | cellule | (normal) | pourcentage | decimal 1 5" xfId="2346" xr:uid="{FE98F287-0F9A-4470-BA18-1A0B9FA207C0}"/>
    <cellStyle name="tableau | cellule | (normal) | pourcentage | decimal 1 5 2" xfId="3323" xr:uid="{ED0DC56C-05AD-440F-812B-A1BAC7AE9AB8}"/>
    <cellStyle name="tableau | cellule | (normal) | pourcentage | decimal 1 6" xfId="3318" xr:uid="{07F9293B-7F66-4562-8268-BBE23634913D}"/>
    <cellStyle name="tableau | cellule | (normal) | pourcentage | decimal 2" xfId="2347" xr:uid="{892EE56D-69C6-4274-807E-0058EBA025E1}"/>
    <cellStyle name="tableau | cellule | (normal) | pourcentage | decimal 2 2" xfId="2348" xr:uid="{369CC0B1-F247-4E5F-8843-592428F3A257}"/>
    <cellStyle name="tableau | cellule | (normal) | pourcentage | decimal 2 2 2" xfId="2349" xr:uid="{B0FA6811-5719-42C8-94E5-BC0714E3BD82}"/>
    <cellStyle name="tableau | cellule | (normal) | pourcentage | decimal 2 2 2 2" xfId="3326" xr:uid="{B89620A2-8598-4C42-8E90-AC43F59956E8}"/>
    <cellStyle name="tableau | cellule | (normal) | pourcentage | decimal 2 2 3" xfId="3325" xr:uid="{CA20312B-8AF4-4AAE-B9B0-566EB7801817}"/>
    <cellStyle name="tableau | cellule | (normal) | pourcentage | decimal 2 3" xfId="2350" xr:uid="{998A0049-ACFC-4402-955C-6EE622A4456C}"/>
    <cellStyle name="tableau | cellule | (normal) | pourcentage | decimal 2 3 2" xfId="3327" xr:uid="{446E3385-4618-4392-BF86-B6CC541F2BFE}"/>
    <cellStyle name="tableau | cellule | (normal) | pourcentage | decimal 2 4" xfId="2351" xr:uid="{D09460EC-2C13-4112-8470-7E0FD3ECF717}"/>
    <cellStyle name="tableau | cellule | (normal) | pourcentage | decimal 2 4 2" xfId="3328" xr:uid="{2988B4F3-F5CE-469C-9607-88A2CAAE6976}"/>
    <cellStyle name="tableau | cellule | (normal) | pourcentage | decimal 2 5" xfId="2352" xr:uid="{263E999C-5BF5-4266-83F8-2940AD6BB12A}"/>
    <cellStyle name="tableau | cellule | (normal) | pourcentage | decimal 2 5 2" xfId="3329" xr:uid="{EDB52F98-A943-4C59-B037-320EDC47225C}"/>
    <cellStyle name="tableau | cellule | (normal) | pourcentage | decimal 2 6" xfId="3324" xr:uid="{908334EB-3263-4DE2-8A43-35FF26526EFE}"/>
    <cellStyle name="tableau | cellule | (normal) | pourcentage | entier" xfId="2353" xr:uid="{5232946B-F442-438E-AB4E-4D37457D2125}"/>
    <cellStyle name="tableau | cellule | (normal) | pourcentage | entier 2" xfId="2354" xr:uid="{3F3B2C94-186C-4CB4-B9A0-DD57E39B5B61}"/>
    <cellStyle name="tableau | cellule | (normal) | pourcentage | entier 2 2" xfId="2355" xr:uid="{EE413E22-6B4C-46BD-84ED-E417EB9699E8}"/>
    <cellStyle name="tableau | cellule | (normal) | pourcentage | entier 2 2 2" xfId="3332" xr:uid="{2ED73377-6260-4F0D-BE66-0E4CA2F9F78F}"/>
    <cellStyle name="tableau | cellule | (normal) | pourcentage | entier 2 3" xfId="3331" xr:uid="{F97E010C-81D2-499C-BD37-CD7586D732AF}"/>
    <cellStyle name="tableau | cellule | (normal) | pourcentage | entier 3" xfId="2356" xr:uid="{14EF9B84-E109-4F6F-9374-C7F793A56412}"/>
    <cellStyle name="tableau | cellule | (normal) | pourcentage | entier 3 2" xfId="3333" xr:uid="{7FDA6759-F0AB-487D-9C08-EA78917D27F5}"/>
    <cellStyle name="tableau | cellule | (normal) | pourcentage | entier 4" xfId="2357" xr:uid="{FD885C26-1AD8-4B52-975D-EA37D8312864}"/>
    <cellStyle name="tableau | cellule | (normal) | pourcentage | entier 4 2" xfId="3334" xr:uid="{4A1561CC-AB7E-4E78-8BF1-479B91E8A3BF}"/>
    <cellStyle name="tableau | cellule | (normal) | pourcentage | entier 5" xfId="2358" xr:uid="{B77EDF17-C070-4A53-8118-C41BF0BD5C5A}"/>
    <cellStyle name="tableau | cellule | (normal) | pourcentage | entier 5 2" xfId="3335" xr:uid="{5D38B919-3124-43D5-8049-E6DFE08EB0E1}"/>
    <cellStyle name="tableau | cellule | (normal) | pourcentage | entier 6" xfId="3330" xr:uid="{3F8D8486-A93D-4B3A-ACA1-7A908841D7A9}"/>
    <cellStyle name="tableau | cellule | (normal) | standard" xfId="2359" xr:uid="{94F9476C-CEE8-474D-9616-DD96C4C6EEF8}"/>
    <cellStyle name="tableau | cellule | (normal) | standard 2" xfId="2360" xr:uid="{4D94E597-01DF-4A60-8D77-6BAB44C7D256}"/>
    <cellStyle name="tableau | cellule | (normal) | standard 2 2" xfId="2361" xr:uid="{E67B1048-D5E2-4495-BA31-D5DE84A664E8}"/>
    <cellStyle name="tableau | cellule | (normal) | standard 2 2 2" xfId="3338" xr:uid="{6CF38AB8-095A-4673-99AB-3D31C0552A7E}"/>
    <cellStyle name="tableau | cellule | (normal) | standard 2 3" xfId="3337" xr:uid="{2C23ECF2-2BF6-4A5F-BC7C-FB0D4F7552D7}"/>
    <cellStyle name="tableau | cellule | (normal) | standard 3" xfId="2362" xr:uid="{9C2CCA21-A4D5-4308-9968-278CE167CEDD}"/>
    <cellStyle name="tableau | cellule | (normal) | standard 3 2" xfId="3339" xr:uid="{8929BEEB-043F-4288-AE82-EEF5FD406B4C}"/>
    <cellStyle name="tableau | cellule | (normal) | standard 4" xfId="2363" xr:uid="{1B4489B9-8FEC-424E-B597-53E66080DDC0}"/>
    <cellStyle name="tableau | cellule | (normal) | standard 4 2" xfId="3340" xr:uid="{7A4AD505-AC3F-446D-B5B6-C4EAB23E8579}"/>
    <cellStyle name="tableau | cellule | (normal) | standard 5" xfId="2364" xr:uid="{17F4C0DD-0956-42BB-BB3F-11235CE4F1E3}"/>
    <cellStyle name="tableau | cellule | (normal) | standard 5 2" xfId="3341" xr:uid="{9613BA4C-37A1-4F58-BD1F-55B50552C34C}"/>
    <cellStyle name="tableau | cellule | (normal) | standard 6" xfId="3336" xr:uid="{2148D474-961C-4971-B896-79AD71EFA118}"/>
    <cellStyle name="tableau | cellule | (normal) | texte" xfId="2365" xr:uid="{247C3A75-BE02-4691-AB3A-AB872844DCD1}"/>
    <cellStyle name="tableau | cellule | (normal) | texte 2" xfId="2366" xr:uid="{98FAC82B-BC0B-4CED-8A27-3B89B045BB18}"/>
    <cellStyle name="tableau | cellule | (normal) | texte 2 2" xfId="2367" xr:uid="{5B5CDDED-4FDA-42E8-B68C-C9804C8F368C}"/>
    <cellStyle name="tableau | cellule | (normal) | texte 2 2 2" xfId="3344" xr:uid="{10B7963D-E197-4EC5-AD03-91F037ED0A17}"/>
    <cellStyle name="tableau | cellule | (normal) | texte 2 3" xfId="3343" xr:uid="{ABD1E0EE-BEE3-4461-99AF-CCDFC10FCF1C}"/>
    <cellStyle name="tableau | cellule | (normal) | texte 3" xfId="2368" xr:uid="{3E0EA042-4FA9-4622-B253-EC637A2BDC06}"/>
    <cellStyle name="tableau | cellule | (normal) | texte 3 2" xfId="3345" xr:uid="{19596C40-2DD9-40D8-BBD9-12100C364F37}"/>
    <cellStyle name="tableau | cellule | (normal) | texte 4" xfId="2369" xr:uid="{54F54F1F-B6C8-4E10-A9B9-1D8B4A9E918B}"/>
    <cellStyle name="tableau | cellule | (normal) | texte 4 2" xfId="3346" xr:uid="{25A37028-851D-47A7-B239-E49363C1E864}"/>
    <cellStyle name="tableau | cellule | (normal) | texte 5" xfId="2370" xr:uid="{41CEAEF0-C603-4268-9A8E-619C60C77681}"/>
    <cellStyle name="tableau | cellule | (normal) | texte 5 2" xfId="3347" xr:uid="{E3C40B00-4827-439C-BABA-E522FFC054D0}"/>
    <cellStyle name="tableau | cellule | (normal) | texte 6" xfId="3342" xr:uid="{7E1246A4-3C8C-4A39-B642-8FA5264F4FDB}"/>
    <cellStyle name="tableau | cellule | (total) | decimal 1" xfId="2371" xr:uid="{52CCDD27-97D8-42FF-BCA3-1B8BB115C8CB}"/>
    <cellStyle name="tableau | cellule | (total) | decimal 1 2" xfId="2372" xr:uid="{AFDE285C-099C-4C6F-9747-0398167E52B8}"/>
    <cellStyle name="tableau | cellule | (total) | decimal 1 2 2" xfId="3349" xr:uid="{E77BD0CD-5848-4566-BE93-087718319925}"/>
    <cellStyle name="tableau | cellule | (total) | decimal 1 3" xfId="2373" xr:uid="{D997B0F1-F38B-4FCF-92CC-31FD2C7E60E6}"/>
    <cellStyle name="tableau | cellule | (total) | decimal 1 3 2" xfId="3350" xr:uid="{8746459A-0813-4357-B9C9-86AE65B4A941}"/>
    <cellStyle name="tableau | cellule | (total) | decimal 1 4" xfId="2374" xr:uid="{CD8A9F23-476F-47C3-A3DB-A37DD396E3D4}"/>
    <cellStyle name="tableau | cellule | (total) | decimal 1 4 2" xfId="3351" xr:uid="{4D8AC3EB-ED79-4D67-98FD-5908F795F247}"/>
    <cellStyle name="tableau | cellule | (total) | decimal 1 5" xfId="2375" xr:uid="{74A89A3A-87B4-4164-A0EE-59A4DB40F1B8}"/>
    <cellStyle name="tableau | cellule | (total) | decimal 1 5 2" xfId="3352" xr:uid="{D6102D1D-61AF-42E2-8C46-BDE474F2251E}"/>
    <cellStyle name="tableau | cellule | (total) | decimal 1 6" xfId="3348" xr:uid="{E058A94E-0C5C-4099-AB49-F8E5A9A4E406}"/>
    <cellStyle name="tableau | cellule | (total) | decimal 2" xfId="2376" xr:uid="{1525A719-C9F2-47A2-BC3C-D422E9B2799F}"/>
    <cellStyle name="tableau | cellule | (total) | decimal 2 2" xfId="2377" xr:uid="{79542124-EC2B-4288-B941-E807323B52A7}"/>
    <cellStyle name="tableau | cellule | (total) | decimal 2 2 2" xfId="3354" xr:uid="{8F4E9015-285D-4335-BF82-88D3A3F105E3}"/>
    <cellStyle name="tableau | cellule | (total) | decimal 2 3" xfId="2378" xr:uid="{2D8F3010-4080-4F06-A1E3-8D00F33E4325}"/>
    <cellStyle name="tableau | cellule | (total) | decimal 2 3 2" xfId="3355" xr:uid="{F8277466-0EB9-4494-8518-374E05EEB827}"/>
    <cellStyle name="tableau | cellule | (total) | decimal 2 4" xfId="2379" xr:uid="{B1F39BF6-55AD-459B-9647-501A0AC978B7}"/>
    <cellStyle name="tableau | cellule | (total) | decimal 2 4 2" xfId="3356" xr:uid="{01764446-C226-4523-AACF-81AD3858D6EE}"/>
    <cellStyle name="tableau | cellule | (total) | decimal 2 5" xfId="2380" xr:uid="{2580CDA2-3AED-4E3B-AA75-ABBA8731E6C7}"/>
    <cellStyle name="tableau | cellule | (total) | decimal 2 5 2" xfId="3357" xr:uid="{13E36E4A-D9BF-4233-8DC8-6293A6FECDF0}"/>
    <cellStyle name="tableau | cellule | (total) | decimal 2 6" xfId="3353" xr:uid="{776A4F89-1588-4BAA-888C-A9CE21706C4B}"/>
    <cellStyle name="tableau | cellule | (total) | decimal 3" xfId="2381" xr:uid="{103FE3F5-F53D-4EF5-86E2-1D83FF2B2446}"/>
    <cellStyle name="tableau | cellule | (total) | decimal 3 2" xfId="2382" xr:uid="{1AED1FF9-8337-429A-9906-BC62AA20B29A}"/>
    <cellStyle name="tableau | cellule | (total) | decimal 3 2 2" xfId="3359" xr:uid="{C12335F1-4AC7-4A5C-9043-DD16E08F7DCF}"/>
    <cellStyle name="tableau | cellule | (total) | decimal 3 3" xfId="2383" xr:uid="{B98BC200-BAA7-46BD-BE20-C0756D0437B1}"/>
    <cellStyle name="tableau | cellule | (total) | decimal 3 3 2" xfId="3360" xr:uid="{4E27DB70-740F-451C-AEB6-C5C0FA0569CE}"/>
    <cellStyle name="tableau | cellule | (total) | decimal 3 4" xfId="2384" xr:uid="{E9ECBA29-49FD-49BE-A438-69DD74704912}"/>
    <cellStyle name="tableau | cellule | (total) | decimal 3 4 2" xfId="3361" xr:uid="{4DF4FF74-4EE3-4BDD-BA6F-51A23AE6A16C}"/>
    <cellStyle name="tableau | cellule | (total) | decimal 3 5" xfId="2385" xr:uid="{CF53DB7F-C5CD-413C-87FD-FCF5B24E90FE}"/>
    <cellStyle name="tableau | cellule | (total) | decimal 3 5 2" xfId="3362" xr:uid="{221545F8-E29B-4011-ADF1-57439F375DB6}"/>
    <cellStyle name="tableau | cellule | (total) | decimal 3 6" xfId="3358" xr:uid="{251B9F91-E73C-445D-A569-842A957707B7}"/>
    <cellStyle name="tableau | cellule | (total) | decimal 4" xfId="2386" xr:uid="{BED0C478-2916-42D9-A2BD-588882C6ACEC}"/>
    <cellStyle name="tableau | cellule | (total) | decimal 4 2" xfId="2387" xr:uid="{DF754FB1-8A56-441E-89B4-3233BC882764}"/>
    <cellStyle name="tableau | cellule | (total) | decimal 4 2 2" xfId="3364" xr:uid="{E46378E0-6656-4E58-AB68-55B296DCEB65}"/>
    <cellStyle name="tableau | cellule | (total) | decimal 4 3" xfId="2388" xr:uid="{A9FB954C-06EB-4309-A0DC-384368378EB6}"/>
    <cellStyle name="tableau | cellule | (total) | decimal 4 3 2" xfId="3365" xr:uid="{E1282EF8-75DB-45F2-9A72-23190294F7AC}"/>
    <cellStyle name="tableau | cellule | (total) | decimal 4 4" xfId="2389" xr:uid="{D378B0C8-2E3C-4B61-8629-F9C6B6ACBC52}"/>
    <cellStyle name="tableau | cellule | (total) | decimal 4 4 2" xfId="3366" xr:uid="{63A68DB0-5856-4378-A57D-2637C11EE5B4}"/>
    <cellStyle name="tableau | cellule | (total) | decimal 4 5" xfId="2390" xr:uid="{244B67F1-BFF5-4F70-A6CE-06CAD8942EC6}"/>
    <cellStyle name="tableau | cellule | (total) | decimal 4 5 2" xfId="3367" xr:uid="{1C2D1A28-503E-49F2-82FC-5962B936FE38}"/>
    <cellStyle name="tableau | cellule | (total) | decimal 4 6" xfId="3363" xr:uid="{77C04E2B-6114-4766-9515-463BFCAED676}"/>
    <cellStyle name="tableau | cellule | (total) | entier" xfId="2391" xr:uid="{581F8F42-AF36-4117-B508-D7E68FC75D54}"/>
    <cellStyle name="tableau | cellule | (total) | entier 2" xfId="2392" xr:uid="{0789DA2C-6A85-4390-9BFA-8B59ACA6F6AE}"/>
    <cellStyle name="tableau | cellule | (total) | entier 2 2" xfId="3369" xr:uid="{CFF8C23F-66A7-4126-94FC-4559F6FADB39}"/>
    <cellStyle name="tableau | cellule | (total) | entier 3" xfId="2393" xr:uid="{297D2FC9-4E0A-4357-AA45-EA0A230C2B2D}"/>
    <cellStyle name="tableau | cellule | (total) | entier 3 2" xfId="3370" xr:uid="{B7A2E7B0-FACD-4290-9FC1-E4562481337C}"/>
    <cellStyle name="tableau | cellule | (total) | entier 4" xfId="2394" xr:uid="{3A51052B-6341-4E7E-80A2-558492F7D192}"/>
    <cellStyle name="tableau | cellule | (total) | entier 4 2" xfId="3371" xr:uid="{C7BA45A5-313F-45AF-9FE5-5E1BD751BA8A}"/>
    <cellStyle name="tableau | cellule | (total) | entier 5" xfId="2395" xr:uid="{655458B7-F7C4-4E03-96F1-6F9BB1A1D950}"/>
    <cellStyle name="tableau | cellule | (total) | entier 5 2" xfId="3372" xr:uid="{7360B17A-B5A5-4B9A-B2B2-1C3306175700}"/>
    <cellStyle name="tableau | cellule | (total) | entier 6" xfId="3368" xr:uid="{5FBDEAB5-4772-475B-A213-3356A103F9CB}"/>
    <cellStyle name="tableau | cellule | (total) | euro | decimal 1" xfId="2396" xr:uid="{68E8FBAF-05E8-4BBE-94E6-8105AAF983EF}"/>
    <cellStyle name="tableau | cellule | (total) | euro | decimal 1 2" xfId="2397" xr:uid="{18BF6218-D800-48EE-A640-694CC06B4834}"/>
    <cellStyle name="tableau | cellule | (total) | euro | decimal 1 2 2" xfId="3374" xr:uid="{EC2BFEA9-84A4-4C70-9AF5-E64B4D0831D7}"/>
    <cellStyle name="tableau | cellule | (total) | euro | decimal 1 3" xfId="2398" xr:uid="{5FBBC0BD-6C0A-4266-A521-ABAD410F85F5}"/>
    <cellStyle name="tableau | cellule | (total) | euro | decimal 1 3 2" xfId="3375" xr:uid="{FA5A953E-7419-411C-8530-C494E58306B8}"/>
    <cellStyle name="tableau | cellule | (total) | euro | decimal 1 4" xfId="2399" xr:uid="{AB4729CF-D0EB-41B5-97FC-A4A2FA710EF2}"/>
    <cellStyle name="tableau | cellule | (total) | euro | decimal 1 4 2" xfId="3376" xr:uid="{C5D2EE4B-86F2-460D-BA18-16D93CDF8814}"/>
    <cellStyle name="tableau | cellule | (total) | euro | decimal 1 5" xfId="2400" xr:uid="{D38F62E5-17C9-40B0-8B3B-2FDA0A00FF51}"/>
    <cellStyle name="tableau | cellule | (total) | euro | decimal 1 5 2" xfId="3377" xr:uid="{B1A84E32-8682-464C-901A-770F2D196D90}"/>
    <cellStyle name="tableau | cellule | (total) | euro | decimal 1 6" xfId="3373" xr:uid="{ED4B1A9B-4071-464A-AE34-BF0482217312}"/>
    <cellStyle name="tableau | cellule | (total) | euro | decimal 2" xfId="2401" xr:uid="{1F81A6A0-A6DB-44BD-A05B-15839A385528}"/>
    <cellStyle name="tableau | cellule | (total) | euro | decimal 2 2" xfId="2402" xr:uid="{50C8E533-3815-4212-81FA-2D86E438C2E4}"/>
    <cellStyle name="tableau | cellule | (total) | euro | decimal 2 2 2" xfId="3379" xr:uid="{503A63F7-F2BF-48A3-AC0C-89E0A5D56052}"/>
    <cellStyle name="tableau | cellule | (total) | euro | decimal 2 3" xfId="2403" xr:uid="{78FD3D15-FBB2-4055-A89C-AD90F49F0F1B}"/>
    <cellStyle name="tableau | cellule | (total) | euro | decimal 2 3 2" xfId="3380" xr:uid="{2E38A7A6-0621-4D2F-B83D-5C955AECA13A}"/>
    <cellStyle name="tableau | cellule | (total) | euro | decimal 2 4" xfId="2404" xr:uid="{3EC87D5E-A49E-48A3-8C0B-82204DA3CBF9}"/>
    <cellStyle name="tableau | cellule | (total) | euro | decimal 2 4 2" xfId="3381" xr:uid="{32BD387F-D762-4724-AD68-46337A98AB60}"/>
    <cellStyle name="tableau | cellule | (total) | euro | decimal 2 5" xfId="2405" xr:uid="{4BDBA427-BAB3-4802-B0AB-3A5CA3B5E98F}"/>
    <cellStyle name="tableau | cellule | (total) | euro | decimal 2 5 2" xfId="3382" xr:uid="{5A679FB0-1AF5-4B06-AAB5-870CAD052333}"/>
    <cellStyle name="tableau | cellule | (total) | euro | decimal 2 6" xfId="3378" xr:uid="{3DEEF972-1572-418A-8A07-C803E6B4E8D7}"/>
    <cellStyle name="tableau | cellule | (total) | euro | entier" xfId="2406" xr:uid="{521DC26B-B844-49E8-BF6B-9DB5BA863497}"/>
    <cellStyle name="tableau | cellule | (total) | euro | entier 2" xfId="2407" xr:uid="{68468922-E100-4C10-9C83-B6697281177B}"/>
    <cellStyle name="tableau | cellule | (total) | euro | entier 2 2" xfId="3384" xr:uid="{F72C5F47-6296-4F15-AABB-9DC5032E7B90}"/>
    <cellStyle name="tableau | cellule | (total) | euro | entier 3" xfId="2408" xr:uid="{B1CA9551-C930-4D05-AAA3-F98FABFADC9D}"/>
    <cellStyle name="tableau | cellule | (total) | euro | entier 3 2" xfId="3385" xr:uid="{2B96463C-49B0-49A6-952D-3E21FF50C876}"/>
    <cellStyle name="tableau | cellule | (total) | euro | entier 4" xfId="2409" xr:uid="{7C8D9E19-43E8-41B5-AA95-72262966D67D}"/>
    <cellStyle name="tableau | cellule | (total) | euro | entier 4 2" xfId="3386" xr:uid="{ABC3E236-EFDB-4976-AFD2-9CF46CB01656}"/>
    <cellStyle name="tableau | cellule | (total) | euro | entier 5" xfId="2410" xr:uid="{DD896AD7-0CE7-44B1-B4E1-FFADA4F92AAF}"/>
    <cellStyle name="tableau | cellule | (total) | euro | entier 5 2" xfId="3387" xr:uid="{E4D49037-0FE1-490D-ACB1-0DF1E07C4720}"/>
    <cellStyle name="tableau | cellule | (total) | euro | entier 6" xfId="3383" xr:uid="{51BCBD85-CA39-45FA-A01C-3BFEA1E740F0}"/>
    <cellStyle name="tableau | cellule | (total) | franc | decimal 1" xfId="2411" xr:uid="{96FC7D23-4C8C-4174-8339-7C0ED9C80AC1}"/>
    <cellStyle name="tableau | cellule | (total) | franc | decimal 1 2" xfId="2412" xr:uid="{D7CE5B38-7FF0-4B40-BF3C-EF30D8109DA5}"/>
    <cellStyle name="tableau | cellule | (total) | franc | decimal 1 2 2" xfId="3389" xr:uid="{6751C4DE-32FB-45BD-BAF3-8774F561232C}"/>
    <cellStyle name="tableau | cellule | (total) | franc | decimal 1 3" xfId="2413" xr:uid="{960BBD56-B2F2-48F7-97AC-18993D3C3D95}"/>
    <cellStyle name="tableau | cellule | (total) | franc | decimal 1 3 2" xfId="3390" xr:uid="{E9FB874B-B4DB-48CA-A4A4-8F14EC661AE6}"/>
    <cellStyle name="tableau | cellule | (total) | franc | decimal 1 4" xfId="2414" xr:uid="{4DFC7624-E172-410B-8863-0E117EA03D74}"/>
    <cellStyle name="tableau | cellule | (total) | franc | decimal 1 4 2" xfId="3391" xr:uid="{E44006B2-46FB-4D8D-93B5-8D9960B6D318}"/>
    <cellStyle name="tableau | cellule | (total) | franc | decimal 1 5" xfId="2415" xr:uid="{21D45C5F-12A0-4D1C-8301-7DE974E71BC7}"/>
    <cellStyle name="tableau | cellule | (total) | franc | decimal 1 5 2" xfId="3392" xr:uid="{B0FCBCD1-CA92-476D-80DC-91566C1CBCD9}"/>
    <cellStyle name="tableau | cellule | (total) | franc | decimal 1 6" xfId="3388" xr:uid="{B20B5187-6EEF-4E77-A55F-6DF159216009}"/>
    <cellStyle name="tableau | cellule | (total) | franc | decimal 2" xfId="2416" xr:uid="{72A992A4-378C-40CC-8037-2E87C4A68445}"/>
    <cellStyle name="tableau | cellule | (total) | franc | decimal 2 2" xfId="2417" xr:uid="{F92CFD21-010D-4194-A433-D1D5D1F83836}"/>
    <cellStyle name="tableau | cellule | (total) | franc | decimal 2 2 2" xfId="3394" xr:uid="{4C6F4FF5-574A-4C7A-909C-9CF136228318}"/>
    <cellStyle name="tableau | cellule | (total) | franc | decimal 2 3" xfId="2418" xr:uid="{F8FC49C8-9872-4DFA-B2CD-1E33CA313953}"/>
    <cellStyle name="tableau | cellule | (total) | franc | decimal 2 3 2" xfId="3395" xr:uid="{4FA676DE-00B7-4303-8AC8-51BF8CC176E9}"/>
    <cellStyle name="tableau | cellule | (total) | franc | decimal 2 4" xfId="2419" xr:uid="{4BFFA17E-877D-4E47-9ADE-2272AFFB6532}"/>
    <cellStyle name="tableau | cellule | (total) | franc | decimal 2 4 2" xfId="3396" xr:uid="{1F2ADE60-E246-4D69-ABBF-78D6B007F383}"/>
    <cellStyle name="tableau | cellule | (total) | franc | decimal 2 5" xfId="2420" xr:uid="{A7A75599-E305-474A-9F89-1B8AEB79BA2F}"/>
    <cellStyle name="tableau | cellule | (total) | franc | decimal 2 5 2" xfId="3397" xr:uid="{81CC5629-723B-46A0-91F8-18619D58DCFF}"/>
    <cellStyle name="tableau | cellule | (total) | franc | decimal 2 6" xfId="3393" xr:uid="{8A7E7B89-C7E1-4C26-B696-30C0CE6719C8}"/>
    <cellStyle name="tableau | cellule | (total) | franc | entier" xfId="2421" xr:uid="{945AEA42-81F2-4C65-AEF6-696C1232B3FE}"/>
    <cellStyle name="tableau | cellule | (total) | franc | entier 2" xfId="2422" xr:uid="{4EF1E2F2-BEBD-4FE9-8770-CA7B7C77FDCA}"/>
    <cellStyle name="tableau | cellule | (total) | franc | entier 2 2" xfId="3399" xr:uid="{2555DEF1-77A9-485B-B380-FDBD68694525}"/>
    <cellStyle name="tableau | cellule | (total) | franc | entier 3" xfId="2423" xr:uid="{C152B132-E650-44B3-A0EF-D4FAC3CFDB6A}"/>
    <cellStyle name="tableau | cellule | (total) | franc | entier 3 2" xfId="3400" xr:uid="{5439C0DE-E0C4-4304-9617-3D1B669855DB}"/>
    <cellStyle name="tableau | cellule | (total) | franc | entier 4" xfId="2424" xr:uid="{9C62CD48-B4C1-4D60-8279-A2C6EFDDAA0D}"/>
    <cellStyle name="tableau | cellule | (total) | franc | entier 4 2" xfId="3401" xr:uid="{6EAA1489-7BB8-4141-8377-BA6AF0209CA2}"/>
    <cellStyle name="tableau | cellule | (total) | franc | entier 5" xfId="2425" xr:uid="{F0F0D5F8-1AF2-4760-B1AB-9ADB48CF1582}"/>
    <cellStyle name="tableau | cellule | (total) | franc | entier 5 2" xfId="3402" xr:uid="{0AD43D99-B3ED-43E8-BFD9-11E6C4AE8E67}"/>
    <cellStyle name="tableau | cellule | (total) | franc | entier 6" xfId="3398" xr:uid="{6636EB03-E82B-47B2-BBEA-093C155BA75E}"/>
    <cellStyle name="tableau | cellule | (total) | pourcentage | decimal 1" xfId="2426" xr:uid="{5FB08684-8431-4FB6-828B-EEDE2C058CC7}"/>
    <cellStyle name="tableau | cellule | (total) | pourcentage | decimal 1 2" xfId="2427" xr:uid="{1F7E453F-050E-48A3-8923-E5AA408520EE}"/>
    <cellStyle name="tableau | cellule | (total) | pourcentage | decimal 1 2 2" xfId="3404" xr:uid="{25516ED0-56EA-482D-A16F-33C185CAF553}"/>
    <cellStyle name="tableau | cellule | (total) | pourcentage | decimal 1 3" xfId="2428" xr:uid="{1A492C7D-E96D-4891-9062-9A831801DF71}"/>
    <cellStyle name="tableau | cellule | (total) | pourcentage | decimal 1 3 2" xfId="3405" xr:uid="{054B6300-8FD7-461B-99AB-D6AA045A68CC}"/>
    <cellStyle name="tableau | cellule | (total) | pourcentage | decimal 1 4" xfId="2429" xr:uid="{82FD3CFA-117A-4EB2-8B8A-1283BA3782CD}"/>
    <cellStyle name="tableau | cellule | (total) | pourcentage | decimal 1 4 2" xfId="3406" xr:uid="{2ACD46CE-2812-4DD2-B9D0-7BFF0FE0C628}"/>
    <cellStyle name="tableau | cellule | (total) | pourcentage | decimal 1 5" xfId="2430" xr:uid="{362E4654-F20A-4961-B774-F01FB6A43036}"/>
    <cellStyle name="tableau | cellule | (total) | pourcentage | decimal 1 5 2" xfId="3407" xr:uid="{51615603-AA61-466A-883E-7EC711798546}"/>
    <cellStyle name="tableau | cellule | (total) | pourcentage | decimal 1 6" xfId="3403" xr:uid="{FECE6295-E308-40C9-A7BE-02E819962988}"/>
    <cellStyle name="tableau | cellule | (total) | pourcentage | decimal 2" xfId="2431" xr:uid="{AAC68F98-584A-4FFB-9C49-864522CE4D87}"/>
    <cellStyle name="tableau | cellule | (total) | pourcentage | decimal 2 2" xfId="2432" xr:uid="{95575EEC-30E8-413A-8381-AB87E43C97C3}"/>
    <cellStyle name="tableau | cellule | (total) | pourcentage | decimal 2 2 2" xfId="3409" xr:uid="{A019418E-20A5-417C-A42F-23980BC7E0C6}"/>
    <cellStyle name="tableau | cellule | (total) | pourcentage | decimal 2 3" xfId="2433" xr:uid="{64FDF1C0-0ADF-4332-A41A-3D886F5C9F63}"/>
    <cellStyle name="tableau | cellule | (total) | pourcentage | decimal 2 3 2" xfId="3410" xr:uid="{3D4FA851-FA96-40D4-B7CB-6063CF43146A}"/>
    <cellStyle name="tableau | cellule | (total) | pourcentage | decimal 2 4" xfId="2434" xr:uid="{33BEEC8A-C58B-4A53-903C-0EA738BB11AF}"/>
    <cellStyle name="tableau | cellule | (total) | pourcentage | decimal 2 4 2" xfId="3411" xr:uid="{17C43DEB-89FB-4E3C-B04E-52AB3C7A9BA6}"/>
    <cellStyle name="tableau | cellule | (total) | pourcentage | decimal 2 5" xfId="2435" xr:uid="{7F123D81-7FED-4BB5-8C4B-582E921FAD15}"/>
    <cellStyle name="tableau | cellule | (total) | pourcentage | decimal 2 5 2" xfId="3412" xr:uid="{EBEF76EA-3B06-457F-958C-965CFF410167}"/>
    <cellStyle name="tableau | cellule | (total) | pourcentage | decimal 2 6" xfId="3408" xr:uid="{7AF5376D-2151-478C-9B65-AA7C739214F5}"/>
    <cellStyle name="tableau | cellule | (total) | pourcentage | entier" xfId="2436" xr:uid="{AC9097BC-6664-45A0-8190-35D684755A49}"/>
    <cellStyle name="tableau | cellule | (total) | pourcentage | entier 2" xfId="2437" xr:uid="{DEFF9A7A-DE75-4AF3-8B40-777EE8D54117}"/>
    <cellStyle name="tableau | cellule | (total) | pourcentage | entier 2 2" xfId="3414" xr:uid="{A1B67F5E-88BB-4279-8C92-0E5E552C9E98}"/>
    <cellStyle name="tableau | cellule | (total) | pourcentage | entier 3" xfId="2438" xr:uid="{9E758D22-7447-4D79-B556-587FB11CB57C}"/>
    <cellStyle name="tableau | cellule | (total) | pourcentage | entier 3 2" xfId="3415" xr:uid="{5F5139A7-F0AD-43F7-B34C-BA3AC183FD6A}"/>
    <cellStyle name="tableau | cellule | (total) | pourcentage | entier 4" xfId="2439" xr:uid="{A35CC8FC-68FD-4610-B48C-92B4253F9107}"/>
    <cellStyle name="tableau | cellule | (total) | pourcentage | entier 4 2" xfId="3416" xr:uid="{166AE11E-5310-43A3-A9E3-85EE43FF2A38}"/>
    <cellStyle name="tableau | cellule | (total) | pourcentage | entier 5" xfId="2440" xr:uid="{4E4BCADE-28C6-4465-BFB2-AAEB2C37F5FA}"/>
    <cellStyle name="tableau | cellule | (total) | pourcentage | entier 5 2" xfId="3417" xr:uid="{5D953BEC-3934-4697-BA0D-92CB6BF15C8C}"/>
    <cellStyle name="tableau | cellule | (total) | pourcentage | entier 6" xfId="3413" xr:uid="{83A99E63-7662-43B3-AA7B-78CF742AB5E9}"/>
    <cellStyle name="tableau | cellule | (total) | standard" xfId="2441" xr:uid="{915B0BBB-B62D-42DC-80B4-1934C4DD7BEC}"/>
    <cellStyle name="tableau | cellule | (total) | standard 2" xfId="2442" xr:uid="{9B51307A-9CBE-48CF-8142-93D41BA73186}"/>
    <cellStyle name="tableau | cellule | (total) | standard 2 2" xfId="3419" xr:uid="{79A74CF2-E818-472A-8159-2925DC8399D8}"/>
    <cellStyle name="tableau | cellule | (total) | standard 3" xfId="2443" xr:uid="{4E02A1FC-1198-412C-842E-454FFB703DE9}"/>
    <cellStyle name="tableau | cellule | (total) | standard 3 2" xfId="3420" xr:uid="{73537AA5-82C7-4FB1-A473-B1E626035E7D}"/>
    <cellStyle name="tableau | cellule | (total) | standard 4" xfId="2444" xr:uid="{D1520E2B-9C5B-41D7-AD05-5CA0EFED8430}"/>
    <cellStyle name="tableau | cellule | (total) | standard 4 2" xfId="3421" xr:uid="{BED69B2F-B834-4B5F-A155-21AE7279E5E1}"/>
    <cellStyle name="tableau | cellule | (total) | standard 5" xfId="2445" xr:uid="{17E7B13B-32B7-4D33-BE16-DAE4FBB830DD}"/>
    <cellStyle name="tableau | cellule | (total) | standard 5 2" xfId="3422" xr:uid="{CBE22FCB-AD43-4800-BE33-494A0013ABDC}"/>
    <cellStyle name="tableau | cellule | (total) | standard 6" xfId="3418" xr:uid="{3EB8C840-1E6B-4603-A5C9-57A2996B3B9D}"/>
    <cellStyle name="tableau | cellule | (total) | texte" xfId="2446" xr:uid="{4B6884FE-C079-4727-819B-AB4F2F6D7EEE}"/>
    <cellStyle name="tableau | cellule | (total) | texte 2" xfId="2447" xr:uid="{7616A787-BF25-4F2C-9EEE-0DF191880A63}"/>
    <cellStyle name="tableau | cellule | (total) | texte 2 2" xfId="3424" xr:uid="{14DF4C2D-2B89-455B-B0F7-579CBAAF2438}"/>
    <cellStyle name="tableau | cellule | (total) | texte 3" xfId="2448" xr:uid="{1161161D-77D6-4C74-8B1A-AAC5C72C2666}"/>
    <cellStyle name="tableau | cellule | (total) | texte 3 2" xfId="3425" xr:uid="{D2E56891-037E-4E08-9C95-D5D8A5DBD073}"/>
    <cellStyle name="tableau | cellule | (total) | texte 4" xfId="2449" xr:uid="{31117E11-B6B0-46CC-8E52-49D7560904A9}"/>
    <cellStyle name="tableau | cellule | (total) | texte 4 2" xfId="3426" xr:uid="{F6BA9959-9DE9-4EF1-A66B-3DB6FD7AD9D7}"/>
    <cellStyle name="tableau | cellule | (total) | texte 5" xfId="2450" xr:uid="{37041407-70FA-44DA-8F79-BDB5B747F629}"/>
    <cellStyle name="tableau | cellule | (total) | texte 5 2" xfId="3427" xr:uid="{B5AE9DDC-263E-4CAB-8CA2-DC9090575022}"/>
    <cellStyle name="tableau | cellule | (total) | texte 6" xfId="3423" xr:uid="{2901673E-6ED5-4496-9055-D2393CFFDF9C}"/>
    <cellStyle name="tableau | cellule | normal | decimal 1" xfId="2451" xr:uid="{ABED827A-AB44-4EE6-B427-72C657C7E144}"/>
    <cellStyle name="tableau | cellule | normal | decimal 1 2" xfId="2452" xr:uid="{164607B5-24AA-41D3-BE9F-C12D6DE71EF3}"/>
    <cellStyle name="tableau | cellule | normal | decimal 1 2 2" xfId="2453" xr:uid="{F1426002-063C-4127-A0F3-488440E52A1A}"/>
    <cellStyle name="tableau | cellule | normal | decimal 1 2 2 2" xfId="3430" xr:uid="{41A34BF7-BAAB-4DC2-8930-006666FAC6EE}"/>
    <cellStyle name="tableau | cellule | normal | decimal 1 2 3" xfId="2454" xr:uid="{5D60F64E-F889-4456-A138-B1F5181465A4}"/>
    <cellStyle name="tableau | cellule | normal | decimal 1 2 3 2" xfId="3431" xr:uid="{320F1202-F1A3-428C-8C21-8CA3B5CA8F64}"/>
    <cellStyle name="tableau | cellule | normal | decimal 1 2 4" xfId="3429" xr:uid="{12530735-F681-4C0E-AA93-2D726C5A2B61}"/>
    <cellStyle name="tableau | cellule | normal | decimal 1 3" xfId="2455" xr:uid="{3DB1E674-5833-4AA0-B37A-731BB18CC187}"/>
    <cellStyle name="tableau | cellule | normal | decimal 1 3 2" xfId="2456" xr:uid="{1684CEE9-07E4-4B38-93CE-C5DC81189325}"/>
    <cellStyle name="tableau | cellule | normal | decimal 1 3 2 2" xfId="3433" xr:uid="{CF5CA49C-77D9-4CDA-A37F-30CB1F925D51}"/>
    <cellStyle name="tableau | cellule | normal | decimal 1 3 3" xfId="3432" xr:uid="{E53B1FE1-BD9F-4295-A38F-55B546A11795}"/>
    <cellStyle name="tableau | cellule | normal | decimal 1 4" xfId="2457" xr:uid="{07414D7A-EB43-4884-8244-7F276405E009}"/>
    <cellStyle name="tableau | cellule | normal | decimal 1 4 2" xfId="3434" xr:uid="{7D2FE619-C29A-47B1-A641-8AAAA79AF115}"/>
    <cellStyle name="tableau | cellule | normal | decimal 1 5" xfId="2458" xr:uid="{2FB0387A-312C-4B28-9AB9-D6649174812F}"/>
    <cellStyle name="tableau | cellule | normal | decimal 1 5 2" xfId="3435" xr:uid="{85D66E1F-36F9-477A-A802-FA9D4DBAAACF}"/>
    <cellStyle name="tableau | cellule | normal | decimal 1 6" xfId="3428" xr:uid="{EC8F07FB-B576-4D27-8403-6A1FBECF3FCA}"/>
    <cellStyle name="tableau | cellule | normal | decimal 2" xfId="2459" xr:uid="{B8950D3D-0B2D-4DFD-AB2E-53C860206E00}"/>
    <cellStyle name="tableau | cellule | normal | decimal 2 2" xfId="2460" xr:uid="{2F86BE13-7316-463D-AA3F-6E3FE90BC494}"/>
    <cellStyle name="tableau | cellule | normal | decimal 2 2 2" xfId="2461" xr:uid="{6AD76878-8587-4CA6-9851-40289CA1D40D}"/>
    <cellStyle name="tableau | cellule | normal | decimal 2 2 2 2" xfId="3438" xr:uid="{F1D02A21-71D7-4A1A-89AA-6BBC6B2E5819}"/>
    <cellStyle name="tableau | cellule | normal | decimal 2 2 3" xfId="3437" xr:uid="{271465D9-9C69-4FBA-9471-5852ECD5E0AD}"/>
    <cellStyle name="tableau | cellule | normal | decimal 2 3" xfId="2462" xr:uid="{49EBC933-F060-4CE1-B0AA-DA947003841A}"/>
    <cellStyle name="tableau | cellule | normal | decimal 2 3 2" xfId="3439" xr:uid="{74553D91-286C-4FBA-8C0C-B10035A69440}"/>
    <cellStyle name="tableau | cellule | normal | decimal 2 4" xfId="2463" xr:uid="{22755EAC-CF2A-450B-8967-9364FEA6B845}"/>
    <cellStyle name="tableau | cellule | normal | decimal 2 4 2" xfId="3440" xr:uid="{F31FE71A-E2AE-4796-A728-A00EAB8D3451}"/>
    <cellStyle name="tableau | cellule | normal | decimal 2 5" xfId="2464" xr:uid="{B4E7CD19-E94D-4E86-9D60-324B8F35B88E}"/>
    <cellStyle name="tableau | cellule | normal | decimal 2 5 2" xfId="3441" xr:uid="{89A78CCD-4812-4A7A-A516-89069497834A}"/>
    <cellStyle name="tableau | cellule | normal | decimal 2 6" xfId="3436" xr:uid="{3758B7A6-44B0-4E5A-8D59-9DC4C467BEB3}"/>
    <cellStyle name="tableau | cellule | normal | decimal 3" xfId="2465" xr:uid="{FA9ECC0D-511D-46A2-B6A0-9B8A4A700458}"/>
    <cellStyle name="tableau | cellule | normal | decimal 3 2" xfId="2466" xr:uid="{39B785F0-A2B9-4B75-9930-24075C247A1A}"/>
    <cellStyle name="tableau | cellule | normal | decimal 3 2 2" xfId="2467" xr:uid="{C149D45A-B591-4F44-870D-68A12A52F75D}"/>
    <cellStyle name="tableau | cellule | normal | decimal 3 2 2 2" xfId="3444" xr:uid="{9C9D6D2D-BDE8-430F-B16B-9B5BFD342E83}"/>
    <cellStyle name="tableau | cellule | normal | decimal 3 2 3" xfId="3443" xr:uid="{507AE2BB-4C7B-4800-B130-2D79521A48BF}"/>
    <cellStyle name="tableau | cellule | normal | decimal 3 3" xfId="2468" xr:uid="{F3574167-A086-47C5-ABA9-943DAE0081E7}"/>
    <cellStyle name="tableau | cellule | normal | decimal 3 3 2" xfId="3445" xr:uid="{CE1DB063-359C-446F-8E70-520FFB9C1B61}"/>
    <cellStyle name="tableau | cellule | normal | decimal 3 4" xfId="2469" xr:uid="{F6EF9DFC-7C24-47CA-8290-6DB76357F1AD}"/>
    <cellStyle name="tableau | cellule | normal | decimal 3 4 2" xfId="3446" xr:uid="{9325A659-0258-4F58-AEE7-FE470AE0C8D4}"/>
    <cellStyle name="tableau | cellule | normal | decimal 3 5" xfId="2470" xr:uid="{36788F63-4DF6-44E5-BC7C-48712BE9D988}"/>
    <cellStyle name="tableau | cellule | normal | decimal 3 5 2" xfId="3447" xr:uid="{88371FF1-F997-47EF-A288-708B1A3541FC}"/>
    <cellStyle name="tableau | cellule | normal | decimal 3 6" xfId="3442" xr:uid="{6B1EA705-2E41-46AF-B4C7-61334B61B065}"/>
    <cellStyle name="tableau | cellule | normal | decimal 4" xfId="2471" xr:uid="{275B1BE4-4183-4CDF-B11D-5E8847EF7918}"/>
    <cellStyle name="tableau | cellule | normal | decimal 4 2" xfId="2472" xr:uid="{5F39BD59-D8C9-4BD5-9834-B18273E8480C}"/>
    <cellStyle name="tableau | cellule | normal | decimal 4 2 2" xfId="2473" xr:uid="{957FB258-3626-4255-B9DA-F4AB257541DD}"/>
    <cellStyle name="tableau | cellule | normal | decimal 4 2 2 2" xfId="3450" xr:uid="{6E77E689-547D-4685-99FC-BDFFB9A64C22}"/>
    <cellStyle name="tableau | cellule | normal | decimal 4 2 3" xfId="3449" xr:uid="{56308F31-A264-45B0-BCB0-5CE61A5316CD}"/>
    <cellStyle name="tableau | cellule | normal | decimal 4 3" xfId="2474" xr:uid="{08998ED2-53D7-4B2F-A4A3-F9606F066D8F}"/>
    <cellStyle name="tableau | cellule | normal | decimal 4 3 2" xfId="3451" xr:uid="{7A209D56-454E-4369-95CA-6DB5C562ADDD}"/>
    <cellStyle name="tableau | cellule | normal | decimal 4 4" xfId="2475" xr:uid="{F641FB13-2B07-45F7-A8CC-43047F5335BE}"/>
    <cellStyle name="tableau | cellule | normal | decimal 4 4 2" xfId="3452" xr:uid="{B20B9026-E9F9-4E2C-B7CC-2112CC3EE3B6}"/>
    <cellStyle name="tableau | cellule | normal | decimal 4 5" xfId="2476" xr:uid="{1139AA7F-552D-4F26-9D11-7EA72AFCCEB1}"/>
    <cellStyle name="tableau | cellule | normal | decimal 4 5 2" xfId="3453" xr:uid="{72154314-4BF8-41AA-91E9-2C4EC7620F8F}"/>
    <cellStyle name="tableau | cellule | normal | decimal 4 6" xfId="3448" xr:uid="{F79B571A-4189-4B53-8264-F8FB348A4D37}"/>
    <cellStyle name="tableau | cellule | normal | entier" xfId="2477" xr:uid="{6DA707FB-F604-4381-A533-95FB0D49A912}"/>
    <cellStyle name="tableau | cellule | normal | entier 2" xfId="2478" xr:uid="{EFCA3DAF-04D9-4BB8-A1E7-C6DF7B15B144}"/>
    <cellStyle name="tableau | cellule | normal | entier 2 2" xfId="2479" xr:uid="{E00C916D-0A28-40B9-866F-4553243428FF}"/>
    <cellStyle name="tableau | cellule | normal | entier 2 2 2" xfId="3456" xr:uid="{6FFB986C-2E7B-4803-B1A4-09E2303240F3}"/>
    <cellStyle name="tableau | cellule | normal | entier 2 3" xfId="3455" xr:uid="{7C2A1F8B-3462-4B2B-83CF-758D8E2AB836}"/>
    <cellStyle name="tableau | cellule | normal | entier 3" xfId="2480" xr:uid="{FEB0B5FF-4550-4062-974C-F97C2B4FC0FE}"/>
    <cellStyle name="tableau | cellule | normal | entier 3 2" xfId="3457" xr:uid="{21B2E8C0-B86E-4B0F-9402-DCD4976D553E}"/>
    <cellStyle name="tableau | cellule | normal | entier 4" xfId="2481" xr:uid="{E87AEC6A-53B4-4B1F-9AA5-CC1F27F72F6B}"/>
    <cellStyle name="tableau | cellule | normal | entier 4 2" xfId="3458" xr:uid="{5A959B64-6BBC-476B-B4A4-55C3179BFAFD}"/>
    <cellStyle name="tableau | cellule | normal | entier 5" xfId="2482" xr:uid="{EA12D3ED-4013-4254-AD4E-92300CF95EFE}"/>
    <cellStyle name="tableau | cellule | normal | entier 5 2" xfId="3459" xr:uid="{D80B210E-5A33-426C-B8FB-390DEA200231}"/>
    <cellStyle name="tableau | cellule | normal | entier 6" xfId="3454" xr:uid="{D56C4A63-818D-43A4-9BC8-534DF2F19841}"/>
    <cellStyle name="tableau | cellule | normal | euro | decimal 1" xfId="2483" xr:uid="{A515B141-BA2A-424B-8AEB-5D9A7FB07BE8}"/>
    <cellStyle name="tableau | cellule | normal | euro | decimal 1 2" xfId="2484" xr:uid="{D9D4FC7C-9302-46F6-92B7-939C9C08FD98}"/>
    <cellStyle name="tableau | cellule | normal | euro | decimal 1 2 2" xfId="2485" xr:uid="{96DAED4F-8371-4F6D-8478-AB9EEA84541B}"/>
    <cellStyle name="tableau | cellule | normal | euro | decimal 1 2 2 2" xfId="3462" xr:uid="{4216B5AD-6DF6-4582-AB4C-D608BC3837BC}"/>
    <cellStyle name="tableau | cellule | normal | euro | decimal 1 2 3" xfId="3461" xr:uid="{6A03316C-E128-4B75-898B-8483629489F8}"/>
    <cellStyle name="tableau | cellule | normal | euro | decimal 1 3" xfId="2486" xr:uid="{509425FA-797B-4617-89EE-6BF56C457E88}"/>
    <cellStyle name="tableau | cellule | normal | euro | decimal 1 3 2" xfId="3463" xr:uid="{A03CEB03-9997-4A8A-B102-A339ED2A795B}"/>
    <cellStyle name="tableau | cellule | normal | euro | decimal 1 4" xfId="2487" xr:uid="{18128ACE-B102-47F4-A9FB-4F1AC1E80BC7}"/>
    <cellStyle name="tableau | cellule | normal | euro | decimal 1 4 2" xfId="3464" xr:uid="{77706FF7-53DF-4E9B-909A-7843104277ED}"/>
    <cellStyle name="tableau | cellule | normal | euro | decimal 1 5" xfId="2488" xr:uid="{D013004C-4818-4DDF-B6E9-761433A2AF86}"/>
    <cellStyle name="tableau | cellule | normal | euro | decimal 1 5 2" xfId="3465" xr:uid="{AB03D7EA-31B2-452D-A572-CFA665EDA01D}"/>
    <cellStyle name="tableau | cellule | normal | euro | decimal 1 6" xfId="3460" xr:uid="{184B915F-3131-40C0-BF3E-77516BC2D4FD}"/>
    <cellStyle name="tableau | cellule | normal | euro | decimal 2" xfId="2489" xr:uid="{627662D0-3D13-4A63-856B-CF9AEEDFE40F}"/>
    <cellStyle name="tableau | cellule | normal | euro | decimal 2 2" xfId="2490" xr:uid="{599CE776-B1BA-4D1D-980F-F56710BB2370}"/>
    <cellStyle name="tableau | cellule | normal | euro | decimal 2 2 2" xfId="2491" xr:uid="{ABFB1A2B-B78F-49DF-8452-CC7C191B06FA}"/>
    <cellStyle name="tableau | cellule | normal | euro | decimal 2 2 2 2" xfId="3468" xr:uid="{136818C6-B3FA-4ABB-B360-0C0790E6D554}"/>
    <cellStyle name="tableau | cellule | normal | euro | decimal 2 2 3" xfId="3467" xr:uid="{11D84DAE-B9E1-49E4-BAF0-28F39B04BE26}"/>
    <cellStyle name="tableau | cellule | normal | euro | decimal 2 3" xfId="2492" xr:uid="{370476FE-007D-4277-970C-9E9F501EEDA6}"/>
    <cellStyle name="tableau | cellule | normal | euro | decimal 2 3 2" xfId="3469" xr:uid="{2AAD2ADB-100F-4436-B1DE-107478F030C7}"/>
    <cellStyle name="tableau | cellule | normal | euro | decimal 2 4" xfId="2493" xr:uid="{AC4AD8B5-C5BD-4775-9281-915E8294A6E8}"/>
    <cellStyle name="tableau | cellule | normal | euro | decimal 2 4 2" xfId="3470" xr:uid="{FE928145-746E-4A33-B843-921FE60DA4F0}"/>
    <cellStyle name="tableau | cellule | normal | euro | decimal 2 5" xfId="2494" xr:uid="{926708C4-21E5-4E0E-9323-6C49726C6CFD}"/>
    <cellStyle name="tableau | cellule | normal | euro | decimal 2 5 2" xfId="3471" xr:uid="{3D729460-EA5B-4018-A325-FB9868BA0252}"/>
    <cellStyle name="tableau | cellule | normal | euro | decimal 2 6" xfId="3466" xr:uid="{D48BAF38-D00F-4733-9785-231699F7FF74}"/>
    <cellStyle name="tableau | cellule | normal | euro | entier" xfId="2495" xr:uid="{32752E6C-B087-4D3F-8F94-C572B6DCF3F7}"/>
    <cellStyle name="tableau | cellule | normal | euro | entier 2" xfId="2496" xr:uid="{63AF6786-6F2C-4B5D-957A-14CE3D98ADE8}"/>
    <cellStyle name="tableau | cellule | normal | euro | entier 2 2" xfId="2497" xr:uid="{67471B43-4206-46ED-BEC9-D0EE10715234}"/>
    <cellStyle name="tableau | cellule | normal | euro | entier 2 2 2" xfId="3474" xr:uid="{282EBAAE-27BD-4056-A984-2A884A98F965}"/>
    <cellStyle name="tableau | cellule | normal | euro | entier 2 3" xfId="3473" xr:uid="{5E15A88B-30F1-4235-9F28-A66C2E6A5411}"/>
    <cellStyle name="tableau | cellule | normal | euro | entier 3" xfId="2498" xr:uid="{6FB144E4-4436-466D-8BD8-C6E413012067}"/>
    <cellStyle name="tableau | cellule | normal | euro | entier 3 2" xfId="3475" xr:uid="{F82462B0-61C5-4CFB-B2E1-82A33103874B}"/>
    <cellStyle name="tableau | cellule | normal | euro | entier 4" xfId="2499" xr:uid="{D6F73D0E-8EF9-4CB4-AA8E-AA46FE39BD1E}"/>
    <cellStyle name="tableau | cellule | normal | euro | entier 4 2" xfId="3476" xr:uid="{7B531076-4EFF-4CF6-967C-A5BF0887350C}"/>
    <cellStyle name="tableau | cellule | normal | euro | entier 5" xfId="2500" xr:uid="{8BEBAF73-2FF4-4244-8FA7-C3C7ACEF2631}"/>
    <cellStyle name="tableau | cellule | normal | euro | entier 5 2" xfId="3477" xr:uid="{8FE575AA-DE8B-4F17-A95A-D9B6F408F100}"/>
    <cellStyle name="tableau | cellule | normal | euro | entier 6" xfId="3472" xr:uid="{6BE0CC5B-D7B3-452B-8F78-2166157BDB63}"/>
    <cellStyle name="tableau | cellule | normal | franc | decimal 1" xfId="2501" xr:uid="{373E4FC5-269A-43E5-81EC-668BF2D528D4}"/>
    <cellStyle name="tableau | cellule | normal | franc | decimal 1 2" xfId="2502" xr:uid="{9B499ED6-1C83-4303-9F89-72D908DF814C}"/>
    <cellStyle name="tableau | cellule | normal | franc | decimal 1 2 2" xfId="2503" xr:uid="{CD75A1B3-9A3E-44CF-BE40-5A0F1CA2143F}"/>
    <cellStyle name="tableau | cellule | normal | franc | decimal 1 2 2 2" xfId="3480" xr:uid="{B85EAE2C-7844-4BB9-A111-DED8952985D0}"/>
    <cellStyle name="tableau | cellule | normal | franc | decimal 1 2 3" xfId="3479" xr:uid="{2ED5E8B9-EFBB-4481-875A-DD1FB71E76F0}"/>
    <cellStyle name="tableau | cellule | normal | franc | decimal 1 3" xfId="2504" xr:uid="{DEA904A2-4197-4721-947A-390264410906}"/>
    <cellStyle name="tableau | cellule | normal | franc | decimal 1 3 2" xfId="3481" xr:uid="{1126AC17-9C14-4E66-88B3-610491BE4259}"/>
    <cellStyle name="tableau | cellule | normal | franc | decimal 1 4" xfId="2505" xr:uid="{A32358A3-A4FB-4899-ABBB-C3FF4A015FB5}"/>
    <cellStyle name="tableau | cellule | normal | franc | decimal 1 4 2" xfId="3482" xr:uid="{12B21DB8-F35C-4254-8196-EDBCDB2E746C}"/>
    <cellStyle name="tableau | cellule | normal | franc | decimal 1 5" xfId="2506" xr:uid="{8528EB36-3B30-481C-B9EB-AF0F2A180DE5}"/>
    <cellStyle name="tableau | cellule | normal | franc | decimal 1 5 2" xfId="3483" xr:uid="{FAC54287-8E50-4AEA-B0AB-EB9A55A69602}"/>
    <cellStyle name="tableau | cellule | normal | franc | decimal 1 6" xfId="3478" xr:uid="{1ECE1198-4F1A-432A-A9D7-D318DB4FD50D}"/>
    <cellStyle name="tableau | cellule | normal | franc | decimal 2" xfId="2507" xr:uid="{25FF51AA-D180-43A5-9885-0948316CC723}"/>
    <cellStyle name="tableau | cellule | normal | franc | decimal 2 2" xfId="2508" xr:uid="{22CF388F-AFF6-4AE2-8316-09667564B0B6}"/>
    <cellStyle name="tableau | cellule | normal | franc | decimal 2 2 2" xfId="2509" xr:uid="{D78DA65D-7101-4996-8A6B-B1DAF367E63C}"/>
    <cellStyle name="tableau | cellule | normal | franc | decimal 2 2 2 2" xfId="3486" xr:uid="{1AD7703C-174B-4CC4-93D0-E2984C5BF3F0}"/>
    <cellStyle name="tableau | cellule | normal | franc | decimal 2 2 3" xfId="3485" xr:uid="{C51C93D8-B747-47F6-81DA-EC852157A81F}"/>
    <cellStyle name="tableau | cellule | normal | franc | decimal 2 3" xfId="2510" xr:uid="{1837017D-2004-4750-A07F-932835CD2144}"/>
    <cellStyle name="tableau | cellule | normal | franc | decimal 2 3 2" xfId="3487" xr:uid="{FF262375-10B1-4E3B-BAA2-3FC71C2883A5}"/>
    <cellStyle name="tableau | cellule | normal | franc | decimal 2 4" xfId="2511" xr:uid="{D4513037-BC5E-4D30-97D4-AF6762EB5912}"/>
    <cellStyle name="tableau | cellule | normal | franc | decimal 2 4 2" xfId="3488" xr:uid="{9BB6E811-D67F-4645-8AEA-6CD2B7BBFE90}"/>
    <cellStyle name="tableau | cellule | normal | franc | decimal 2 5" xfId="2512" xr:uid="{263060E4-7B97-46A2-B854-038B8C3E3188}"/>
    <cellStyle name="tableau | cellule | normal | franc | decimal 2 5 2" xfId="3489" xr:uid="{E66BDA7C-12CD-4AFD-8145-102175CB7698}"/>
    <cellStyle name="tableau | cellule | normal | franc | decimal 2 6" xfId="3484" xr:uid="{A78CC11E-1658-43C7-9981-B9A7867D9E34}"/>
    <cellStyle name="tableau | cellule | normal | franc | entier" xfId="2513" xr:uid="{56C0B3E9-352B-4DDB-A1B7-4D5AF79DD19E}"/>
    <cellStyle name="tableau | cellule | normal | franc | entier 2" xfId="2514" xr:uid="{38A9EAAF-83F9-42F4-A80C-A093ABB7F5B3}"/>
    <cellStyle name="tableau | cellule | normal | franc | entier 2 2" xfId="2515" xr:uid="{A65FB165-A808-4D7C-A4B6-13CA240380F7}"/>
    <cellStyle name="tableau | cellule | normal | franc | entier 2 2 2" xfId="3492" xr:uid="{F3C734BE-80D5-4278-BA45-183409A47488}"/>
    <cellStyle name="tableau | cellule | normal | franc | entier 2 3" xfId="3491" xr:uid="{5A5C5387-429E-4CB1-8D8F-6EAC114967DD}"/>
    <cellStyle name="tableau | cellule | normal | franc | entier 3" xfId="2516" xr:uid="{452E0F7B-2EB0-4EDB-8041-80303CCC401E}"/>
    <cellStyle name="tableau | cellule | normal | franc | entier 3 2" xfId="3493" xr:uid="{36BB1ABE-725E-4B6A-B9E1-1A66A12AA4EE}"/>
    <cellStyle name="tableau | cellule | normal | franc | entier 4" xfId="2517" xr:uid="{9FDF75C2-BFCC-4E0F-88E8-7E61631F6A7F}"/>
    <cellStyle name="tableau | cellule | normal | franc | entier 4 2" xfId="3494" xr:uid="{37144D2B-AFFF-430F-BF5F-F174A40558D5}"/>
    <cellStyle name="tableau | cellule | normal | franc | entier 5" xfId="2518" xr:uid="{3AF621DE-E049-4CB0-9D02-2CE125C0DD76}"/>
    <cellStyle name="tableau | cellule | normal | franc | entier 5 2" xfId="3495" xr:uid="{2465710D-EC17-46E2-A000-CCD63A43038B}"/>
    <cellStyle name="tableau | cellule | normal | franc | entier 6" xfId="3490" xr:uid="{F5699FF4-C0BB-4852-8817-3D0B9D481BE1}"/>
    <cellStyle name="tableau | cellule | normal | pourcentage | decimal 1" xfId="2519" xr:uid="{770898B6-0F90-488B-9B33-77155ED08E70}"/>
    <cellStyle name="tableau | cellule | normal | pourcentage | decimal 1 2" xfId="2520" xr:uid="{0B5D2A23-F1AD-42B4-A61A-7B47726606A1}"/>
    <cellStyle name="tableau | cellule | normal | pourcentage | decimal 1 2 2" xfId="2521" xr:uid="{77A46403-B207-4CA7-8011-0C9E401AB0E4}"/>
    <cellStyle name="tableau | cellule | normal | pourcentage | decimal 1 2 2 2" xfId="3498" xr:uid="{A0AA73D6-F231-44C0-BAC1-827427779A50}"/>
    <cellStyle name="tableau | cellule | normal | pourcentage | decimal 1 2 3" xfId="3497" xr:uid="{427C92E7-D83E-48BE-807F-59EED2225B59}"/>
    <cellStyle name="tableau | cellule | normal | pourcentage | decimal 1 3" xfId="2522" xr:uid="{55A9D2E2-1685-4C49-BDD7-013C24F4094C}"/>
    <cellStyle name="tableau | cellule | normal | pourcentage | decimal 1 3 2" xfId="3499" xr:uid="{E3A09862-CF3E-4433-9282-D3E3A4C35219}"/>
    <cellStyle name="tableau | cellule | normal | pourcentage | decimal 1 4" xfId="2523" xr:uid="{8FB951F8-1902-4A47-B41E-59655343BA82}"/>
    <cellStyle name="tableau | cellule | normal | pourcentage | decimal 1 4 2" xfId="3500" xr:uid="{9BEBF719-7E4D-42B1-A8DB-3D03AD503570}"/>
    <cellStyle name="tableau | cellule | normal | pourcentage | decimal 1 5" xfId="2524" xr:uid="{AE514D32-4E09-4B0F-A9C8-25E1E1F4A75D}"/>
    <cellStyle name="tableau | cellule | normal | pourcentage | decimal 1 5 2" xfId="3501" xr:uid="{A00F39C7-66D2-4EFD-9E07-5D5B5AB07542}"/>
    <cellStyle name="tableau | cellule | normal | pourcentage | decimal 1 6" xfId="3496" xr:uid="{E9359EEB-970E-4FBD-901A-551669D9204C}"/>
    <cellStyle name="tableau | cellule | normal | pourcentage | decimal 2" xfId="2525" xr:uid="{9369B8F2-EA25-4DCF-98FC-40FB168F9E84}"/>
    <cellStyle name="tableau | cellule | normal | pourcentage | decimal 2 2" xfId="2526" xr:uid="{A0F6F41A-43B7-4B58-87AD-08497600A0A0}"/>
    <cellStyle name="tableau | cellule | normal | pourcentage | decimal 2 2 2" xfId="2527" xr:uid="{FAB00C77-D7F9-4F3A-B592-3889AD467371}"/>
    <cellStyle name="tableau | cellule | normal | pourcentage | decimal 2 2 2 2" xfId="3504" xr:uid="{67138240-78ED-4048-82A0-1B9D1C829373}"/>
    <cellStyle name="tableau | cellule | normal | pourcentage | decimal 2 2 3" xfId="3503" xr:uid="{C61B4211-64B3-480E-97BB-A13FE2757CE9}"/>
    <cellStyle name="tableau | cellule | normal | pourcentage | decimal 2 3" xfId="2528" xr:uid="{40A04C43-A436-444F-8B26-73E0F2F4AFC7}"/>
    <cellStyle name="tableau | cellule | normal | pourcentage | decimal 2 3 2" xfId="3505" xr:uid="{FAA5E950-4640-4502-8C1E-B1E5111DFBC8}"/>
    <cellStyle name="tableau | cellule | normal | pourcentage | decimal 2 4" xfId="2529" xr:uid="{B45DAB84-98F1-41E9-A732-26BD138188F9}"/>
    <cellStyle name="tableau | cellule | normal | pourcentage | decimal 2 4 2" xfId="3506" xr:uid="{FDA8D3A0-FF7C-490F-95D4-156F26B42C78}"/>
    <cellStyle name="tableau | cellule | normal | pourcentage | decimal 2 5" xfId="2530" xr:uid="{90C5936B-7AD4-4350-91B1-CE3B45501FA6}"/>
    <cellStyle name="tableau | cellule | normal | pourcentage | decimal 2 5 2" xfId="3507" xr:uid="{FBCEDA5B-1FD9-4CE8-8A76-2144BDD9BF75}"/>
    <cellStyle name="tableau | cellule | normal | pourcentage | decimal 2 6" xfId="3502" xr:uid="{866ACA39-93B2-4539-A415-A121A5BF6EDC}"/>
    <cellStyle name="tableau | cellule | normal | pourcentage | entier" xfId="2531" xr:uid="{7968CC2A-8603-48EA-B660-FDC189A75E12}"/>
    <cellStyle name="tableau | cellule | normal | pourcentage | entier 2" xfId="2532" xr:uid="{CE0CF5BF-6877-4A14-8331-7C70D934BFAC}"/>
    <cellStyle name="tableau | cellule | normal | pourcentage | entier 2 2" xfId="2533" xr:uid="{9333A7A5-BFCE-4866-AED6-29FF52763A6F}"/>
    <cellStyle name="tableau | cellule | normal | pourcentage | entier 2 2 2" xfId="3510" xr:uid="{7D6325A0-3AF5-4252-B154-82B78548661F}"/>
    <cellStyle name="tableau | cellule | normal | pourcentage | entier 2 3" xfId="3509" xr:uid="{9A2B4D4E-AC6B-4866-BFBB-08926E1568C0}"/>
    <cellStyle name="tableau | cellule | normal | pourcentage | entier 3" xfId="2534" xr:uid="{289F8C12-5CB3-4F53-960F-4C92E702F551}"/>
    <cellStyle name="tableau | cellule | normal | pourcentage | entier 3 2" xfId="3511" xr:uid="{5D90EE28-591C-43CF-8E7C-C31B3B22260E}"/>
    <cellStyle name="tableau | cellule | normal | pourcentage | entier 4" xfId="2535" xr:uid="{FD9A228D-F7AC-4013-A8EB-B8CE10C1830E}"/>
    <cellStyle name="tableau | cellule | normal | pourcentage | entier 4 2" xfId="3512" xr:uid="{3558CF08-DF8E-43E8-8BFD-38E2D0B7A001}"/>
    <cellStyle name="tableau | cellule | normal | pourcentage | entier 5" xfId="2536" xr:uid="{03A06BC3-5FF2-4956-8E28-12BEF5E5CB5F}"/>
    <cellStyle name="tableau | cellule | normal | pourcentage | entier 5 2" xfId="3513" xr:uid="{498F71A3-6A73-4402-9487-865D800AC568}"/>
    <cellStyle name="tableau | cellule | normal | pourcentage | entier 6" xfId="3508" xr:uid="{006EAC9A-9051-4A1E-8118-A919A3C0D6EF}"/>
    <cellStyle name="tableau | cellule | normal | standard" xfId="2537" xr:uid="{DBBFCFD3-4B57-4E7F-8A20-193B5103E0A2}"/>
    <cellStyle name="tableau | cellule | normal | standard 2" xfId="2538" xr:uid="{7A5D7910-B955-4922-95C0-A1BEF1E80179}"/>
    <cellStyle name="tableau | cellule | normal | standard 2 2" xfId="2539" xr:uid="{852F7785-6718-469A-B08E-7A95C0447D50}"/>
    <cellStyle name="tableau | cellule | normal | standard 2 2 2" xfId="3516" xr:uid="{AAA7B8E2-FB91-4710-ABF5-A3D597085DC5}"/>
    <cellStyle name="tableau | cellule | normal | standard 2 3" xfId="3515" xr:uid="{380BF197-8061-4145-8C62-047D1F6CD3BE}"/>
    <cellStyle name="tableau | cellule | normal | standard 3" xfId="2540" xr:uid="{9372FEE1-3D81-41D5-8757-CFB060467F8B}"/>
    <cellStyle name="tableau | cellule | normal | standard 3 2" xfId="3517" xr:uid="{9CE3BBF5-E053-40DA-BBE2-F469B18B5791}"/>
    <cellStyle name="tableau | cellule | normal | standard 4" xfId="2541" xr:uid="{1A8FAA8B-2EF1-4D08-8535-9B41ECD98033}"/>
    <cellStyle name="tableau | cellule | normal | standard 4 2" xfId="3518" xr:uid="{D8C26A19-60E2-435B-AD6E-66976D5ABFB1}"/>
    <cellStyle name="tableau | cellule | normal | standard 5" xfId="2542" xr:uid="{173B2FDD-5E47-4083-AFD9-F3B80BA63519}"/>
    <cellStyle name="tableau | cellule | normal | standard 5 2" xfId="3519" xr:uid="{7DEA7C90-F857-49CE-9C88-019FD53A7260}"/>
    <cellStyle name="tableau | cellule | normal | standard 6" xfId="3514" xr:uid="{DED5D703-C6E8-45B3-8D4C-07860D8148BA}"/>
    <cellStyle name="tableau | cellule | normal | texte" xfId="2543" xr:uid="{CE279934-D5F7-480B-BAF8-4CC969DDB83B}"/>
    <cellStyle name="tableau | cellule | normal | texte 2" xfId="2544" xr:uid="{58159E11-6A1E-4F9E-860C-FBD03728A28C}"/>
    <cellStyle name="tableau | cellule | normal | texte 2 2" xfId="2545" xr:uid="{0FFB2143-FCF4-4F76-89AE-22A01ABDBB07}"/>
    <cellStyle name="tableau | cellule | normal | texte 2 2 2" xfId="3522" xr:uid="{AD3725CE-B0A3-4D51-8431-0520D8C26079}"/>
    <cellStyle name="tableau | cellule | normal | texte 2 3" xfId="3521" xr:uid="{106B1DF8-E257-4E16-A0A9-7FD5CA8468CA}"/>
    <cellStyle name="tableau | cellule | normal | texte 3" xfId="2546" xr:uid="{0855D64C-982D-4B3E-89C2-54B95E8EDB51}"/>
    <cellStyle name="tableau | cellule | normal | texte 3 2" xfId="3523" xr:uid="{1A3AACBB-73FF-432A-BE1D-9425F6F7753C}"/>
    <cellStyle name="tableau | cellule | normal | texte 4" xfId="2547" xr:uid="{5AB834DA-5AA6-4BA3-B22B-592CFDEFAF66}"/>
    <cellStyle name="tableau | cellule | normal | texte 4 2" xfId="3524" xr:uid="{CCE7B588-C99E-4B3F-91C6-BC7545D2708B}"/>
    <cellStyle name="tableau | cellule | normal | texte 5" xfId="2548" xr:uid="{4B038EF8-1411-429D-874E-EA931FA95358}"/>
    <cellStyle name="tableau | cellule | normal | texte 5 2" xfId="3525" xr:uid="{BB44640A-498B-4AF7-BF72-F2BA25A7EA95}"/>
    <cellStyle name="tableau | cellule | normal | texte 6" xfId="3520" xr:uid="{D9E5D661-4C5F-4243-B343-C932BBCA8642}"/>
    <cellStyle name="tableau | cellule | total | decimal 1" xfId="2549" xr:uid="{62750FE4-D73E-4EF3-9390-8B2960A2E3D3}"/>
    <cellStyle name="tableau | cellule | total | decimal 1 2" xfId="2550" xr:uid="{ABB50BB4-CB29-4799-B069-9738206EA86B}"/>
    <cellStyle name="tableau | cellule | total | decimal 1 2 2" xfId="2551" xr:uid="{28CBA8F7-4963-470A-B1DD-8056DEB954A5}"/>
    <cellStyle name="tableau | cellule | total | decimal 1 2 2 2" xfId="3528" xr:uid="{7CB01488-CF73-4035-801B-AD40DAE7EE4B}"/>
    <cellStyle name="tableau | cellule | total | decimal 1 2 3" xfId="2552" xr:uid="{F37E59B8-1AB9-4D97-A87C-796828B1362D}"/>
    <cellStyle name="tableau | cellule | total | decimal 1 2 3 2" xfId="3529" xr:uid="{8D0A3C22-E138-4A93-9A88-640A56BDA172}"/>
    <cellStyle name="tableau | cellule | total | decimal 1 2 4" xfId="3527" xr:uid="{09F3D71F-CF6D-447F-B5B8-1A732B1637BE}"/>
    <cellStyle name="tableau | cellule | total | decimal 1 3" xfId="2553" xr:uid="{A5671D0A-6C81-4F96-A4F8-9271CCFA151E}"/>
    <cellStyle name="tableau | cellule | total | decimal 1 3 2" xfId="2554" xr:uid="{117D2A91-C343-4839-A31C-DBC298131BF6}"/>
    <cellStyle name="tableau | cellule | total | decimal 1 3 2 2" xfId="3531" xr:uid="{1D8B2C5A-8E87-4BCB-B8FA-5F5C1DB40B6D}"/>
    <cellStyle name="tableau | cellule | total | decimal 1 3 3" xfId="3530" xr:uid="{EB890544-ABD4-483F-8777-F7113A26E533}"/>
    <cellStyle name="tableau | cellule | total | decimal 1 4" xfId="2555" xr:uid="{0ED9F563-41AE-48DF-800D-9012282278DE}"/>
    <cellStyle name="tableau | cellule | total | decimal 1 4 2" xfId="3532" xr:uid="{FA0933D1-A223-42F3-A488-E6885C054306}"/>
    <cellStyle name="tableau | cellule | total | decimal 1 5" xfId="2556" xr:uid="{B04FA98C-D04C-4A37-92DF-E8B24B77B11B}"/>
    <cellStyle name="tableau | cellule | total | decimal 1 5 2" xfId="3533" xr:uid="{7F023347-EEBB-4085-B22A-355044FD44A5}"/>
    <cellStyle name="tableau | cellule | total | decimal 1 6" xfId="3526" xr:uid="{725F1521-E735-49F6-B77D-7F6249E38751}"/>
    <cellStyle name="tableau | cellule | total | decimal 2" xfId="2557" xr:uid="{F3EFEC8A-EFC5-43C6-B6C0-46DFE0388968}"/>
    <cellStyle name="tableau | cellule | total | decimal 2 2" xfId="2558" xr:uid="{875803AC-612D-4EE3-B61F-C0368C1EFF7F}"/>
    <cellStyle name="tableau | cellule | total | decimal 2 2 2" xfId="2559" xr:uid="{F881E8ED-149C-485B-B51B-BE24B2FC3AE6}"/>
    <cellStyle name="tableau | cellule | total | decimal 2 2 2 2" xfId="3536" xr:uid="{64FD30C9-86C4-40F0-BA4E-E0F5E231A539}"/>
    <cellStyle name="tableau | cellule | total | decimal 2 2 3" xfId="3535" xr:uid="{4BACFA25-3EBB-4F1B-AFFB-898EF80FF88F}"/>
    <cellStyle name="tableau | cellule | total | decimal 2 3" xfId="2560" xr:uid="{51FFD2CC-3788-48E5-941D-8AC0410FABBF}"/>
    <cellStyle name="tableau | cellule | total | decimal 2 3 2" xfId="3537" xr:uid="{028EBD5D-7AC7-4F3C-B721-5556E0F4F111}"/>
    <cellStyle name="tableau | cellule | total | decimal 2 4" xfId="2561" xr:uid="{9BAE111C-44D4-4941-BE7F-6B33AE6205F8}"/>
    <cellStyle name="tableau | cellule | total | decimal 2 4 2" xfId="3538" xr:uid="{96C74FD1-A795-4B52-81BB-1B517A24838E}"/>
    <cellStyle name="tableau | cellule | total | decimal 2 5" xfId="2562" xr:uid="{0C0F1965-48CD-4EE6-B463-710A7BC2F565}"/>
    <cellStyle name="tableau | cellule | total | decimal 2 5 2" xfId="3539" xr:uid="{00F9BFD6-C4DC-44E4-BA90-370053891978}"/>
    <cellStyle name="tableau | cellule | total | decimal 2 6" xfId="3534" xr:uid="{D1C9AA93-B3CC-4190-8D27-AB119A7A1441}"/>
    <cellStyle name="tableau | cellule | total | decimal 3" xfId="2563" xr:uid="{44975663-6154-415D-B860-C233E197F0EA}"/>
    <cellStyle name="tableau | cellule | total | decimal 3 2" xfId="2564" xr:uid="{B0278626-8DA3-4EDE-9F66-7B621E624F67}"/>
    <cellStyle name="tableau | cellule | total | decimal 3 2 2" xfId="2565" xr:uid="{731DDC38-0CCB-48D6-B9CC-CEBC0908973C}"/>
    <cellStyle name="tableau | cellule | total | decimal 3 2 2 2" xfId="3542" xr:uid="{632CD9C5-2209-46F8-8034-010B28581424}"/>
    <cellStyle name="tableau | cellule | total | decimal 3 2 3" xfId="3541" xr:uid="{DD024FBE-F756-409B-BA2E-2CC09820FD96}"/>
    <cellStyle name="tableau | cellule | total | decimal 3 3" xfId="2566" xr:uid="{F708BF9D-3748-46F6-81A9-A6380D8C411D}"/>
    <cellStyle name="tableau | cellule | total | decimal 3 3 2" xfId="3543" xr:uid="{4A34A73E-BE5E-433C-AB46-9033791265C1}"/>
    <cellStyle name="tableau | cellule | total | decimal 3 4" xfId="2567" xr:uid="{599E85EA-6A52-4496-BA28-0889E518CC17}"/>
    <cellStyle name="tableau | cellule | total | decimal 3 4 2" xfId="3544" xr:uid="{D72E869E-3D4F-4F1D-8AF8-4BD76C0E33B6}"/>
    <cellStyle name="tableau | cellule | total | decimal 3 5" xfId="2568" xr:uid="{F9D5236C-CC0E-45B2-9EB5-AB4F89916169}"/>
    <cellStyle name="tableau | cellule | total | decimal 3 5 2" xfId="3545" xr:uid="{07EBBE16-D257-462D-AF99-86C6108E996F}"/>
    <cellStyle name="tableau | cellule | total | decimal 3 6" xfId="3540" xr:uid="{34CAD08C-9A61-4D8A-B82E-A5BB1132E779}"/>
    <cellStyle name="tableau | cellule | total | decimal 4" xfId="2569" xr:uid="{D8F59625-DB15-40BF-A000-00781B94576C}"/>
    <cellStyle name="tableau | cellule | total | decimal 4 2" xfId="2570" xr:uid="{51887307-2F73-4518-B9EF-13581685B446}"/>
    <cellStyle name="tableau | cellule | total | decimal 4 2 2" xfId="2571" xr:uid="{C354A227-EB6A-487F-93B7-ECDC568D174C}"/>
    <cellStyle name="tableau | cellule | total | decimal 4 2 2 2" xfId="3548" xr:uid="{2F7D808A-F5B9-48DE-8E59-14EC02188E73}"/>
    <cellStyle name="tableau | cellule | total | decimal 4 2 3" xfId="3547" xr:uid="{D804A618-AFE7-45FA-A29F-60A4C544B77F}"/>
    <cellStyle name="tableau | cellule | total | decimal 4 3" xfId="2572" xr:uid="{B46B8751-955B-42C1-8504-F40291C021CC}"/>
    <cellStyle name="tableau | cellule | total | decimal 4 3 2" xfId="3549" xr:uid="{CFECF7AD-08FF-4BC3-8F5C-897DE24396FA}"/>
    <cellStyle name="tableau | cellule | total | decimal 4 4" xfId="2573" xr:uid="{10E680BD-E0E1-449B-BD21-2F9A1AC15814}"/>
    <cellStyle name="tableau | cellule | total | decimal 4 4 2" xfId="3550" xr:uid="{57029BF6-1F00-4E4D-99C3-8E7622850104}"/>
    <cellStyle name="tableau | cellule | total | decimal 4 5" xfId="2574" xr:uid="{B4A5A97D-A61D-4E7A-8D6C-F6838A9073AB}"/>
    <cellStyle name="tableau | cellule | total | decimal 4 5 2" xfId="3551" xr:uid="{94E99F94-BDA6-4A28-9744-0591ED170CBB}"/>
    <cellStyle name="tableau | cellule | total | decimal 4 6" xfId="3546" xr:uid="{6FA8788D-26F5-4DD3-BECF-5092D7733D01}"/>
    <cellStyle name="tableau | cellule | total | entier" xfId="2575" xr:uid="{720F7EE8-6052-4CF6-80A0-631B4F634552}"/>
    <cellStyle name="tableau | cellule | total | entier 2" xfId="2576" xr:uid="{F884054C-E0D7-4C2E-818E-26735996D489}"/>
    <cellStyle name="tableau | cellule | total | entier 2 2" xfId="2577" xr:uid="{962091C7-302C-43D4-A787-412C4FF9A9AD}"/>
    <cellStyle name="tableau | cellule | total | entier 2 2 2" xfId="3554" xr:uid="{3969C601-680E-4CD4-89CC-686FC77CA72D}"/>
    <cellStyle name="tableau | cellule | total | entier 2 3" xfId="3553" xr:uid="{2A098336-9AEB-4350-ACC1-45D9BEBC176F}"/>
    <cellStyle name="tableau | cellule | total | entier 3" xfId="2578" xr:uid="{467B4D0B-4086-447E-A405-9EBEC7E4EA5E}"/>
    <cellStyle name="tableau | cellule | total | entier 3 2" xfId="3555" xr:uid="{717062D2-D973-4A93-9D8A-6CE11E85C6B3}"/>
    <cellStyle name="tableau | cellule | total | entier 4" xfId="2579" xr:uid="{A54E8F56-3270-47A7-97A1-88D735C6075B}"/>
    <cellStyle name="tableau | cellule | total | entier 4 2" xfId="3556" xr:uid="{97A1681F-46A7-46AA-A305-FB714D2DD015}"/>
    <cellStyle name="tableau | cellule | total | entier 5" xfId="2580" xr:uid="{632C5020-5489-443A-9D17-C427AC089ED4}"/>
    <cellStyle name="tableau | cellule | total | entier 5 2" xfId="3557" xr:uid="{B19E2161-F76B-4005-8D58-BFEBFC0F362A}"/>
    <cellStyle name="tableau | cellule | total | entier 6" xfId="3552" xr:uid="{A3158C37-028B-4460-B1C2-A313A66809EC}"/>
    <cellStyle name="tableau | cellule | total | euro | decimal 1" xfId="2581" xr:uid="{55A7AB0E-765B-435D-8E5F-D683B5DABA5F}"/>
    <cellStyle name="tableau | cellule | total | euro | decimal 1 2" xfId="2582" xr:uid="{AC9AED02-89C4-42EF-9BF0-B011A591AAB1}"/>
    <cellStyle name="tableau | cellule | total | euro | decimal 1 2 2" xfId="2583" xr:uid="{9DCECB82-FF83-4887-A13E-F5A3E9940B2F}"/>
    <cellStyle name="tableau | cellule | total | euro | decimal 1 2 2 2" xfId="3560" xr:uid="{5D5DD358-D719-429D-A091-79F0219F4A8F}"/>
    <cellStyle name="tableau | cellule | total | euro | decimal 1 2 3" xfId="3559" xr:uid="{E27A18D1-6AF0-4DAF-91F1-19363105FCE4}"/>
    <cellStyle name="tableau | cellule | total | euro | decimal 1 3" xfId="2584" xr:uid="{C610841D-51BC-4971-B40D-BA344302AE0C}"/>
    <cellStyle name="tableau | cellule | total | euro | decimal 1 3 2" xfId="3561" xr:uid="{4C9D9C3E-6489-4AC9-BBF1-346989880A5D}"/>
    <cellStyle name="tableau | cellule | total | euro | decimal 1 4" xfId="2585" xr:uid="{E5402CEE-B206-4FA2-ADA7-28E8F853CF32}"/>
    <cellStyle name="tableau | cellule | total | euro | decimal 1 4 2" xfId="3562" xr:uid="{0BF4D4BD-C011-4E22-B77B-58887C8CD2BE}"/>
    <cellStyle name="tableau | cellule | total | euro | decimal 1 5" xfId="2586" xr:uid="{F13CD347-A25E-4A0B-B630-8093DDB760EB}"/>
    <cellStyle name="tableau | cellule | total | euro | decimal 1 5 2" xfId="3563" xr:uid="{50D2A050-A7A7-410B-990B-20165CF6984B}"/>
    <cellStyle name="tableau | cellule | total | euro | decimal 1 6" xfId="3558" xr:uid="{F3187C77-5467-4BB7-988F-1A200D7CCA13}"/>
    <cellStyle name="tableau | cellule | total | euro | decimal 2" xfId="2587" xr:uid="{21872C95-ABE9-44C3-B8C3-C3B8DCB8208C}"/>
    <cellStyle name="tableau | cellule | total | euro | decimal 2 2" xfId="2588" xr:uid="{EA96882D-2416-45D8-9F76-58249EC0B205}"/>
    <cellStyle name="tableau | cellule | total | euro | decimal 2 2 2" xfId="2589" xr:uid="{33F6A305-06D7-4AF4-88F6-A8FC15EE5317}"/>
    <cellStyle name="tableau | cellule | total | euro | decimal 2 2 2 2" xfId="3566" xr:uid="{A2772B59-E462-4727-8BFE-4AB033819E72}"/>
    <cellStyle name="tableau | cellule | total | euro | decimal 2 2 3" xfId="3565" xr:uid="{8BAC5702-9A7F-4D5F-B9C4-1D9466228670}"/>
    <cellStyle name="tableau | cellule | total | euro | decimal 2 3" xfId="2590" xr:uid="{F56749E2-FA63-410F-84D8-E1C5E7BE0EC8}"/>
    <cellStyle name="tableau | cellule | total | euro | decimal 2 3 2" xfId="3567" xr:uid="{06495EB1-C3DF-4A08-8CFD-378A4070B64A}"/>
    <cellStyle name="tableau | cellule | total | euro | decimal 2 4" xfId="2591" xr:uid="{01DC409A-66C5-4452-81F1-3544FF9805BD}"/>
    <cellStyle name="tableau | cellule | total | euro | decimal 2 4 2" xfId="3568" xr:uid="{2A66B655-B7DB-4BD8-82E7-91DBF1C9AA47}"/>
    <cellStyle name="tableau | cellule | total | euro | decimal 2 5" xfId="2592" xr:uid="{EA9D7D90-484C-4EC5-90F8-D61AD680E6E4}"/>
    <cellStyle name="tableau | cellule | total | euro | decimal 2 5 2" xfId="3569" xr:uid="{2E092A3E-7133-4A0A-A5F6-C42268AEF848}"/>
    <cellStyle name="tableau | cellule | total | euro | decimal 2 6" xfId="3564" xr:uid="{0D40F0BF-F255-4E35-9D9D-67B0DA596D01}"/>
    <cellStyle name="tableau | cellule | total | euro | entier" xfId="2593" xr:uid="{BE555B63-15F7-4AD6-928B-66E33123FF91}"/>
    <cellStyle name="tableau | cellule | total | euro | entier 2" xfId="2594" xr:uid="{C7D210FC-4A0F-49B0-81C5-4EA88A15CF84}"/>
    <cellStyle name="tableau | cellule | total | euro | entier 2 2" xfId="2595" xr:uid="{3D316265-D5A4-4252-B68D-2DDAF0E30E2B}"/>
    <cellStyle name="tableau | cellule | total | euro | entier 2 2 2" xfId="3572" xr:uid="{BE957A97-6748-49EA-B88A-92618A829E21}"/>
    <cellStyle name="tableau | cellule | total | euro | entier 2 3" xfId="3571" xr:uid="{EE475A64-FABF-4206-A4D1-CB5F843F0CA2}"/>
    <cellStyle name="tableau | cellule | total | euro | entier 3" xfId="2596" xr:uid="{AEE5924B-4684-4C69-9FF1-9BE447169CB9}"/>
    <cellStyle name="tableau | cellule | total | euro | entier 3 2" xfId="3573" xr:uid="{09314FFA-16F2-4D7C-9C39-C94032EF2FFE}"/>
    <cellStyle name="tableau | cellule | total | euro | entier 4" xfId="2597" xr:uid="{F411F588-15FD-4F82-A15F-5F88AF3CCD75}"/>
    <cellStyle name="tableau | cellule | total | euro | entier 4 2" xfId="3574" xr:uid="{DC117420-CAE5-4794-8D95-0756BE130B42}"/>
    <cellStyle name="tableau | cellule | total | euro | entier 5" xfId="2598" xr:uid="{BF974D85-A585-431F-BCE2-B6EE9B82C991}"/>
    <cellStyle name="tableau | cellule | total | euro | entier 5 2" xfId="3575" xr:uid="{200D606D-A76B-4CA0-968E-9F7874395149}"/>
    <cellStyle name="tableau | cellule | total | euro | entier 6" xfId="3570" xr:uid="{7333A105-60E6-4787-8CB5-99AFE108FC41}"/>
    <cellStyle name="tableau | cellule | total | franc | decimal 1" xfId="2599" xr:uid="{45D8BAAE-F401-4257-B0A0-E34386A6AD7B}"/>
    <cellStyle name="tableau | cellule | total | franc | decimal 1 2" xfId="2600" xr:uid="{ADC272D0-BA21-4418-A880-8D80BF1F909D}"/>
    <cellStyle name="tableau | cellule | total | franc | decimal 1 2 2" xfId="2601" xr:uid="{7510D63C-B94D-4ABC-89C3-EAE5028F44DE}"/>
    <cellStyle name="tableau | cellule | total | franc | decimal 1 2 2 2" xfId="3578" xr:uid="{73DD0BE4-6643-413A-8AAD-453201E6B20E}"/>
    <cellStyle name="tableau | cellule | total | franc | decimal 1 2 3" xfId="3577" xr:uid="{F6598E85-004B-4A9F-B56E-4AACF87DD8DD}"/>
    <cellStyle name="tableau | cellule | total | franc | decimal 1 3" xfId="2602" xr:uid="{4EABFD3B-9A50-41AC-9E75-EA59801DE0AC}"/>
    <cellStyle name="tableau | cellule | total | franc | decimal 1 3 2" xfId="3579" xr:uid="{49DD4011-305D-49CE-94E9-1E82F80E966B}"/>
    <cellStyle name="tableau | cellule | total | franc | decimal 1 4" xfId="2603" xr:uid="{C6D69143-3F50-4732-A6AA-3745131DB2B5}"/>
    <cellStyle name="tableau | cellule | total | franc | decimal 1 4 2" xfId="3580" xr:uid="{6AD9FA17-DB94-47BD-8E1B-933784011B8A}"/>
    <cellStyle name="tableau | cellule | total | franc | decimal 1 5" xfId="2604" xr:uid="{2A671B4D-CDA2-4B5B-AFB9-E211CBCF739B}"/>
    <cellStyle name="tableau | cellule | total | franc | decimal 1 5 2" xfId="3581" xr:uid="{87E24E06-0E4C-4B5C-B7E3-CD422162B8AD}"/>
    <cellStyle name="tableau | cellule | total | franc | decimal 1 6" xfId="3576" xr:uid="{FD7A934A-E97E-4E4E-90F3-C2481CC43840}"/>
    <cellStyle name="tableau | cellule | total | franc | decimal 2" xfId="2605" xr:uid="{90571E44-FBF6-441D-ABD7-3D880B71272E}"/>
    <cellStyle name="tableau | cellule | total | franc | decimal 2 2" xfId="2606" xr:uid="{400FAB09-4DBF-4B24-808B-4ED5FC25B0FD}"/>
    <cellStyle name="tableau | cellule | total | franc | decimal 2 2 2" xfId="2607" xr:uid="{BD89F03A-3132-412B-92D9-709ED738B66D}"/>
    <cellStyle name="tableau | cellule | total | franc | decimal 2 2 2 2" xfId="3584" xr:uid="{4DDD444B-522C-4D40-8A80-46B2CFA31F76}"/>
    <cellStyle name="tableau | cellule | total | franc | decimal 2 2 3" xfId="3583" xr:uid="{9EF3FBC0-99EC-4FEB-80A5-E6BC2BD5AE4D}"/>
    <cellStyle name="tableau | cellule | total | franc | decimal 2 3" xfId="2608" xr:uid="{6DE7947C-4D25-49EC-B69C-F2BBF2730AD9}"/>
    <cellStyle name="tableau | cellule | total | franc | decimal 2 3 2" xfId="3585" xr:uid="{F253D858-ACAA-43BF-B8EC-CDD55149C274}"/>
    <cellStyle name="tableau | cellule | total | franc | decimal 2 4" xfId="2609" xr:uid="{325A2D19-A87C-4E3E-932A-967BE836686F}"/>
    <cellStyle name="tableau | cellule | total | franc | decimal 2 4 2" xfId="3586" xr:uid="{24ADC834-4161-4950-9E49-13E9D96768C3}"/>
    <cellStyle name="tableau | cellule | total | franc | decimal 2 5" xfId="2610" xr:uid="{48AE044A-54A3-4507-9AD8-590B991D27FA}"/>
    <cellStyle name="tableau | cellule | total | franc | decimal 2 5 2" xfId="3587" xr:uid="{F05837E5-318B-4ADA-ACAD-7508DE2261F6}"/>
    <cellStyle name="tableau | cellule | total | franc | decimal 2 6" xfId="3582" xr:uid="{D99AD0A6-1426-4A6A-9725-2C78161FEE68}"/>
    <cellStyle name="tableau | cellule | total | franc | entier" xfId="2611" xr:uid="{53696267-4574-4EF4-8EA3-F6F7EFA306CD}"/>
    <cellStyle name="tableau | cellule | total | franc | entier 2" xfId="2612" xr:uid="{08F8F98A-74AA-448F-A01E-C3BCED470D6B}"/>
    <cellStyle name="tableau | cellule | total | franc | entier 2 2" xfId="2613" xr:uid="{B0BE80A9-349E-42F8-AE55-F0F3C87644A7}"/>
    <cellStyle name="tableau | cellule | total | franc | entier 2 2 2" xfId="3590" xr:uid="{2499B2EE-C597-4383-AE66-F1A4DB83D33E}"/>
    <cellStyle name="tableau | cellule | total | franc | entier 2 3" xfId="3589" xr:uid="{19542A57-CE0B-42C6-8EA3-90A51D465B45}"/>
    <cellStyle name="tableau | cellule | total | franc | entier 3" xfId="2614" xr:uid="{82C18BFD-2868-43BB-B958-57A3D465F240}"/>
    <cellStyle name="tableau | cellule | total | franc | entier 3 2" xfId="3591" xr:uid="{36A2C1A1-A6ED-44CD-A03B-AFC71B310937}"/>
    <cellStyle name="tableau | cellule | total | franc | entier 4" xfId="2615" xr:uid="{70CD55C4-78AE-4177-985B-1FF0F694F815}"/>
    <cellStyle name="tableau | cellule | total | franc | entier 4 2" xfId="3592" xr:uid="{CC92FC8E-A7ED-4470-A5E3-1856CCF721D0}"/>
    <cellStyle name="tableau | cellule | total | franc | entier 5" xfId="2616" xr:uid="{5F30408A-21D6-4F9C-9EFE-91F613805548}"/>
    <cellStyle name="tableau | cellule | total | franc | entier 5 2" xfId="3593" xr:uid="{BB238F4E-4D07-4AAA-88BA-61B0E58F9BF3}"/>
    <cellStyle name="tableau | cellule | total | franc | entier 6" xfId="3588" xr:uid="{3A972386-F6DD-4EB0-A0D8-694E0817A77D}"/>
    <cellStyle name="tableau | cellule | total | pourcentage | decimal 1" xfId="2617" xr:uid="{DDC40D7A-9D6D-4C36-A388-114E1A0E57DE}"/>
    <cellStyle name="tableau | cellule | total | pourcentage | decimal 1 2" xfId="2618" xr:uid="{FC8C266D-EF6E-40E8-A1CB-661AC4D40D9C}"/>
    <cellStyle name="tableau | cellule | total | pourcentage | decimal 1 2 2" xfId="2619" xr:uid="{3166E756-BE4B-47BF-95B5-0D5481C7ABCC}"/>
    <cellStyle name="tableau | cellule | total | pourcentage | decimal 1 2 2 2" xfId="3596" xr:uid="{DB82DDEA-F20A-44A0-88AE-6FBFFAAA15CC}"/>
    <cellStyle name="tableau | cellule | total | pourcentage | decimal 1 2 3" xfId="3595" xr:uid="{A77F0F9C-54BC-4E1B-8962-49783470985A}"/>
    <cellStyle name="tableau | cellule | total | pourcentage | decimal 1 3" xfId="2620" xr:uid="{8C818B1B-D625-4D3D-A8A7-5A2DACC20317}"/>
    <cellStyle name="tableau | cellule | total | pourcentage | decimal 1 3 2" xfId="3597" xr:uid="{A726C5E5-5036-48C8-85A2-974FD10DA33A}"/>
    <cellStyle name="tableau | cellule | total | pourcentage | decimal 1 4" xfId="2621" xr:uid="{2C3EEC42-9683-4B0F-8E35-821518982B10}"/>
    <cellStyle name="tableau | cellule | total | pourcentage | decimal 1 4 2" xfId="3598" xr:uid="{703CAC14-844F-4EC4-B59A-AAD5F66EC562}"/>
    <cellStyle name="tableau | cellule | total | pourcentage | decimal 1 5" xfId="2622" xr:uid="{D524D97A-DF7A-412D-825D-A541A2E5F2C8}"/>
    <cellStyle name="tableau | cellule | total | pourcentage | decimal 1 5 2" xfId="3599" xr:uid="{FAE14E4B-BB23-4741-8FE2-F56DCE14B1A9}"/>
    <cellStyle name="tableau | cellule | total | pourcentage | decimal 1 6" xfId="3594" xr:uid="{67715304-CEBF-4643-ACED-94B27DF85526}"/>
    <cellStyle name="tableau | cellule | total | pourcentage | decimal 2" xfId="2623" xr:uid="{F91203F4-7785-4C2A-97F6-13F282B614B1}"/>
    <cellStyle name="tableau | cellule | total | pourcentage | decimal 2 2" xfId="2624" xr:uid="{8F00D4DD-F0B7-4D26-873A-5134CE7AF7DF}"/>
    <cellStyle name="tableau | cellule | total | pourcentage | decimal 2 2 2" xfId="2625" xr:uid="{ED659E26-F003-41DD-A5D7-8D5C5860101A}"/>
    <cellStyle name="tableau | cellule | total | pourcentage | decimal 2 2 2 2" xfId="3602" xr:uid="{E9CE5FF7-1603-446A-9613-877B98DC9821}"/>
    <cellStyle name="tableau | cellule | total | pourcentage | decimal 2 2 3" xfId="3601" xr:uid="{279AD53D-25A6-4315-9CF6-B3C5725D4C49}"/>
    <cellStyle name="tableau | cellule | total | pourcentage | decimal 2 3" xfId="2626" xr:uid="{C7F07AB5-4110-46BD-9F31-D2F3AA193FAC}"/>
    <cellStyle name="tableau | cellule | total | pourcentage | decimal 2 3 2" xfId="3603" xr:uid="{AB90C057-3380-4790-88FB-402282A0ACCA}"/>
    <cellStyle name="tableau | cellule | total | pourcentage | decimal 2 4" xfId="2627" xr:uid="{7204B34F-D295-4883-A498-B6BEBAB6D979}"/>
    <cellStyle name="tableau | cellule | total | pourcentage | decimal 2 4 2" xfId="3604" xr:uid="{70B5B1B5-FFF6-469A-B31F-D96D2E3C1DFA}"/>
    <cellStyle name="tableau | cellule | total | pourcentage | decimal 2 5" xfId="2628" xr:uid="{2A180860-E3AE-4FEC-8129-BAAA8803E583}"/>
    <cellStyle name="tableau | cellule | total | pourcentage | decimal 2 5 2" xfId="3605" xr:uid="{0CA7D02D-C47D-4432-8C50-6640E9EDDE57}"/>
    <cellStyle name="tableau | cellule | total | pourcentage | decimal 2 6" xfId="3600" xr:uid="{324EC0AB-1E61-4D04-A840-A2A5A02235AA}"/>
    <cellStyle name="tableau | cellule | total | pourcentage | entier" xfId="2629" xr:uid="{EFFB25AC-B237-4F38-8B63-C2986D573262}"/>
    <cellStyle name="tableau | cellule | total | pourcentage | entier 2" xfId="2630" xr:uid="{54818F09-1091-417C-A29E-C5E8BD93B1FF}"/>
    <cellStyle name="tableau | cellule | total | pourcentage | entier 2 2" xfId="2631" xr:uid="{951958A8-CB19-4204-BFDD-C02DEDF3C37F}"/>
    <cellStyle name="tableau | cellule | total | pourcentage | entier 2 2 2" xfId="3608" xr:uid="{A02A8B45-7D66-4A42-BFBE-FF986B043532}"/>
    <cellStyle name="tableau | cellule | total | pourcentage | entier 2 3" xfId="3607" xr:uid="{B44993E4-FFF5-4CD1-BD23-36F5F61F0769}"/>
    <cellStyle name="tableau | cellule | total | pourcentage | entier 3" xfId="2632" xr:uid="{4821FB88-B912-4750-9834-E4C5FDF00BE3}"/>
    <cellStyle name="tableau | cellule | total | pourcentage | entier 3 2" xfId="3609" xr:uid="{107D2809-6092-4BA7-95E2-D282034EF360}"/>
    <cellStyle name="tableau | cellule | total | pourcentage | entier 4" xfId="2633" xr:uid="{41C057C1-6DC3-4262-A1C2-A541153A7855}"/>
    <cellStyle name="tableau | cellule | total | pourcentage | entier 4 2" xfId="3610" xr:uid="{6347E3A8-F3F6-4E30-81BA-875A3A980066}"/>
    <cellStyle name="tableau | cellule | total | pourcentage | entier 5" xfId="2634" xr:uid="{F172B97A-4006-4C9D-B4F1-09698273BF60}"/>
    <cellStyle name="tableau | cellule | total | pourcentage | entier 5 2" xfId="3611" xr:uid="{A73E780D-9A67-42B1-9FFD-A9D6EA04A140}"/>
    <cellStyle name="tableau | cellule | total | pourcentage | entier 6" xfId="3606" xr:uid="{650A454D-11C3-41C5-A6F4-974B15883911}"/>
    <cellStyle name="tableau | cellule | total | standard" xfId="2635" xr:uid="{83B0A42C-387A-42C2-867A-388F47B34DA0}"/>
    <cellStyle name="tableau | cellule | total | standard 2" xfId="2636" xr:uid="{FAF4F8F8-40A9-4310-9942-A7C4C751F35F}"/>
    <cellStyle name="tableau | cellule | total | standard 2 2" xfId="2637" xr:uid="{CE59C1A9-190B-4D8A-8C20-288C36831109}"/>
    <cellStyle name="tableau | cellule | total | standard 2 2 2" xfId="3614" xr:uid="{789632EB-25F2-41A7-8520-E85BE8C74D2D}"/>
    <cellStyle name="tableau | cellule | total | standard 2 3" xfId="3613" xr:uid="{598DCD40-1303-4331-ACA0-F87E39323526}"/>
    <cellStyle name="tableau | cellule | total | standard 3" xfId="2638" xr:uid="{BB85F059-3B22-4233-8146-A349387AA79C}"/>
    <cellStyle name="tableau | cellule | total | standard 3 2" xfId="3615" xr:uid="{14FE978E-543E-49E6-AE62-5CBBC4313C84}"/>
    <cellStyle name="tableau | cellule | total | standard 4" xfId="2639" xr:uid="{945624C4-4021-4443-A19C-492C09F59B93}"/>
    <cellStyle name="tableau | cellule | total | standard 4 2" xfId="3616" xr:uid="{7089FDC5-AA5C-4E73-84FF-46AE1F2B21EE}"/>
    <cellStyle name="tableau | cellule | total | standard 5" xfId="2640" xr:uid="{1C80501D-D2F5-4C9A-9021-91C8E78426C0}"/>
    <cellStyle name="tableau | cellule | total | standard 5 2" xfId="3617" xr:uid="{D1FD3CC5-0199-4E82-BA79-81087CC93C82}"/>
    <cellStyle name="tableau | cellule | total | standard 6" xfId="3612" xr:uid="{7EB81272-9C16-4B5C-9E0D-2D71E88FFACC}"/>
    <cellStyle name="tableau | cellule | total | texte" xfId="2641" xr:uid="{4AF29B88-4CFD-4C16-B47C-D1E4C983BAD4}"/>
    <cellStyle name="tableau | cellule | total | texte 2" xfId="2642" xr:uid="{4D5C8EE4-0AFE-4A0A-B3BD-540AAAAE2D5B}"/>
    <cellStyle name="tableau | cellule | total | texte 2 2" xfId="2643" xr:uid="{0852A8D5-2B3E-4EEC-B02D-E6ACEF89F4B9}"/>
    <cellStyle name="tableau | cellule | total | texte 2 2 2" xfId="3620" xr:uid="{28F9C225-6CA4-4A63-ACD3-D1F84639F1CE}"/>
    <cellStyle name="tableau | cellule | total | texte 2 3" xfId="3619" xr:uid="{931772DD-2B39-4327-A3E8-53D739503DA6}"/>
    <cellStyle name="tableau | cellule | total | texte 3" xfId="2644" xr:uid="{DC739672-B6E9-44D3-8D48-C409CED6F3A2}"/>
    <cellStyle name="tableau | cellule | total | texte 3 2" xfId="3621" xr:uid="{94D099B0-65E8-4DBE-B19E-A6A1295BA53F}"/>
    <cellStyle name="tableau | cellule | total | texte 4" xfId="2645" xr:uid="{907AE279-0369-43A3-9C99-992DD0EF14B4}"/>
    <cellStyle name="tableau | cellule | total | texte 4 2" xfId="3622" xr:uid="{EFC00332-9C8C-4719-BA85-D469C1FC0F92}"/>
    <cellStyle name="tableau | cellule | total | texte 5" xfId="2646" xr:uid="{280A294B-20F4-4639-9AE5-B28E8A8A19F8}"/>
    <cellStyle name="tableau | cellule | total | texte 5 2" xfId="3623" xr:uid="{25259574-2946-49E9-8180-1452A42E45C5}"/>
    <cellStyle name="tableau | cellule | total | texte 6" xfId="3618" xr:uid="{B4D24502-54B3-4527-B6FD-4EE15B4FECF0}"/>
    <cellStyle name="tableau | coin superieur gauche" xfId="2647" xr:uid="{203A8EFC-F2BF-427A-B37F-3EE46505F6E1}"/>
    <cellStyle name="tableau | coin superieur gauche 2" xfId="2648" xr:uid="{92B344D6-4950-424D-B317-B83EDBE2154A}"/>
    <cellStyle name="tableau | coin superieur gauche 2 2" xfId="3625" xr:uid="{A496FA6F-F4BA-4BF0-BC25-78C7FDE3DC46}"/>
    <cellStyle name="tableau | coin superieur gauche 3" xfId="2649" xr:uid="{1A14323A-6348-4CF2-ACC3-8AA9C64619DC}"/>
    <cellStyle name="tableau | coin superieur gauche 3 2" xfId="3626" xr:uid="{89921C16-2D1A-4676-B41D-CC35C6E17CCB}"/>
    <cellStyle name="tableau | coin superieur gauche 4" xfId="2650" xr:uid="{C84A9A6D-4E02-4E82-9E4F-894A55C061AD}"/>
    <cellStyle name="tableau | coin superieur gauche 4 2" xfId="3627" xr:uid="{0282963E-78DD-4F31-841F-27CCF99CF4D9}"/>
    <cellStyle name="tableau | coin superieur gauche 5" xfId="2651" xr:uid="{EAC22926-5F72-4BCC-BD87-26CD9B52C1D2}"/>
    <cellStyle name="tableau | coin superieur gauche 5 2" xfId="3628" xr:uid="{915A89DB-99C9-41DB-A951-68E4B1F823EC}"/>
    <cellStyle name="tableau | coin superieur gauche 6" xfId="3624" xr:uid="{550FB8AC-6A6A-444B-9C82-20969983F7B2}"/>
    <cellStyle name="tableau | entete-colonne | series" xfId="2652" xr:uid="{3F30C4B4-531D-41FC-996B-1D6D8824221D}"/>
    <cellStyle name="tableau | entete-colonne | series 2" xfId="2653" xr:uid="{9118EA65-B58C-4E42-AD4E-BF8BEB407424}"/>
    <cellStyle name="tableau | entete-colonne | series 2 2" xfId="2654" xr:uid="{DFA6776A-3664-4307-AD59-D9F7B2EB2314}"/>
    <cellStyle name="tableau | entete-colonne | series 2 2 2" xfId="3631" xr:uid="{9F7FBF2E-344E-4167-AD4A-A4E64D2C7985}"/>
    <cellStyle name="tableau | entete-colonne | series 2 3" xfId="2655" xr:uid="{85058AFA-1828-4E1A-BCA5-55404778F95C}"/>
    <cellStyle name="tableau | entete-colonne | series 2 3 2" xfId="3632" xr:uid="{B9BD219E-58EB-426B-9319-3A6CEBACFF03}"/>
    <cellStyle name="tableau | entete-colonne | series 2 4" xfId="3630" xr:uid="{4A5BBCAD-D983-4065-947C-0495C556C2D9}"/>
    <cellStyle name="tableau | entete-colonne | series 3" xfId="2656" xr:uid="{72367BB2-49F5-4518-8900-B80E2357DFB5}"/>
    <cellStyle name="tableau | entete-colonne | series 3 2" xfId="2657" xr:uid="{F89A47D0-422F-44C4-A436-23AB6A6A6175}"/>
    <cellStyle name="tableau | entete-colonne | series 3 2 2" xfId="3634" xr:uid="{43F853B6-B0F9-44F4-BCA0-601AA879A426}"/>
    <cellStyle name="tableau | entete-colonne | series 3 3" xfId="3633" xr:uid="{BF769AB7-56EF-45F7-AE1E-D817D9BD4D16}"/>
    <cellStyle name="tableau | entete-colonne | series 4" xfId="2658" xr:uid="{7FFE91CA-07D3-449F-81E8-46C521F2F78C}"/>
    <cellStyle name="tableau | entete-colonne | series 4 2" xfId="3635" xr:uid="{0FDF609B-2A2F-4F99-BE00-BABB7F8E288D}"/>
    <cellStyle name="tableau | entete-colonne | series 5" xfId="2659" xr:uid="{1ADB6C07-05F4-480C-A01B-997BFA138BBF}"/>
    <cellStyle name="tableau | entete-colonne | series 5 2" xfId="3636" xr:uid="{F4E34E65-304C-4ABE-A539-2BD78E88002D}"/>
    <cellStyle name="tableau | entete-colonne | series 6" xfId="3629" xr:uid="{0C76681F-9F0B-4A6E-9E96-1FB9F664A96E}"/>
    <cellStyle name="tableau | entete-colonne | structure | normal" xfId="2660" xr:uid="{2DD056CB-25CF-4FE1-B88D-8E2469E994FF}"/>
    <cellStyle name="tableau | entete-colonne | structure | normal 2" xfId="2661" xr:uid="{F9568DE5-E67F-4508-B897-C6074C50EDA2}"/>
    <cellStyle name="tableau | entete-colonne | structure | normal 2 2" xfId="3638" xr:uid="{75C0FC64-287B-43B2-8075-4708F2CB5A40}"/>
    <cellStyle name="tableau | entete-colonne | structure | normal 3" xfId="2662" xr:uid="{A3DD9BBF-D9F2-42E9-9A2E-22A261E614C7}"/>
    <cellStyle name="tableau | entete-colonne | structure | normal 3 2" xfId="3639" xr:uid="{B8E2ECC0-356A-4B4F-841F-59B765F91EE1}"/>
    <cellStyle name="tableau | entete-colonne | structure | normal 4" xfId="2663" xr:uid="{839D735F-77D8-4BF9-8B78-597C48485768}"/>
    <cellStyle name="tableau | entete-colonne | structure | normal 4 2" xfId="3640" xr:uid="{1E329057-233E-4F0C-BF0A-42844E4F1E8D}"/>
    <cellStyle name="tableau | entete-colonne | structure | normal 5" xfId="3637" xr:uid="{42D5325E-5011-4C48-A4C8-4275CF70355B}"/>
    <cellStyle name="tableau | entete-colonne | structure | total" xfId="2664" xr:uid="{28C9C93A-1A70-4061-BF1F-AB3504D18A5C}"/>
    <cellStyle name="tableau | entete-colonne | structure | total 2" xfId="2665" xr:uid="{8DA8EED9-A74D-499E-B15C-1F7ECE48FEFE}"/>
    <cellStyle name="tableau | entete-colonne | structure | total 2 2" xfId="3642" xr:uid="{955E647F-390A-4B9A-964C-4305C06D0BCE}"/>
    <cellStyle name="tableau | entete-colonne | structure | total 3" xfId="2666" xr:uid="{7EE34136-81D1-452D-A083-CCD2B4D814B3}"/>
    <cellStyle name="tableau | entete-colonne | structure | total 3 2" xfId="3643" xr:uid="{E393A121-E5B4-4BA5-B24A-FE68F693E7A6}"/>
    <cellStyle name="tableau | entete-colonne | structure | total 4" xfId="2667" xr:uid="{CE684353-9D9D-49F4-BA02-61B3C269533F}"/>
    <cellStyle name="tableau | entete-colonne | structure | total 4 2" xfId="3644" xr:uid="{18325A4A-70D3-4BCD-9F1A-B0B9093E4D42}"/>
    <cellStyle name="tableau | entete-colonne | structure | total 5" xfId="3641" xr:uid="{6A09173A-571C-430A-AFA0-FDE3311AE21B}"/>
    <cellStyle name="tableau | entete-ligne | normal" xfId="2668" xr:uid="{08437943-C886-48D8-AF28-0B8FB7E17F61}"/>
    <cellStyle name="tableau | entete-ligne | normal 2" xfId="2669" xr:uid="{65DBFE9D-0090-440A-82C3-A7476EDA1EC6}"/>
    <cellStyle name="tableau | entete-ligne | normal 2 2" xfId="3646" xr:uid="{13D0D83B-790F-4957-9ABA-F55888F3872F}"/>
    <cellStyle name="tableau | entete-ligne | normal 3" xfId="2670" xr:uid="{E5B92067-4F41-4D4E-9479-4EC3A3086CD5}"/>
    <cellStyle name="tableau | entete-ligne | normal 3 2" xfId="3647" xr:uid="{D0793497-3D12-4D03-8628-D1D6DFA92CF5}"/>
    <cellStyle name="tableau | entete-ligne | normal 4" xfId="2671" xr:uid="{C65329CA-6166-431D-A4B8-D6D34D788EC1}"/>
    <cellStyle name="tableau | entete-ligne | normal 4 2" xfId="3648" xr:uid="{165BE2C2-9F60-47E1-A8A5-B75757BA6AAD}"/>
    <cellStyle name="tableau | entete-ligne | normal 5" xfId="2672" xr:uid="{946662EF-AD5A-4AFB-A7EE-F4C63172A07B}"/>
    <cellStyle name="tableau | entete-ligne | normal 5 2" xfId="3649" xr:uid="{E555943A-AFBF-426B-BE93-97D5288B4B31}"/>
    <cellStyle name="tableau | entete-ligne | normal 6" xfId="3645" xr:uid="{8DB6BC1A-41B8-4524-ABB5-8811F90D3E9F}"/>
    <cellStyle name="tableau | entete-ligne | total" xfId="2673" xr:uid="{DF9B5B67-D707-408D-BE31-5F56502DA52E}"/>
    <cellStyle name="tableau | entete-ligne | total 2" xfId="2674" xr:uid="{4E8F64E7-FC07-4FAE-80ED-239B05EBF41B}"/>
    <cellStyle name="tableau | entete-ligne | total 2 2" xfId="3651" xr:uid="{51F34AA4-612F-4CB6-8641-CDA78A42418E}"/>
    <cellStyle name="tableau | entete-ligne | total 3" xfId="2675" xr:uid="{9CA390FC-51A9-4CC2-AC4E-E48490480A6E}"/>
    <cellStyle name="tableau | entete-ligne | total 3 2" xfId="3652" xr:uid="{4EA5FC2A-65D7-4186-AC2B-650C6F2B0B09}"/>
    <cellStyle name="tableau | entete-ligne | total 4" xfId="2676" xr:uid="{1A9F8AF8-C7BF-4D96-B935-C5BC33F36E02}"/>
    <cellStyle name="tableau | entete-ligne | total 4 2" xfId="3653" xr:uid="{BE82E49F-183F-4E4C-AE7F-FA66587C71BB}"/>
    <cellStyle name="tableau | entete-ligne | total 5" xfId="2677" xr:uid="{6EFB3360-5E2C-44E0-90BA-E2C47460CBD3}"/>
    <cellStyle name="tableau | entete-ligne | total 5 2" xfId="3654" xr:uid="{6B2A10C4-6E61-47C3-B8AD-8AF05313C1A3}"/>
    <cellStyle name="tableau | entete-ligne | total 6" xfId="3650" xr:uid="{73EA7ADD-74CC-40AC-9250-3628DDD712FD}"/>
    <cellStyle name="tableau | indice | plage de cellules" xfId="2678" xr:uid="{C1AA413D-5223-475E-8BF0-E93F26E10EA7}"/>
    <cellStyle name="tableau | indice | plage de cellules 2" xfId="2679" xr:uid="{CE9168B8-72AD-45AC-9BF2-3C3D4233CACF}"/>
    <cellStyle name="tableau | indice | plage de cellules 2 2" xfId="3656" xr:uid="{183D5876-CCFD-42A7-8608-7CDCC1D87015}"/>
    <cellStyle name="tableau | indice | plage de cellules 3" xfId="2680" xr:uid="{4EE34F1A-7AE2-47A2-91E5-20E649B5BDE6}"/>
    <cellStyle name="tableau | indice | plage de cellules 3 2" xfId="3657" xr:uid="{B94328A8-155F-4822-8670-74347688E860}"/>
    <cellStyle name="tableau | indice | plage de cellules 4" xfId="2681" xr:uid="{D928D89F-C3AA-4B72-B2FE-325E95DC7F25}"/>
    <cellStyle name="tableau | indice | plage de cellules 4 2" xfId="3658" xr:uid="{B9FC5098-1EFC-443F-81F8-2CA60591915C}"/>
    <cellStyle name="tableau | indice | plage de cellules 5" xfId="2682" xr:uid="{6A950F68-CAAF-44B1-B190-E071B451C127}"/>
    <cellStyle name="tableau | indice | plage de cellules 5 2" xfId="3659" xr:uid="{785F086C-C5E2-4719-A21C-8FBF5708828E}"/>
    <cellStyle name="tableau | indice | plage de cellules 6" xfId="3655" xr:uid="{503D5DF0-C527-4688-A1B6-15F0B9507A1C}"/>
    <cellStyle name="tableau | indice | texte" xfId="2683" xr:uid="{D9EB4236-DD53-4E47-93D7-80ADA029BE1F}"/>
    <cellStyle name="tableau | indice | texte 2" xfId="2684" xr:uid="{46382345-8DC4-4655-9310-FD9F936F8901}"/>
    <cellStyle name="tableau | indice | texte 2 2" xfId="3661" xr:uid="{DC60B2FC-30A8-48EB-8200-ED74777B243A}"/>
    <cellStyle name="tableau | indice | texte 3" xfId="2685" xr:uid="{D6A1ECA9-60D2-4377-A3C1-FC21F95B64BB}"/>
    <cellStyle name="tableau | indice | texte 3 2" xfId="3662" xr:uid="{2707BDD0-1A72-49D5-BC6E-742379D8EC87}"/>
    <cellStyle name="tableau | indice | texte 4" xfId="2686" xr:uid="{09EBFE80-826A-4E39-8BCF-093313B38BA5}"/>
    <cellStyle name="tableau | indice | texte 4 2" xfId="3663" xr:uid="{173494AE-CB2A-4C21-891B-D09881EC9DB3}"/>
    <cellStyle name="tableau | indice | texte 5" xfId="2687" xr:uid="{DF4CAB5B-761F-4EAF-BFCC-ADA8AA3C658D}"/>
    <cellStyle name="tableau | indice | texte 5 2" xfId="3664" xr:uid="{BC4D0C96-4B69-44CB-A615-E722F6FCB037}"/>
    <cellStyle name="tableau | indice | texte 6" xfId="3660" xr:uid="{7C87D9E3-30C0-461A-9FDD-11000E0AA942}"/>
    <cellStyle name="tableau | ligne de cesure" xfId="2688" xr:uid="{184FE651-CD1A-4D4F-BD5C-4B8029A09AC9}"/>
    <cellStyle name="tableau | ligne de cesure 2" xfId="2689" xr:uid="{FDD6459B-9609-48CB-A26F-F7C21E39DCE9}"/>
    <cellStyle name="tableau | ligne de cesure 2 2" xfId="2690" xr:uid="{1500C7B2-05DE-4F05-A4BA-A51C7FFAAE1B}"/>
    <cellStyle name="tableau | ligne de cesure 2 2 2" xfId="3667" xr:uid="{BB8BFC2E-31F3-4F73-8C63-80412541B69A}"/>
    <cellStyle name="tableau | ligne de cesure 2 3" xfId="3666" xr:uid="{6BBDAADB-BD2E-4456-B3F9-A60BB6237693}"/>
    <cellStyle name="tableau | ligne de cesure 3" xfId="2691" xr:uid="{33ED243E-937A-4DAF-849F-65B28579DA0F}"/>
    <cellStyle name="tableau | ligne de cesure 3 2" xfId="3668" xr:uid="{6F45C05C-FBAE-4046-A776-848C14CFB104}"/>
    <cellStyle name="tableau | ligne de cesure 4" xfId="2692" xr:uid="{33459C45-2E4A-4C80-A2F7-6CEF2EA307A2}"/>
    <cellStyle name="tableau | ligne de cesure 4 2" xfId="3669" xr:uid="{E05DF1B9-F73D-4F94-9B11-381811BD12ED}"/>
    <cellStyle name="tableau | ligne de cesure 5" xfId="3665" xr:uid="{92126D8C-DB7A-44B7-A396-A3D0EA86B05F}"/>
    <cellStyle name="tableau | ligne-titre | niveau1" xfId="2693" xr:uid="{B2FD91C9-5280-4BBE-B509-68E44F907883}"/>
    <cellStyle name="tableau | ligne-titre | niveau1 2" xfId="2694" xr:uid="{696F1A39-42C1-4BB3-BE85-5C98326B6E2B}"/>
    <cellStyle name="tableau | ligne-titre | niveau1 2 2" xfId="3671" xr:uid="{798F78A7-B9D5-43AB-988F-B409062331FF}"/>
    <cellStyle name="tableau | ligne-titre | niveau1 3" xfId="2695" xr:uid="{C6E49E88-6839-4A72-AAC1-B4F69F95B98A}"/>
    <cellStyle name="tableau | ligne-titre | niveau1 3 2" xfId="3672" xr:uid="{248826B0-0F6E-41AE-A07F-E4AA353D98BD}"/>
    <cellStyle name="tableau | ligne-titre | niveau1 4" xfId="2696" xr:uid="{9E5EF83C-9C32-47D7-BD62-82B68621B788}"/>
    <cellStyle name="tableau | ligne-titre | niveau1 4 2" xfId="3673" xr:uid="{7145C79E-15E3-46B9-88EB-88905E20CCED}"/>
    <cellStyle name="tableau | ligne-titre | niveau1 5" xfId="2697" xr:uid="{08F66641-5ADA-48C8-BD51-F0F99F5E1211}"/>
    <cellStyle name="tableau | ligne-titre | niveau1 5 2" xfId="3674" xr:uid="{1481F30F-A309-4786-90B7-2207DAA8665D}"/>
    <cellStyle name="tableau | ligne-titre | niveau1 6" xfId="3670" xr:uid="{BF4E9D53-B41F-450B-9C29-CC0FC28508A9}"/>
    <cellStyle name="tableau | ligne-titre | niveau2" xfId="2698" xr:uid="{D3E99B21-2D4C-4256-BD7F-2E691D6A214B}"/>
    <cellStyle name="tableau | ligne-titre | niveau2 2" xfId="2699" xr:uid="{A53C6C09-8BD8-4D8A-BFFB-87C49312563C}"/>
    <cellStyle name="tableau | ligne-titre | niveau2 2 2" xfId="3676" xr:uid="{B06B3C4F-70B3-4D65-BD64-59E2B7A5C6DD}"/>
    <cellStyle name="tableau | ligne-titre | niveau2 3" xfId="2700" xr:uid="{1B3C891E-F6A7-4802-87CA-53CAB3F74644}"/>
    <cellStyle name="tableau | ligne-titre | niveau2 3 2" xfId="3677" xr:uid="{7AA031D3-1F04-4E08-9185-CDDF9453EB6F}"/>
    <cellStyle name="tableau | ligne-titre | niveau2 4" xfId="2701" xr:uid="{08A941C9-9847-4682-8D5A-72550869C6C8}"/>
    <cellStyle name="tableau | ligne-titre | niveau2 4 2" xfId="3678" xr:uid="{93F22FD2-F5A6-4C60-B07C-73858B6C095B}"/>
    <cellStyle name="tableau | ligne-titre | niveau2 5" xfId="3675" xr:uid="{7C285E6C-EA35-4673-9DA6-18FE4CF7885D}"/>
    <cellStyle name="tableau | ligne-titre | niveau3" xfId="2702" xr:uid="{42892A7C-BCA0-4E3D-88E3-B55C80E20315}"/>
    <cellStyle name="tableau | ligne-titre | niveau3 2" xfId="2703" xr:uid="{31E3CAB0-3187-42C0-A5F7-0C6BAE86EEEF}"/>
    <cellStyle name="tableau | ligne-titre | niveau3 2 2" xfId="3680" xr:uid="{4FFEBA57-30EE-4E0E-97CF-96BFF75B675E}"/>
    <cellStyle name="tableau | ligne-titre | niveau3 3" xfId="2704" xr:uid="{0E3944D8-6224-4E85-9014-72E08B2C536C}"/>
    <cellStyle name="tableau | ligne-titre | niveau3 3 2" xfId="3681" xr:uid="{D2B7AC62-C1F9-46E5-8AD7-D7B434FD8EDF}"/>
    <cellStyle name="tableau | ligne-titre | niveau3 4" xfId="3679" xr:uid="{761E1B05-16A9-4302-B409-4EC38860638C}"/>
    <cellStyle name="tableau | ligne-titre | niveau4" xfId="2705" xr:uid="{F414B111-FBF0-4DA1-8DC2-2895BA44AA95}"/>
    <cellStyle name="tableau | ligne-titre | niveau4 2" xfId="2706" xr:uid="{55743104-3683-4758-92C6-975BBB74A0D6}"/>
    <cellStyle name="tableau | ligne-titre | niveau4 2 2" xfId="3683" xr:uid="{F89ECB04-C08C-4DED-BF2E-7DF07A332B27}"/>
    <cellStyle name="tableau | ligne-titre | niveau4 3" xfId="2707" xr:uid="{B625177D-54F8-4B46-97ED-03E5AD4F42EF}"/>
    <cellStyle name="tableau | ligne-titre | niveau4 3 2" xfId="3684" xr:uid="{43F270FD-9750-4439-8FF8-0864ECD2A069}"/>
    <cellStyle name="tableau | ligne-titre | niveau4 4" xfId="2708" xr:uid="{303EC62E-61A9-4904-BD95-D25DF3463AB5}"/>
    <cellStyle name="tableau | ligne-titre | niveau4 4 2" xfId="3685" xr:uid="{4982804C-C8B1-48D4-9CF7-301D7ABFE2DE}"/>
    <cellStyle name="tableau | ligne-titre | niveau4 5" xfId="2709" xr:uid="{03BC6E85-798D-4C44-B8ED-154F16280898}"/>
    <cellStyle name="tableau | ligne-titre | niveau4 5 2" xfId="3686" xr:uid="{CC499556-4A61-4923-82DE-24D9B1FEB7A9}"/>
    <cellStyle name="tableau | ligne-titre | niveau4 6" xfId="3682" xr:uid="{5B1621D9-93C2-47F5-A65E-589F8759CFA0}"/>
    <cellStyle name="tableau | ligne-titre | niveau5" xfId="2710" xr:uid="{E67F2552-2D52-4CFE-A264-A152917238C4}"/>
    <cellStyle name="tableau | ligne-titre | niveau5 2" xfId="2711" xr:uid="{8175E38A-0B9F-4C0A-A996-FC7E8240C65D}"/>
    <cellStyle name="tableau | ligne-titre | niveau5 2 2" xfId="3688" xr:uid="{C78D1FCF-18E5-4BF5-AB73-191657997AD9}"/>
    <cellStyle name="tableau | ligne-titre | niveau5 3" xfId="2712" xr:uid="{FA0F9E39-8658-4293-B8A8-12F2337F2FCD}"/>
    <cellStyle name="tableau | ligne-titre | niveau5 3 2" xfId="3689" xr:uid="{7DC15F3B-3D6E-4719-9BE3-D5FC2AAAA019}"/>
    <cellStyle name="tableau | ligne-titre | niveau5 4" xfId="3687" xr:uid="{954ECFC7-E173-4256-A97F-3245AD26D29A}"/>
    <cellStyle name="tableau | source | plage de cellules" xfId="2713" xr:uid="{37CC5D6E-49A8-45E1-BFFB-39F8C5A87530}"/>
    <cellStyle name="tableau | source | plage de cellules 2" xfId="2714" xr:uid="{2B8A643D-0016-4389-B7FC-31B648E12647}"/>
    <cellStyle name="tableau | source | plage de cellules 2 2" xfId="3691" xr:uid="{85249370-86EB-4168-AD1F-D7229AB6A434}"/>
    <cellStyle name="tableau | source | plage de cellules 3" xfId="2715" xr:uid="{A48D9DC5-80B3-453B-A63E-9F8FF13DC30B}"/>
    <cellStyle name="tableau | source | plage de cellules 3 2" xfId="3692" xr:uid="{164B1AD2-7376-4EA7-B907-AB9BE0DFB7AE}"/>
    <cellStyle name="tableau | source | plage de cellules 4" xfId="2716" xr:uid="{E957CC90-41E8-44FE-9BF8-00CE5BB82930}"/>
    <cellStyle name="tableau | source | plage de cellules 4 2" xfId="3693" xr:uid="{588B8E15-869B-47E3-8A44-78495E994331}"/>
    <cellStyle name="tableau | source | plage de cellules 5" xfId="2717" xr:uid="{1DDFC617-7708-4C64-AF48-D52CE6BAFA85}"/>
    <cellStyle name="tableau | source | plage de cellules 5 2" xfId="3694" xr:uid="{0E18D607-2A1E-42FF-A663-2B0D40EF88BE}"/>
    <cellStyle name="tableau | source | plage de cellules 6" xfId="3690" xr:uid="{0F2DDBBE-4AFC-4976-9791-01D25D323B91}"/>
    <cellStyle name="tableau | source | texte" xfId="2718" xr:uid="{BE8AE33E-02BE-4213-B8AD-3427B7F3DCAB}"/>
    <cellStyle name="tableau | source | texte 2" xfId="2719" xr:uid="{D63DD720-4B40-49E2-A916-4B1C4D6E30BD}"/>
    <cellStyle name="tableau | source | texte 2 2" xfId="3696" xr:uid="{1C3557AD-7B23-4C0E-ADD5-706C7A3226BA}"/>
    <cellStyle name="tableau | source | texte 3" xfId="2720" xr:uid="{7A2E7786-0A06-4A09-B7DF-5F01287BE51A}"/>
    <cellStyle name="tableau | source | texte 3 2" xfId="3697" xr:uid="{4F7D9ADA-1454-4EE8-9BBD-92A122541781}"/>
    <cellStyle name="tableau | source | texte 4" xfId="2721" xr:uid="{C9183239-89D6-457B-AF42-1B58B8886101}"/>
    <cellStyle name="tableau | source | texte 4 2" xfId="3698" xr:uid="{923F16BD-6019-41D8-B466-37EEEE48843F}"/>
    <cellStyle name="tableau | source | texte 5" xfId="2722" xr:uid="{2ACD3D2A-3F0E-458E-BD25-B0097FE76444}"/>
    <cellStyle name="tableau | source | texte 5 2" xfId="3699" xr:uid="{DADA1708-8270-412B-9040-560D0C455341}"/>
    <cellStyle name="tableau | source | texte 6" xfId="3695" xr:uid="{A67139BE-2833-46DD-B4E5-93D9035FE82B}"/>
    <cellStyle name="tableau | unite | plage de cellules" xfId="2723" xr:uid="{18411ECB-9147-4AE5-80AD-6383A2578AD1}"/>
    <cellStyle name="tableau | unite | plage de cellules 2" xfId="2724" xr:uid="{8C093178-EAB6-4D52-AE24-801FD5367732}"/>
    <cellStyle name="tableau | unite | plage de cellules 2 2" xfId="3701" xr:uid="{E26CC160-3549-40A3-94EE-249CAAE27647}"/>
    <cellStyle name="tableau | unite | plage de cellules 3" xfId="2725" xr:uid="{F0FADB18-4114-4F59-88B8-4694489F05F8}"/>
    <cellStyle name="tableau | unite | plage de cellules 3 2" xfId="3702" xr:uid="{B1B475E0-8A46-4E0E-9EF1-7396E7E9FF7D}"/>
    <cellStyle name="tableau | unite | plage de cellules 4" xfId="2726" xr:uid="{7803CB3E-0857-4E4F-BAC4-54E05516D873}"/>
    <cellStyle name="tableau | unite | plage de cellules 4 2" xfId="3703" xr:uid="{1FF6FBBB-F20D-42D8-BD0E-DE484421DCA7}"/>
    <cellStyle name="tableau | unite | plage de cellules 5" xfId="2727" xr:uid="{8B47EB03-9C59-46C4-8F04-418BD9E89139}"/>
    <cellStyle name="tableau | unite | plage de cellules 5 2" xfId="3704" xr:uid="{6B5FFE78-0D62-4848-944D-C95FCFEA8796}"/>
    <cellStyle name="tableau | unite | plage de cellules 6" xfId="3700" xr:uid="{36461E58-D266-4470-A497-028FE2EC8257}"/>
    <cellStyle name="tableau | unite | texte" xfId="2728" xr:uid="{D9674457-0A7E-4C32-83B6-DC32F6626FA6}"/>
    <cellStyle name="tableau | unite | texte 2" xfId="2729" xr:uid="{F11157D4-09D4-47DC-B6BD-50EE44BB6056}"/>
    <cellStyle name="tableau | unite | texte 2 2" xfId="3706" xr:uid="{F11F26B6-D599-4071-AF35-6D32B2433370}"/>
    <cellStyle name="tableau | unite | texte 3" xfId="2730" xr:uid="{6A8F9E48-BC9E-498C-B9E0-3E4C26F249B1}"/>
    <cellStyle name="tableau | unite | texte 3 2" xfId="3707" xr:uid="{8221501D-B3EC-481C-8302-1746CEDB366A}"/>
    <cellStyle name="tableau | unite | texte 4" xfId="2731" xr:uid="{4A107AF7-F7DD-44CB-B9F1-620E69E18B91}"/>
    <cellStyle name="tableau | unite | texte 4 2" xfId="3708" xr:uid="{4A983911-73DE-4344-AE91-8D939BA24D96}"/>
    <cellStyle name="tableau | unite | texte 5" xfId="2732" xr:uid="{CAB68604-25DF-4F4C-B4CF-D324FD01A32A}"/>
    <cellStyle name="tableau | unite | texte 5 2" xfId="3709" xr:uid="{38A488C1-A4DD-48B4-BD8F-CCEA5441CCC4}"/>
    <cellStyle name="tableau | unite | texte 6" xfId="3705" xr:uid="{486B5A6F-BADC-4C8D-8841-46BDE90AF58E}"/>
    <cellStyle name="TableHead" xfId="44452" xr:uid="{92A3D3A7-DEEB-450D-B9CE-3BC616ECEC91}"/>
    <cellStyle name="TableHead 2" xfId="44453" xr:uid="{FE601E50-54C8-4286-971B-4FD8DC0B8246}"/>
    <cellStyle name="TableHead 2 2" xfId="44454" xr:uid="{C6DC6D78-B32D-4FA2-8A7F-3CF1EA2F851A}"/>
    <cellStyle name="TableHead 2 2 2" xfId="44455" xr:uid="{60E685CE-99E5-4474-9932-6FD82AC8EDA6}"/>
    <cellStyle name="TableHead 2 2 2 2" xfId="44456" xr:uid="{04FA37FB-4673-4F6D-8A30-1FB7465DBC89}"/>
    <cellStyle name="TableHead 2 2 3" xfId="44457" xr:uid="{B53AD33F-E3B4-41DF-A4D7-3A34ECF427D3}"/>
    <cellStyle name="TableHead 2 2 4" xfId="44458" xr:uid="{0C7D20D2-37C7-4C57-B5A7-467CB7411B76}"/>
    <cellStyle name="TableHead 2 3" xfId="44459" xr:uid="{63412149-F089-415C-BC03-4E851D2B6F8A}"/>
    <cellStyle name="TableHead 2 3 2" xfId="44460" xr:uid="{025DFA11-508F-48BB-A062-986FEB5F6F29}"/>
    <cellStyle name="TableHead 2 4" xfId="44461" xr:uid="{0A1662EE-4402-40A6-891E-E28DEC0E331C}"/>
    <cellStyle name="TableHead 2 5" xfId="44462" xr:uid="{7C485BA0-D467-46C4-A94C-224790CC3DF6}"/>
    <cellStyle name="TableHead 2 6" xfId="44463" xr:uid="{52E09B2F-8734-459A-A88D-5B24FB6D748C}"/>
    <cellStyle name="TableHead 3" xfId="44464" xr:uid="{0175F183-EDB5-4CF3-8C3B-75774D77C78C}"/>
    <cellStyle name="TableHead 3 2" xfId="44465" xr:uid="{2114E682-C5CB-4A05-9A9A-F156DDBE73E7}"/>
    <cellStyle name="TableStyleLight1" xfId="2733" xr:uid="{35EF8B12-1717-464A-90ED-B632CA1728CA}"/>
    <cellStyle name="TableStyleLight1 2" xfId="3710" xr:uid="{93BECE04-16D4-43D0-918B-53AA79D90F5D}"/>
    <cellStyle name="TableStyleLight1 2 2" xfId="44468" xr:uid="{59288869-1FAC-464C-BEAD-AD54C437E1BC}"/>
    <cellStyle name="TableStyleLight1 2 2 2" xfId="44469" xr:uid="{4E6B1206-B322-4059-8C6A-E3D27D2DE87A}"/>
    <cellStyle name="TableStyleLight1 2 3" xfId="44470" xr:uid="{1B7BFD34-3A20-46C9-8BF2-DE5B5CC05C85}"/>
    <cellStyle name="TableStyleLight1 2 4" xfId="44471" xr:uid="{26EB8FCB-C2DB-4D13-936C-DB6CFB1F5159}"/>
    <cellStyle name="TableStyleLight1 2 5" xfId="44467" xr:uid="{D2BB0FD8-D565-4590-BC42-22DD9C0A044D}"/>
    <cellStyle name="TableStyleLight1 3" xfId="44472" xr:uid="{C9AF1ED9-E011-4532-A26C-69876BE3FF8A}"/>
    <cellStyle name="TableStyleLight1 3 2" xfId="44473" xr:uid="{9523D21F-7D5C-4A98-BEF2-3EC3AF10E802}"/>
    <cellStyle name="TableStyleLight1 4" xfId="44474" xr:uid="{B9166C70-AB51-43B4-A9CA-EFAC2DEBB459}"/>
    <cellStyle name="TableStyleLight1 5" xfId="44475" xr:uid="{1AD97428-13E6-40F5-8064-9C7C55C5950A}"/>
    <cellStyle name="TableStyleLight1 6" xfId="44466" xr:uid="{3CAE9AC5-F35A-4CA6-B029-55AB64E53C1D}"/>
    <cellStyle name="Tekst objaśnienia" xfId="44476" xr:uid="{8ABC05B5-E71F-4E4C-9A37-688A52F1E85E}"/>
    <cellStyle name="Tekst objaśnienia 2" xfId="44477" xr:uid="{94562ED7-93CD-4F46-9A0B-E929F86AA571}"/>
    <cellStyle name="Tekst objaśnienia 2 2" xfId="44478" xr:uid="{7C95563F-AAB2-4F7D-9CFF-91A903DD16DE}"/>
    <cellStyle name="Tekst objaśnienia 2 2 2" xfId="44479" xr:uid="{74C67E1F-6403-4DDE-9957-0A8765C25A0D}"/>
    <cellStyle name="Tekst objaśnienia 2 2 2 2" xfId="44480" xr:uid="{1FED6EDA-B735-43E6-94DB-72D3CC29241C}"/>
    <cellStyle name="Tekst objaśnienia 2 2 3" xfId="44481" xr:uid="{8F414FBC-6228-4D31-B916-D3FCE0692FDC}"/>
    <cellStyle name="Tekst objaśnienia 2 2 4" xfId="44482" xr:uid="{D19DAF4C-EBFD-4563-B9FC-BFF4AF352B08}"/>
    <cellStyle name="Tekst objaśnienia 2 3" xfId="44483" xr:uid="{CC7F0680-D82B-4411-9090-E095DAA3FC24}"/>
    <cellStyle name="Tekst objaśnienia 2 3 2" xfId="44484" xr:uid="{84CC535D-E83F-4EDC-BE19-A06BF3F01B01}"/>
    <cellStyle name="Tekst objaśnienia 2 4" xfId="44485" xr:uid="{CD4CDDB5-B050-43AF-AC1A-59A651FC4FEF}"/>
    <cellStyle name="Tekst objaśnienia 2 5" xfId="44486" xr:uid="{F9A486DA-6AEC-472E-B1C6-39CAEB5ACA9C}"/>
    <cellStyle name="Tekst ostrzeżenia" xfId="44487" xr:uid="{926F10AE-0DF4-48E1-987C-61252434CFC2}"/>
    <cellStyle name="Tekst ostrzeżenia 2" xfId="44488" xr:uid="{0900619F-56EA-4114-BBF9-6353CFB8E6B9}"/>
    <cellStyle name="Tekst ostrzeżenia 2 2" xfId="44489" xr:uid="{102F3238-B0B8-441C-9A00-1245FE6A9A5D}"/>
    <cellStyle name="Tekst ostrzeżenia 2 2 2" xfId="44490" xr:uid="{EB5105A6-123B-49E8-B4FA-97CE3C2FBA2D}"/>
    <cellStyle name="Tekst ostrzeżenia 2 2 2 2" xfId="44491" xr:uid="{68B2C7B5-D316-454E-9B37-9EF25D37839A}"/>
    <cellStyle name="Tekst ostrzeżenia 2 2 3" xfId="44492" xr:uid="{CD422EFC-46F7-4ED5-8488-973728E875C8}"/>
    <cellStyle name="Tekst ostrzeżenia 2 2 4" xfId="44493" xr:uid="{C039E6F8-A5E6-4423-9100-6003F155CD5F}"/>
    <cellStyle name="Tekst ostrzeżenia 2 3" xfId="44494" xr:uid="{45B1A6B8-6F40-4AD2-8B46-506A39BC4042}"/>
    <cellStyle name="Tekst ostrzeżenia 2 3 2" xfId="44495" xr:uid="{166F77A8-622C-4C63-B6B9-93E341BEB9B1}"/>
    <cellStyle name="Tekst ostrzeżenia 2 4" xfId="44496" xr:uid="{3F4997A0-6AB1-427B-95D6-3C137F48E05F}"/>
    <cellStyle name="Tekst ostrzeżenia 2 5" xfId="44497" xr:uid="{06948794-40A8-41AD-8EEE-3D280925E3F4}"/>
    <cellStyle name="Testo avviso" xfId="2734" xr:uid="{65EC5F8D-B3DE-42D4-B3C3-203FA85148A1}"/>
    <cellStyle name="Testo avviso 2" xfId="3711" xr:uid="{A1FA988B-9EA4-4ADA-B2ED-7ACE9EFB62AA}"/>
    <cellStyle name="Testo descrittivo" xfId="2735" xr:uid="{993F4F9D-0C93-4DD8-9552-7EDBCB8A6BF0}"/>
    <cellStyle name="Testo descrittivo 2" xfId="3712" xr:uid="{70B86FC4-8399-45E0-B072-D5EDF348FDC0}"/>
    <cellStyle name="Text" xfId="3824" xr:uid="{CB4055CA-6007-4A8A-B8CB-151E3880EFF1}"/>
    <cellStyle name="Text 1" xfId="1706" xr:uid="{00000000-0005-0000-0000-0000B5060000}"/>
    <cellStyle name="Text 1 2" xfId="1707" xr:uid="{00000000-0005-0000-0000-0000B6060000}"/>
    <cellStyle name="Text 19" xfId="1708" xr:uid="{00000000-0005-0000-0000-0000B7060000}"/>
    <cellStyle name="Texte explicatif 10" xfId="44498" xr:uid="{D81C390C-872F-467E-8626-76DEF40D129C}"/>
    <cellStyle name="Texte explicatif 10 2" xfId="44499" xr:uid="{C41E7D80-1065-46EE-BDFC-FCA3FD91CA72}"/>
    <cellStyle name="Texte explicatif 10 2 2" xfId="44500" xr:uid="{56D57CD6-A60B-4AA2-94BF-1909F7279EBA}"/>
    <cellStyle name="Texte explicatif 10 2 2 2" xfId="44501" xr:uid="{0FBEBC75-641C-4E45-B8A5-DEB5E0990095}"/>
    <cellStyle name="Texte explicatif 10 2 2 2 2" xfId="44502" xr:uid="{E0251B47-FE84-4BC5-840C-8FE2B32CB12A}"/>
    <cellStyle name="Texte explicatif 10 2 2 3" xfId="44503" xr:uid="{01C19E77-0D8D-4116-A931-1C1751E8A259}"/>
    <cellStyle name="Texte explicatif 10 2 2 4" xfId="44504" xr:uid="{32D1B130-9153-4040-9E85-1E6AC0FEF40E}"/>
    <cellStyle name="Texte explicatif 10 2 3" xfId="44505" xr:uid="{93C9E670-C6EA-415F-94E9-93A73050E355}"/>
    <cellStyle name="Texte explicatif 10 2 3 2" xfId="44506" xr:uid="{DCDA3F0B-ADF6-4C89-BF29-E59EA84BC5B3}"/>
    <cellStyle name="Texte explicatif 10 2 3 3" xfId="44507" xr:uid="{B631597A-91D4-49CF-9607-1E2EF88280EE}"/>
    <cellStyle name="Texte explicatif 10 2 4" xfId="44508" xr:uid="{D2505444-BB1E-4C23-97E5-C5DE94720891}"/>
    <cellStyle name="Texte explicatif 10 2 4 2" xfId="44509" xr:uid="{14A8209E-3682-4E6F-8079-8DC657A30DB7}"/>
    <cellStyle name="Texte explicatif 10 2 5" xfId="44510" xr:uid="{142F71D6-CC11-45AE-AF10-BD63B0BE4D52}"/>
    <cellStyle name="Texte explicatif 10 2 6" xfId="44511" xr:uid="{DA1FF63D-0873-4141-A4D2-20C51A58AB26}"/>
    <cellStyle name="Texte explicatif 10 3" xfId="44512" xr:uid="{E9965E8F-1ADF-44DF-B5D6-3A07E14FB747}"/>
    <cellStyle name="Texte explicatif 10 3 2" xfId="44513" xr:uid="{42658056-9B47-4C03-86C8-A5793A36EC8A}"/>
    <cellStyle name="Texte explicatif 11" xfId="44514" xr:uid="{D3BBFC79-6B34-4967-84A1-13DCA719F6FF}"/>
    <cellStyle name="Texte explicatif 11 2" xfId="44515" xr:uid="{5EDA9ABD-0183-4700-A761-98FE55D15E2A}"/>
    <cellStyle name="Texte explicatif 11 2 2" xfId="44516" xr:uid="{599B4719-9303-482D-938D-9787F73CDEC8}"/>
    <cellStyle name="Texte explicatif 11 2 2 2" xfId="44517" xr:uid="{A8126A03-1EA3-4914-9770-9F6C2FDA4717}"/>
    <cellStyle name="Texte explicatif 11 2 2 2 2" xfId="44518" xr:uid="{347C7EE3-7038-406E-BF37-D86DF4864333}"/>
    <cellStyle name="Texte explicatif 11 2 2 2 2 2" xfId="44519" xr:uid="{A5BB4EFA-1856-4163-ADE4-A354BFECEC60}"/>
    <cellStyle name="Texte explicatif 11 2 2 2 3" xfId="44520" xr:uid="{9F1B97F5-07F2-46EE-8A00-5E0BA9CE37AD}"/>
    <cellStyle name="Texte explicatif 11 2 2 2 4" xfId="44521" xr:uid="{E037A252-56E9-44FE-8FDE-EF589DC2AFF6}"/>
    <cellStyle name="Texte explicatif 11 2 2 3" xfId="44522" xr:uid="{048C1450-439D-4DBF-B668-D78A02598FCC}"/>
    <cellStyle name="Texte explicatif 11 2 2 3 2" xfId="44523" xr:uid="{20397D01-88D7-4E58-8532-B481C93415A6}"/>
    <cellStyle name="Texte explicatif 11 2 2 4" xfId="44524" xr:uid="{E3D8EA29-F177-4093-A1DA-C882C92061B2}"/>
    <cellStyle name="Texte explicatif 11 2 2 5" xfId="44525" xr:uid="{EBFE4663-B4C8-481C-BD44-93D398B951D3}"/>
    <cellStyle name="Texte explicatif 11 2 2 6" xfId="44526" xr:uid="{F64586A0-6EFD-4C45-B74D-1AB278B9271A}"/>
    <cellStyle name="Texte explicatif 11 2 3" xfId="44527" xr:uid="{C7D46C08-5940-4BDB-A96D-23EE84B855B1}"/>
    <cellStyle name="Texte explicatif 11 2 3 2" xfId="44528" xr:uid="{BC745B75-69DE-4711-A946-3579D0A4A0F5}"/>
    <cellStyle name="Texte explicatif 11 3" xfId="44529" xr:uid="{AF5B975C-64A3-46B6-95CB-0F3693E0D939}"/>
    <cellStyle name="Texte explicatif 11 3 2" xfId="44530" xr:uid="{81F5A890-EF7A-4186-B0A7-C74E0DD4DCB8}"/>
    <cellStyle name="Texte explicatif 11 3 2 2" xfId="44531" xr:uid="{6D79E032-5A8D-49BD-80EB-B35335E510DA}"/>
    <cellStyle name="Texte explicatif 11 3 2 2 2" xfId="44532" xr:uid="{1E4F2DAA-7CCE-4EA7-A03E-D3462D376DE7}"/>
    <cellStyle name="Texte explicatif 11 3 2 3" xfId="44533" xr:uid="{DB805CBB-5661-4FC5-967C-0213A394EBEC}"/>
    <cellStyle name="Texte explicatif 11 3 2 4" xfId="44534" xr:uid="{B3B7438F-F09F-4027-A291-448B77D3E2EE}"/>
    <cellStyle name="Texte explicatif 11 3 3" xfId="44535" xr:uid="{048B0ADF-F4EC-4679-8540-F69916DE6C66}"/>
    <cellStyle name="Texte explicatif 11 3 3 2" xfId="44536" xr:uid="{97D1DC26-841A-42C5-8FC9-CF8F9A7621F8}"/>
    <cellStyle name="Texte explicatif 11 3 4" xfId="44537" xr:uid="{BE98474B-5E3E-48BE-861F-19149C491A1F}"/>
    <cellStyle name="Texte explicatif 11 3 5" xfId="44538" xr:uid="{26CD5E71-796E-42F7-9DEB-CE912C985170}"/>
    <cellStyle name="Texte explicatif 11 3 6" xfId="44539" xr:uid="{9F426882-A220-4EFA-9C20-F9254841E138}"/>
    <cellStyle name="Texte explicatif 11 4" xfId="44540" xr:uid="{E8745D5E-785E-4C01-8D14-8295197DC311}"/>
    <cellStyle name="Texte explicatif 11 4 2" xfId="44541" xr:uid="{79079399-5DA4-4B53-8C5B-28F7BD2F439A}"/>
    <cellStyle name="Texte explicatif 12" xfId="44542" xr:uid="{10559626-F142-4738-9796-4D3F43B315EA}"/>
    <cellStyle name="Texte explicatif 12 2" xfId="44543" xr:uid="{8CE1B2FD-A0C2-42B5-ABAF-0F135CC054AE}"/>
    <cellStyle name="Texte explicatif 12 2 2" xfId="44544" xr:uid="{300CA6F7-28CB-4E04-924B-EAE3CE3CA7C2}"/>
    <cellStyle name="Texte explicatif 12 2 2 2" xfId="44545" xr:uid="{A68D4C61-2BF5-4EF2-A50F-4AE88EFF814A}"/>
    <cellStyle name="Texte explicatif 12 2 2 2 2" xfId="44546" xr:uid="{D4938FAD-4946-4EFC-9652-3B237E93E731}"/>
    <cellStyle name="Texte explicatif 12 2 2 3" xfId="44547" xr:uid="{05FF4AFA-08DA-4BF1-A80F-D6D27FE02215}"/>
    <cellStyle name="Texte explicatif 12 2 2 4" xfId="44548" xr:uid="{9D4AB572-62A6-48CB-9F40-69297B45A797}"/>
    <cellStyle name="Texte explicatif 12 2 3" xfId="44549" xr:uid="{FB143D88-82B3-4C20-B31A-353C7D14BE79}"/>
    <cellStyle name="Texte explicatif 12 2 3 2" xfId="44550" xr:uid="{716D21CC-F21E-4132-A751-4029D300E203}"/>
    <cellStyle name="Texte explicatif 12 2 4" xfId="44551" xr:uid="{BAF28162-0ECB-4C41-8894-50176BC6C83C}"/>
    <cellStyle name="Texte explicatif 12 2 5" xfId="44552" xr:uid="{4C4220AD-63C2-4B5F-B4D7-99FBBF8E383C}"/>
    <cellStyle name="Texte explicatif 12 2 6" xfId="44553" xr:uid="{9DD68B16-D48D-436F-AC80-285234F31783}"/>
    <cellStyle name="Texte explicatif 12 3" xfId="44554" xr:uid="{D6EA4590-2361-4441-80A4-635BF9856D80}"/>
    <cellStyle name="Texte explicatif 12 3 2" xfId="44555" xr:uid="{27621229-C45E-4A8A-9BF9-267B5E874C14}"/>
    <cellStyle name="Texte explicatif 13" xfId="44556" xr:uid="{C736C9D4-DE0D-4817-993F-1D38598057D3}"/>
    <cellStyle name="Texte explicatif 13 2" xfId="44557" xr:uid="{5A938B16-4777-462F-8F0D-5B6A66455553}"/>
    <cellStyle name="Texte explicatif 13 2 2" xfId="44558" xr:uid="{E13041AE-8517-478A-B1D1-68E9E5EDEA57}"/>
    <cellStyle name="Texte explicatif 13 2 2 2" xfId="44559" xr:uid="{C6D280B2-827B-4855-A59F-EC0E2C24A03D}"/>
    <cellStyle name="Texte explicatif 13 2 3" xfId="44560" xr:uid="{0BE4D3B0-3E45-436B-8508-92D809DD96BC}"/>
    <cellStyle name="Texte explicatif 13 2 4" xfId="44561" xr:uid="{A53F95B6-D25A-4A18-886E-7A80808AF8B1}"/>
    <cellStyle name="Texte explicatif 13 2 5" xfId="44562" xr:uid="{FC514B96-60B7-4487-9C03-791F8E92F83A}"/>
    <cellStyle name="Texte explicatif 13 3" xfId="44563" xr:uid="{DCD060ED-30E5-423B-95EA-2F5C5D9D8E40}"/>
    <cellStyle name="Texte explicatif 13 3 2" xfId="44564" xr:uid="{1663A49F-0D7C-4557-BB70-13E975FD5779}"/>
    <cellStyle name="Texte explicatif 13 3 3" xfId="44565" xr:uid="{AFDDFA03-BB06-47A4-9C91-E9034BBF50C4}"/>
    <cellStyle name="Texte explicatif 13 3 4" xfId="44566" xr:uid="{0C9C3A44-7664-4D63-88D8-E4821CF5697C}"/>
    <cellStyle name="Texte explicatif 13 4" xfId="44567" xr:uid="{1EE0EC29-B189-4774-8CCF-3BA45E4BA49F}"/>
    <cellStyle name="Texte explicatif 13 4 2" xfId="44568" xr:uid="{0F363B19-04B1-4992-8708-CFDB7265A2FA}"/>
    <cellStyle name="Texte explicatif 13 5" xfId="44569" xr:uid="{411BF5F0-DACB-4D4A-9940-939E31883F65}"/>
    <cellStyle name="Texte explicatif 13 6" xfId="44570" xr:uid="{306AEC24-9A02-43A6-9F75-5675EDBCB14C}"/>
    <cellStyle name="Texte explicatif 14" xfId="44571" xr:uid="{00AEFE2A-27A6-4F70-9663-DB5A2D70C46B}"/>
    <cellStyle name="Texte explicatif 14 2" xfId="44572" xr:uid="{BF0BD5B3-A6EF-42CE-A683-8E547D36035F}"/>
    <cellStyle name="Texte explicatif 14 2 2" xfId="44573" xr:uid="{835DEE08-9DFE-43D0-850B-CFCA699DD099}"/>
    <cellStyle name="Texte explicatif 15" xfId="44574" xr:uid="{76844EFD-24F7-4A9A-AE4C-EF3130083D2A}"/>
    <cellStyle name="Texte explicatif 16" xfId="44575" xr:uid="{5C06E257-C296-4728-8482-48326F987506}"/>
    <cellStyle name="Texte explicatif 17" xfId="44576" xr:uid="{0F25D08E-4149-4920-8D3F-48E71EAB1172}"/>
    <cellStyle name="Texte explicatif 2" xfId="1709" xr:uid="{00000000-0005-0000-0000-0000B8060000}"/>
    <cellStyle name="Texte explicatif 2 10" xfId="2736" xr:uid="{DFCA05B2-500F-43E4-825C-636BD7D79F89}"/>
    <cellStyle name="Texte explicatif 2 2" xfId="1710" xr:uid="{00000000-0005-0000-0000-0000B9060000}"/>
    <cellStyle name="Texte explicatif 2 2 2" xfId="44578" xr:uid="{5FEC9E4C-7886-4083-8F92-5AF2C359FB68}"/>
    <cellStyle name="Texte explicatif 2 2 2 2" xfId="44579" xr:uid="{366615D2-BB7B-4680-9BFD-E628B90BE651}"/>
    <cellStyle name="Texte explicatif 2 2 2 2 2" xfId="44580" xr:uid="{4B8077FF-7A9A-425E-B796-1D0922802D6F}"/>
    <cellStyle name="Texte explicatif 2 2 2 2 2 2" xfId="44581" xr:uid="{7C682DC5-6DB1-4FCE-9943-87FCE4642860}"/>
    <cellStyle name="Texte explicatif 2 2 2 2 3" xfId="44582" xr:uid="{27D1F4F1-6B70-4F1D-AAEC-FB1B2D04E36B}"/>
    <cellStyle name="Texte explicatif 2 2 2 2 4" xfId="44583" xr:uid="{992A929F-A328-4321-92CB-36CAC17B4C7C}"/>
    <cellStyle name="Texte explicatif 2 2 2 2 5" xfId="44584" xr:uid="{889C1669-4A2F-4197-A617-EC317FA38273}"/>
    <cellStyle name="Texte explicatif 2 2 2 3" xfId="44585" xr:uid="{7FA41D6D-8D53-47A2-AB6C-A121DF810CBC}"/>
    <cellStyle name="Texte explicatif 2 2 2 3 2" xfId="44586" xr:uid="{51AEB748-E6A7-42BE-AC0D-C9789F568A49}"/>
    <cellStyle name="Texte explicatif 2 2 2 3 3" xfId="44587" xr:uid="{E69AA7A3-BBF6-4F88-88FC-59B79FFA3729}"/>
    <cellStyle name="Texte explicatif 2 2 2 4" xfId="44588" xr:uid="{01BD80A4-7BF0-41B9-AAFF-FBCF78CA5AFF}"/>
    <cellStyle name="Texte explicatif 2 2 2 5" xfId="44589" xr:uid="{FBC0408B-975E-4B97-B22E-5B79F5C285BB}"/>
    <cellStyle name="Texte explicatif 2 2 3" xfId="44590" xr:uid="{D2BC8B72-B62C-4197-8CAF-4A1788277181}"/>
    <cellStyle name="Texte explicatif 2 2 4" xfId="44577" xr:uid="{FDF5E54F-01B7-4D0C-BFA6-BD468E0939BC}"/>
    <cellStyle name="Texte explicatif 2 2 5" xfId="3713" xr:uid="{8D98CEB2-F147-4230-A819-F1616900ADEF}"/>
    <cellStyle name="Texte explicatif 2 3" xfId="44591" xr:uid="{ACFDFE32-1031-485F-893E-5A02194A579D}"/>
    <cellStyle name="Texte explicatif 2 3 2" xfId="44592" xr:uid="{086B824F-D116-416F-A94F-BCC4D3F290BD}"/>
    <cellStyle name="Texte explicatif 2 3 2 2" xfId="44593" xr:uid="{5C102083-40D8-40A8-9E6B-F1C96EA342AB}"/>
    <cellStyle name="Texte explicatif 2 3 2 2 2" xfId="44594" xr:uid="{2ECF92CF-59A4-44CF-9DDF-FECC10C9131E}"/>
    <cellStyle name="Texte explicatif 2 3 2 3" xfId="44595" xr:uid="{BBED5291-4A40-452E-AA27-745609A5AB44}"/>
    <cellStyle name="Texte explicatif 2 3 2 4" xfId="44596" xr:uid="{A31A8AF0-EC91-4A19-9DA6-8868EA6925CB}"/>
    <cellStyle name="Texte explicatif 2 3 2 5" xfId="44597" xr:uid="{BDC55B68-8A1A-420A-9E67-A9A67137C61B}"/>
    <cellStyle name="Texte explicatif 2 3 3" xfId="44598" xr:uid="{14B3F075-B104-45F1-9BDF-792D704C8AF5}"/>
    <cellStyle name="Texte explicatif 2 3 3 2" xfId="44599" xr:uid="{7331F3BC-A6A2-45A4-9314-E129EE893BE4}"/>
    <cellStyle name="Texte explicatif 2 3 3 3" xfId="44600" xr:uid="{92CEC27B-3720-4E1B-AB52-FF9A3B27C2EF}"/>
    <cellStyle name="Texte explicatif 2 3 4" xfId="44601" xr:uid="{DF0D2247-3BD5-4FD0-A790-889B81A1C530}"/>
    <cellStyle name="Texte explicatif 2 3 4 2" xfId="44602" xr:uid="{D9D8CBCA-10FE-48DC-9F3E-FF8D77FFE4EA}"/>
    <cellStyle name="Texte explicatif 2 3 4 3" xfId="44603" xr:uid="{B05A1553-EC16-459C-8DA5-2FFBB8E8ECC9}"/>
    <cellStyle name="Texte explicatif 2 3 5" xfId="44604" xr:uid="{1B03364F-9734-42C9-A986-0C75EA3ABF4F}"/>
    <cellStyle name="Texte explicatif 2 3 5 2" xfId="44605" xr:uid="{876B8EE3-5E1A-4933-AC22-68B873328F67}"/>
    <cellStyle name="Texte explicatif 2 3 6" xfId="44606" xr:uid="{6B73BF73-DACB-4BA1-B3AF-BAABA55F108B}"/>
    <cellStyle name="Texte explicatif 2 4" xfId="44607" xr:uid="{A254D341-E7E0-47A1-B420-81ED4C9234D9}"/>
    <cellStyle name="Texte explicatif 2 4 2" xfId="44608" xr:uid="{F5FBF0F3-8D0A-413F-B35F-A6771596AEAD}"/>
    <cellStyle name="Texte explicatif 2 4 3" xfId="44609" xr:uid="{B68403B7-85D4-402D-97A8-DA8D2FC8B4B1}"/>
    <cellStyle name="Texte explicatif 2 5" xfId="44610" xr:uid="{AA3AC739-5D80-4421-8419-A5347057D2DD}"/>
    <cellStyle name="Texte explicatif 2 6" xfId="44611" xr:uid="{73F18DD9-51DC-4E7F-B3E8-30EF72622785}"/>
    <cellStyle name="Texte explicatif 2 6 2" xfId="44612" xr:uid="{8BE83326-3EB3-4A5B-9A0A-CD71CD53AB9B}"/>
    <cellStyle name="Texte explicatif 2 7" xfId="44613" xr:uid="{F5017E72-7451-44E4-AECA-9FC5BB7AA528}"/>
    <cellStyle name="Texte explicatif 2 8" xfId="44614" xr:uid="{5BA9BFE9-1F95-4B99-957E-CBAA3A82ABC9}"/>
    <cellStyle name="Texte explicatif 2 9" xfId="4098" xr:uid="{9D6CDD7D-21A7-46AB-ACF6-AEC77CB3C69B}"/>
    <cellStyle name="Texte explicatif 3" xfId="44615" xr:uid="{90486EE1-AF8A-4913-8326-F6E825F29A39}"/>
    <cellStyle name="Texte explicatif 3 2" xfId="44616" xr:uid="{CF0326CB-5BFB-45FC-9912-175976424BFF}"/>
    <cellStyle name="Texte explicatif 3 2 2" xfId="44617" xr:uid="{7EB75FAB-19AC-4515-8615-D927BF365AB9}"/>
    <cellStyle name="Texte explicatif 3 2 2 2" xfId="44618" xr:uid="{4B4B6D91-7FC6-4C0B-8FEC-4D4B7F975553}"/>
    <cellStyle name="Texte explicatif 3 2 2 2 2" xfId="44619" xr:uid="{781FC5F8-17C7-437C-929C-5361660B254B}"/>
    <cellStyle name="Texte explicatif 3 2 2 2 2 2" xfId="44620" xr:uid="{22EDD617-0133-45A2-B18D-5B3CEFE134AC}"/>
    <cellStyle name="Texte explicatif 3 2 2 2 3" xfId="44621" xr:uid="{63A06EA2-77B2-4E23-AA62-61600D0E1231}"/>
    <cellStyle name="Texte explicatif 3 2 2 2 4" xfId="44622" xr:uid="{BC7A0DC6-AFF0-4E1A-812F-C9F5FA0174CD}"/>
    <cellStyle name="Texte explicatif 3 2 2 2 5" xfId="44623" xr:uid="{077BD3ED-EA8E-4792-98CB-DD1985E27FF5}"/>
    <cellStyle name="Texte explicatif 3 2 2 3" xfId="44624" xr:uid="{C892DE1F-51B6-48BD-8C42-8E3884B820E8}"/>
    <cellStyle name="Texte explicatif 3 2 2 3 2" xfId="44625" xr:uid="{9F6878C8-5952-4C5C-BA9D-BF2075E841A9}"/>
    <cellStyle name="Texte explicatif 3 2 2 3 3" xfId="44626" xr:uid="{34793E2E-16D3-458C-AAA9-3413C9A46AEE}"/>
    <cellStyle name="Texte explicatif 3 2 2 4" xfId="44627" xr:uid="{637D0C0D-6094-498C-AD20-1EAB26EF5396}"/>
    <cellStyle name="Texte explicatif 3 2 2 5" xfId="44628" xr:uid="{D534460C-5F30-4E56-9290-9D20534C48E3}"/>
    <cellStyle name="Texte explicatif 3 2 3" xfId="44629" xr:uid="{8CAE441A-20F2-4B2C-B6F5-CA37AE5F66AA}"/>
    <cellStyle name="Texte explicatif 3 3" xfId="44630" xr:uid="{E0543288-902F-46EC-9492-36F449EBD139}"/>
    <cellStyle name="Texte explicatif 3 3 2" xfId="44631" xr:uid="{1EB00045-2637-4394-9E9A-2D8AB4D7B86D}"/>
    <cellStyle name="Texte explicatif 3 3 2 2" xfId="44632" xr:uid="{A5A6A0A1-6602-4287-B1D4-D17E99AA917F}"/>
    <cellStyle name="Texte explicatif 3 3 2 2 2" xfId="44633" xr:uid="{01A65D5C-6731-42E3-BD24-DE26E42BA77B}"/>
    <cellStyle name="Texte explicatif 3 3 2 3" xfId="44634" xr:uid="{CB224D13-1376-4CB2-A062-D6C8C26BAF59}"/>
    <cellStyle name="Texte explicatif 3 3 2 4" xfId="44635" xr:uid="{7BE5652C-4281-4C80-AAE9-E9453A819487}"/>
    <cellStyle name="Texte explicatif 3 3 2 5" xfId="44636" xr:uid="{4DE3AB3A-55CF-4C6A-9968-7C0E66A94E5C}"/>
    <cellStyle name="Texte explicatif 3 3 3" xfId="44637" xr:uid="{16551B54-F496-43C0-8AC4-C28C3BAB0A06}"/>
    <cellStyle name="Texte explicatif 3 3 3 2" xfId="44638" xr:uid="{172260F7-66FD-4999-AA38-0948E868B165}"/>
    <cellStyle name="Texte explicatif 3 3 3 3" xfId="44639" xr:uid="{86EE12E9-A6B3-403A-973C-60AC012D2AA3}"/>
    <cellStyle name="Texte explicatif 3 3 4" xfId="44640" xr:uid="{43B0B537-802F-45F2-BEB9-B7AC0DE87AE8}"/>
    <cellStyle name="Texte explicatif 3 3 4 2" xfId="44641" xr:uid="{88C95D8C-59A3-41D3-B5B3-A21DF88143FF}"/>
    <cellStyle name="Texte explicatif 3 3 4 3" xfId="44642" xr:uid="{D69D9631-D5F9-40F5-829D-D08F2BA336F2}"/>
    <cellStyle name="Texte explicatif 3 3 5" xfId="44643" xr:uid="{2E70CDF4-7AA7-4FA8-AC97-37E320754B2F}"/>
    <cellStyle name="Texte explicatif 3 3 5 2" xfId="44644" xr:uid="{5FB1CE93-FF0D-44EE-803F-E708C8B1929D}"/>
    <cellStyle name="Texte explicatif 3 3 6" xfId="44645" xr:uid="{C3F65B6C-9567-413D-98D8-07F8EA40FC3E}"/>
    <cellStyle name="Texte explicatif 3 4" xfId="44646" xr:uid="{C6F061C7-FD05-4CFE-B2D4-E622FBF712F8}"/>
    <cellStyle name="Texte explicatif 3 4 2" xfId="44647" xr:uid="{4D67C052-9455-4C21-BAA1-D904462A6467}"/>
    <cellStyle name="Texte explicatif 3 4 3" xfId="44648" xr:uid="{22A1B7E1-5F7C-4BF2-9B3B-8ADE08B79A68}"/>
    <cellStyle name="Texte explicatif 3 5" xfId="44649" xr:uid="{397E0254-E995-403B-AEA0-81A8F51AD346}"/>
    <cellStyle name="Texte explicatif 3 6" xfId="44650" xr:uid="{634CD982-AB9C-4932-8C66-FCD439E71CBF}"/>
    <cellStyle name="Texte explicatif 3 6 2" xfId="44651" xr:uid="{23DDD910-4DB9-40AB-9285-2D7118BE953F}"/>
    <cellStyle name="Texte explicatif 3 7" xfId="44652" xr:uid="{5298078B-6940-4822-AFED-470048D33A82}"/>
    <cellStyle name="Texte explicatif 3 8" xfId="44653" xr:uid="{3E75A5C3-9FCF-48F4-AFD6-8FB68BA1E538}"/>
    <cellStyle name="Texte explicatif 4" xfId="44654" xr:uid="{FA68D008-13D4-4279-BBAE-F324EEC4B7BC}"/>
    <cellStyle name="Texte explicatif 4 2" xfId="44655" xr:uid="{93CE51FD-80EB-40E3-97A0-F76D2CBFD7AE}"/>
    <cellStyle name="Texte explicatif 4 2 2" xfId="44656" xr:uid="{02E3C6D2-0156-47C8-BBD7-7B1EB660CA3B}"/>
    <cellStyle name="Texte explicatif 4 2 2 2" xfId="44657" xr:uid="{705B9367-7A6A-402F-92C4-1E418C4437FA}"/>
    <cellStyle name="Texte explicatif 4 2 2 2 2" xfId="44658" xr:uid="{9AAF256C-A171-49A4-802E-32AE04BBA8C2}"/>
    <cellStyle name="Texte explicatif 4 2 2 2 2 2" xfId="44659" xr:uid="{C0C74FDA-6C5A-4801-8E19-BB5FC292F354}"/>
    <cellStyle name="Texte explicatif 4 2 2 2 3" xfId="44660" xr:uid="{7619E858-20B2-48BE-9B3C-7F3E3277B833}"/>
    <cellStyle name="Texte explicatif 4 2 2 2 4" xfId="44661" xr:uid="{6D1B3785-DF39-4CEB-92CA-78B2DE3E1EB8}"/>
    <cellStyle name="Texte explicatif 4 2 2 2 5" xfId="44662" xr:uid="{F871CA19-C7D2-4125-91CE-7368F7717AF7}"/>
    <cellStyle name="Texte explicatif 4 2 2 3" xfId="44663" xr:uid="{88B32EC1-770D-4FF4-B32B-CA75B5AC12BB}"/>
    <cellStyle name="Texte explicatif 4 2 2 3 2" xfId="44664" xr:uid="{23B5F36B-977A-498A-A981-3E1DDA7FDC25}"/>
    <cellStyle name="Texte explicatif 4 2 2 3 3" xfId="44665" xr:uid="{F002D5DA-AED5-4DF5-AC1B-10157845F051}"/>
    <cellStyle name="Texte explicatif 4 2 2 4" xfId="44666" xr:uid="{549128A3-9678-46E9-A782-87A8B485977F}"/>
    <cellStyle name="Texte explicatif 4 2 2 5" xfId="44667" xr:uid="{FC173826-474F-47A0-BDDA-0B16E2E3F6DC}"/>
    <cellStyle name="Texte explicatif 4 2 3" xfId="44668" xr:uid="{F9E6B668-DEF2-440A-AD4A-F4DC19306651}"/>
    <cellStyle name="Texte explicatif 4 3" xfId="44669" xr:uid="{759705DC-7BA3-4108-9826-F80AF9D9FB3E}"/>
    <cellStyle name="Texte explicatif 4 3 2" xfId="44670" xr:uid="{ECEAB2E1-E7EA-4434-A6D6-5935AA3D45A5}"/>
    <cellStyle name="Texte explicatif 4 3 2 2" xfId="44671" xr:uid="{A3414308-A7B7-44BD-85CF-E032E147086D}"/>
    <cellStyle name="Texte explicatif 4 3 2 2 2" xfId="44672" xr:uid="{1200297A-5F7B-4017-ADB3-11F49EA07F08}"/>
    <cellStyle name="Texte explicatif 4 3 2 3" xfId="44673" xr:uid="{AC5F88FC-9FFC-4BC0-A16C-592CB4FB1994}"/>
    <cellStyle name="Texte explicatif 4 3 2 4" xfId="44674" xr:uid="{FF1BF918-0C5B-444B-A726-6799FC4BC2DB}"/>
    <cellStyle name="Texte explicatif 4 3 2 5" xfId="44675" xr:uid="{3A113107-A27C-45AE-BCC3-1A95FE189A86}"/>
    <cellStyle name="Texte explicatif 4 3 3" xfId="44676" xr:uid="{42E0E798-4D60-4113-8FD2-0053036E697F}"/>
    <cellStyle name="Texte explicatif 4 3 3 2" xfId="44677" xr:uid="{7C9432AF-F275-4B40-96B8-E86EBD705621}"/>
    <cellStyle name="Texte explicatif 4 3 3 3" xfId="44678" xr:uid="{5B9E9F32-7747-4402-8CB9-B2B6901E1AC3}"/>
    <cellStyle name="Texte explicatif 4 3 3 4" xfId="44679" xr:uid="{0B0CA2A6-53C7-4AEA-BCE6-43269AC0999F}"/>
    <cellStyle name="Texte explicatif 4 3 4" xfId="44680" xr:uid="{42CCDBDE-2C85-40A0-9155-D632CD0EF816}"/>
    <cellStyle name="Texte explicatif 4 3 4 2" xfId="44681" xr:uid="{2C14FE91-20F3-40F6-889A-60B1E5D937F9}"/>
    <cellStyle name="Texte explicatif 4 3 5" xfId="44682" xr:uid="{09254F23-8C1B-4F58-860A-8B158B81CBB5}"/>
    <cellStyle name="Texte explicatif 4 3 6" xfId="44683" xr:uid="{B99F4FE7-92E6-43DD-9FF3-58DB58D3347B}"/>
    <cellStyle name="Texte explicatif 4 4" xfId="44684" xr:uid="{B8E22161-246F-445F-B8B3-0A42703F3C0C}"/>
    <cellStyle name="Texte explicatif 4 4 2" xfId="44685" xr:uid="{9618B17D-931C-44BA-8B94-BB57C763CFF3}"/>
    <cellStyle name="Texte explicatif 4 4 2 2" xfId="44686" xr:uid="{B4987373-B333-4488-ABC0-A7738733F21A}"/>
    <cellStyle name="Texte explicatif 4 4 3" xfId="44687" xr:uid="{83F48A6E-9B55-4CCC-9C11-CF3C7E627D35}"/>
    <cellStyle name="Texte explicatif 4 5" xfId="44688" xr:uid="{CADDD596-2141-41D3-86AE-D5278B1BC631}"/>
    <cellStyle name="Texte explicatif 4 6" xfId="44689" xr:uid="{4B07AFA9-BF45-4C8D-8A38-EB787093BC92}"/>
    <cellStyle name="Texte explicatif 5" xfId="44690" xr:uid="{2BE0D070-2691-4CD5-9C52-C8A62BE1B113}"/>
    <cellStyle name="Texte explicatif 5 2" xfId="44691" xr:uid="{0EFF6666-4C1E-4987-BF94-FC2D77E86AF4}"/>
    <cellStyle name="Texte explicatif 5 2 2" xfId="44692" xr:uid="{87C2E3B0-FC0C-434C-88E9-4A188D35DB19}"/>
    <cellStyle name="Texte explicatif 5 2 2 2" xfId="44693" xr:uid="{BD545E98-743A-4A59-9390-3EF54CECC8A6}"/>
    <cellStyle name="Texte explicatif 5 2 2 2 2" xfId="44694" xr:uid="{811FD527-054D-4BAB-9D3F-4C4D892C4BF1}"/>
    <cellStyle name="Texte explicatif 5 2 2 2 2 2" xfId="44695" xr:uid="{C03A3576-F292-44C5-8281-32D7DDE24C23}"/>
    <cellStyle name="Texte explicatif 5 2 2 2 3" xfId="44696" xr:uid="{A86BD2FF-9020-4E4B-9D6D-6B1C2D15519C}"/>
    <cellStyle name="Texte explicatif 5 2 2 2 4" xfId="44697" xr:uid="{3F69A4E1-77A2-464A-B24A-01FBCDF66ECB}"/>
    <cellStyle name="Texte explicatif 5 2 2 3" xfId="44698" xr:uid="{F91E2690-A45D-4ACF-9B8A-D5EB79B419C9}"/>
    <cellStyle name="Texte explicatif 5 2 2 3 2" xfId="44699" xr:uid="{3700EC2C-3EC7-4313-A04C-571AD2572FF9}"/>
    <cellStyle name="Texte explicatif 5 2 2 4" xfId="44700" xr:uid="{F58BA6DE-004C-4C52-B7B4-A07C722B1DE1}"/>
    <cellStyle name="Texte explicatif 5 2 2 5" xfId="44701" xr:uid="{4A9F3DCA-9A9C-4F86-A767-033902846829}"/>
    <cellStyle name="Texte explicatif 5 2 2 6" xfId="44702" xr:uid="{455804FF-4206-4C9E-B0BE-E9E577E706E8}"/>
    <cellStyle name="Texte explicatif 5 2 3" xfId="44703" xr:uid="{8010C324-E172-4373-958C-1B62760859EA}"/>
    <cellStyle name="Texte explicatif 5 2 3 2" xfId="44704" xr:uid="{DA08DD31-22B1-40B7-A5C8-A37013A74545}"/>
    <cellStyle name="Texte explicatif 5 3" xfId="44705" xr:uid="{9D4D05F5-830E-41BF-BBC5-C8C655FC5861}"/>
    <cellStyle name="Texte explicatif 5 3 2" xfId="44706" xr:uid="{550E42F9-EFAC-4618-BE56-1E12C596E9DE}"/>
    <cellStyle name="Texte explicatif 5 3 2 2" xfId="44707" xr:uid="{C4CC3D51-36A9-44D1-9A6E-00E5027B83B6}"/>
    <cellStyle name="Texte explicatif 5 3 2 2 2" xfId="44708" xr:uid="{86548D85-860F-4035-9A9C-EC7C0FD32A97}"/>
    <cellStyle name="Texte explicatif 5 3 2 3" xfId="44709" xr:uid="{01C92CEB-B799-4D19-9066-3A64BA92C4F3}"/>
    <cellStyle name="Texte explicatif 5 3 2 4" xfId="44710" xr:uid="{AC73CAE1-1574-4DD8-A77C-D2BF407CF5D7}"/>
    <cellStyle name="Texte explicatif 5 3 3" xfId="44711" xr:uid="{5D22A642-F1EA-4D41-8CB4-6283F4D1E7C1}"/>
    <cellStyle name="Texte explicatif 5 3 3 2" xfId="44712" xr:uid="{411FE6C7-F0DA-4183-8C94-233850AFF321}"/>
    <cellStyle name="Texte explicatif 5 3 3 3" xfId="44713" xr:uid="{59F09043-B846-4BDE-A8F7-53F42E6D5EE4}"/>
    <cellStyle name="Texte explicatif 5 3 4" xfId="44714" xr:uid="{563DB656-33F7-4532-9073-576B7BB37045}"/>
    <cellStyle name="Texte explicatif 5 3 5" xfId="44715" xr:uid="{9F833079-9220-4068-916B-C4D32F439775}"/>
    <cellStyle name="Texte explicatif 5 4" xfId="44716" xr:uid="{126991AC-2CBB-4547-9B19-62B353C1E112}"/>
    <cellStyle name="Texte explicatif 6" xfId="44717" xr:uid="{ACAC687B-DCFC-4071-A4EF-E18159D9B3C5}"/>
    <cellStyle name="Texte explicatif 6 2" xfId="44718" xr:uid="{756C02D4-B8F1-4901-994F-AB293A049E3F}"/>
    <cellStyle name="Texte explicatif 6 2 2" xfId="44719" xr:uid="{16EFD49B-8C5F-4F3B-90A7-30995261AADC}"/>
    <cellStyle name="Texte explicatif 6 2 2 2" xfId="44720" xr:uid="{6DF2E8FF-046F-4C92-9F64-B26E594148AF}"/>
    <cellStyle name="Texte explicatif 6 2 2 2 2" xfId="44721" xr:uid="{AB0FDA53-CBFF-4513-B87C-8A757E790DCD}"/>
    <cellStyle name="Texte explicatif 6 2 2 3" xfId="44722" xr:uid="{66424A40-4E0D-49C4-8789-85C0209E5D3D}"/>
    <cellStyle name="Texte explicatif 6 2 2 4" xfId="44723" xr:uid="{49547C30-B8E1-4B7F-840A-F8BE1F6DD7E2}"/>
    <cellStyle name="Texte explicatif 6 2 3" xfId="44724" xr:uid="{20E03EC6-625D-4370-8265-31A36BFC5FD1}"/>
    <cellStyle name="Texte explicatif 6 2 3 2" xfId="44725" xr:uid="{04CE806A-4B6A-4089-9B11-F50C0386B8D4}"/>
    <cellStyle name="Texte explicatif 6 2 3 3" xfId="44726" xr:uid="{6C13C558-1BAD-4D27-AF0A-4E54209FEE1B}"/>
    <cellStyle name="Texte explicatif 6 2 4" xfId="44727" xr:uid="{0690F5BC-BBDE-4251-9680-5D82533C75AA}"/>
    <cellStyle name="Texte explicatif 6 2 4 2" xfId="44728" xr:uid="{8FE1D428-2A3B-4E88-A08E-352A266AFB65}"/>
    <cellStyle name="Texte explicatif 6 2 5" xfId="44729" xr:uid="{FF3B0E7A-E69A-4C63-AE25-9A25245D3F44}"/>
    <cellStyle name="Texte explicatif 6 2 6" xfId="44730" xr:uid="{C263BE17-0ECB-42C0-AAB5-EB15F31A065D}"/>
    <cellStyle name="Texte explicatif 6 3" xfId="44731" xr:uid="{8E251BBD-A7CE-4C10-978A-E48FCDB3204F}"/>
    <cellStyle name="Texte explicatif 6 3 2" xfId="44732" xr:uid="{58765E9B-04BF-4091-A8A4-A223575AB958}"/>
    <cellStyle name="Texte explicatif 6 4" xfId="44733" xr:uid="{335E5EFC-1C5F-4A7D-9F45-678D65CA39FA}"/>
    <cellStyle name="Texte explicatif 7" xfId="44734" xr:uid="{AE10B1D7-13CC-4933-8840-7C86A30B83FF}"/>
    <cellStyle name="Texte explicatif 7 2" xfId="44735" xr:uid="{DC1DB708-F69C-4A62-BBAA-739C9C0EF10D}"/>
    <cellStyle name="Texte explicatif 7 2 2" xfId="44736" xr:uid="{7E5E41B0-2175-45D9-A200-29D0C6BA248E}"/>
    <cellStyle name="Texte explicatif 7 2 2 2" xfId="44737" xr:uid="{1F25515C-158A-4038-A307-F6D33676E4E6}"/>
    <cellStyle name="Texte explicatif 7 2 2 2 2" xfId="44738" xr:uid="{57176FB7-D16D-4B42-8AE6-70F7D3640054}"/>
    <cellStyle name="Texte explicatif 7 2 2 3" xfId="44739" xr:uid="{ADCF0170-9536-45CA-A67B-FB78591C804C}"/>
    <cellStyle name="Texte explicatif 7 2 2 4" xfId="44740" xr:uid="{14D87222-CC82-47FA-8234-CFA2BF9E4731}"/>
    <cellStyle name="Texte explicatif 7 2 3" xfId="44741" xr:uid="{FA17B4D0-91E2-4655-B156-D8FABC964BC4}"/>
    <cellStyle name="Texte explicatif 7 2 3 2" xfId="44742" xr:uid="{3B6B683C-F2F7-4832-861C-E9C6F671C3CF}"/>
    <cellStyle name="Texte explicatif 7 2 3 3" xfId="44743" xr:uid="{AE614DAD-0944-4704-B3AE-1C52F4AB02A4}"/>
    <cellStyle name="Texte explicatif 7 2 4" xfId="44744" xr:uid="{ACAFC885-6672-41F2-B74C-B42FD0D36FF3}"/>
    <cellStyle name="Texte explicatif 7 2 4 2" xfId="44745" xr:uid="{64214C38-FDF6-49ED-B4F5-8F41BD19D5E4}"/>
    <cellStyle name="Texte explicatif 7 2 5" xfId="44746" xr:uid="{F3D7C46E-C9CE-49DD-9B87-9A94602212CE}"/>
    <cellStyle name="Texte explicatif 7 2 6" xfId="44747" xr:uid="{62ABAC7D-E0D0-40C9-AE48-357963AF4E48}"/>
    <cellStyle name="Texte explicatif 7 3" xfId="44748" xr:uid="{17F6AAD7-5020-4398-A95F-86C32387E627}"/>
    <cellStyle name="Texte explicatif 7 3 2" xfId="44749" xr:uid="{2C7B0D5D-6169-4B6B-AE3F-6FDBDA8F526A}"/>
    <cellStyle name="Texte explicatif 8" xfId="44750" xr:uid="{D6BE6C75-E0F0-4B55-8659-D825BC553EDC}"/>
    <cellStyle name="Texte explicatif 8 2" xfId="44751" xr:uid="{5A205B69-6461-44D1-9D40-411818C2FD38}"/>
    <cellStyle name="Texte explicatif 8 2 2" xfId="44752" xr:uid="{1915F5AB-AB52-4233-9398-ECBB47F34F46}"/>
    <cellStyle name="Texte explicatif 8 2 2 2" xfId="44753" xr:uid="{C88F9BB7-FF19-40BD-8AE2-D99BA34A10FC}"/>
    <cellStyle name="Texte explicatif 8 2 2 2 2" xfId="44754" xr:uid="{C8A6D48C-C23C-4C9A-947A-A503D1664013}"/>
    <cellStyle name="Texte explicatif 8 2 2 3" xfId="44755" xr:uid="{5BEE4630-57A3-47F1-BE6C-93C3EFC40413}"/>
    <cellStyle name="Texte explicatif 8 2 2 4" xfId="44756" xr:uid="{93F456F5-123E-46C2-BA80-6C7954802ACA}"/>
    <cellStyle name="Texte explicatif 8 2 3" xfId="44757" xr:uid="{50323E31-7801-448D-BAF2-A23107C984C0}"/>
    <cellStyle name="Texte explicatif 8 2 3 2" xfId="44758" xr:uid="{8A37C7F7-974E-4EFA-802D-95AD6A9ECE98}"/>
    <cellStyle name="Texte explicatif 8 2 3 3" xfId="44759" xr:uid="{A7457706-9469-4CB2-AC6A-09CDA81136B1}"/>
    <cellStyle name="Texte explicatif 8 2 4" xfId="44760" xr:uid="{2E6F71C0-82EF-4883-AF16-20573C2ABC32}"/>
    <cellStyle name="Texte explicatif 8 2 4 2" xfId="44761" xr:uid="{6EFD888A-24C3-4788-88C5-97F12716BC3B}"/>
    <cellStyle name="Texte explicatif 8 2 5" xfId="44762" xr:uid="{8363967E-A4A4-48B0-A43F-EA5B008E1BAE}"/>
    <cellStyle name="Texte explicatif 8 2 6" xfId="44763" xr:uid="{67B5D15F-5348-423E-A854-37A4CCBA53C8}"/>
    <cellStyle name="Texte explicatif 8 3" xfId="44764" xr:uid="{AB86310B-B06C-42C3-BB4B-FB837307CE92}"/>
    <cellStyle name="Texte explicatif 8 3 2" xfId="44765" xr:uid="{021F970D-079C-48A9-902B-AAE94B456C26}"/>
    <cellStyle name="Texte explicatif 9" xfId="44766" xr:uid="{290A1C73-15F0-4135-B17A-7FD4B2EA4ABF}"/>
    <cellStyle name="Texte explicatif 9 2" xfId="44767" xr:uid="{5B5C6BF9-6936-46E3-98B1-51855E4C0318}"/>
    <cellStyle name="Texte explicatif 9 2 2" xfId="44768" xr:uid="{1DE717C1-5ED6-4F56-8194-C8FF44A95D98}"/>
    <cellStyle name="Texte explicatif 9 2 2 2" xfId="44769" xr:uid="{1E868758-102C-4157-9107-458ECA412F7F}"/>
    <cellStyle name="Texte explicatif 9 2 2 2 2" xfId="44770" xr:uid="{FFEE8CBB-F639-4FBF-85AF-B37DDCC5F7C4}"/>
    <cellStyle name="Texte explicatif 9 2 2 3" xfId="44771" xr:uid="{4DB07BB2-58C9-42F2-84CA-A0AAEBB2E514}"/>
    <cellStyle name="Texte explicatif 9 2 2 4" xfId="44772" xr:uid="{AF15F0F0-18C5-49F4-BB5C-F1882B1ADD57}"/>
    <cellStyle name="Texte explicatif 9 2 3" xfId="44773" xr:uid="{1D1E6DF2-874D-4904-8CCC-FD681F49B509}"/>
    <cellStyle name="Texte explicatif 9 2 3 2" xfId="44774" xr:uid="{56800D56-6ED0-4C25-8586-16A4585BA915}"/>
    <cellStyle name="Texte explicatif 9 2 3 3" xfId="44775" xr:uid="{F740539B-E4D6-416B-BD7C-127828F5670A}"/>
    <cellStyle name="Texte explicatif 9 2 4" xfId="44776" xr:uid="{73AA2C57-7825-46AF-B1E9-922A584DBF79}"/>
    <cellStyle name="Texte explicatif 9 2 4 2" xfId="44777" xr:uid="{2F4C239C-2261-42B6-9103-E52B9563EA88}"/>
    <cellStyle name="Texte explicatif 9 2 5" xfId="44778" xr:uid="{4407507F-30DD-418D-8F6B-7D7F556C1794}"/>
    <cellStyle name="Texte explicatif 9 2 6" xfId="44779" xr:uid="{A9B92FE2-2B4D-4955-95CB-64F7FF0800A3}"/>
    <cellStyle name="Texte explicatif 9 3" xfId="44780" xr:uid="{9A026517-B08D-47BA-88D9-B7AA6315B944}"/>
    <cellStyle name="Texte explicatif 9 3 2" xfId="44781" xr:uid="{F00A7A07-B0D9-4F90-BFCB-BE0D54F92D4C}"/>
    <cellStyle name="Texto de advertencia" xfId="2737" xr:uid="{EDE33131-3DD9-4654-8867-212408EB3DF2}"/>
    <cellStyle name="Texto de advertencia 2" xfId="3714" xr:uid="{9918ED25-BEF7-4021-9BA5-EBBBEFC45C29}"/>
    <cellStyle name="Texto de Aviso" xfId="44782" xr:uid="{96187DC8-D917-4BC9-9A5C-E317751B3E07}"/>
    <cellStyle name="Texto de Aviso 2" xfId="44783" xr:uid="{805A8F14-B1D9-490A-B65E-6C62937718A6}"/>
    <cellStyle name="Texto de Aviso 2 2" xfId="44784" xr:uid="{30DC9AB3-D6B0-4EBE-9408-E42BD3FFC06F}"/>
    <cellStyle name="Texto de Aviso 2 2 2" xfId="44785" xr:uid="{9F9CC4C2-01BA-4C9E-8821-244AEA448698}"/>
    <cellStyle name="Texto de Aviso 2 2 2 2" xfId="44786" xr:uid="{686854C2-92F2-4BED-A214-D26509F479AF}"/>
    <cellStyle name="Texto de Aviso 2 2 3" xfId="44787" xr:uid="{213A8482-1F4A-434B-B383-5A64DA08A4DA}"/>
    <cellStyle name="Texto de Aviso 2 2 4" xfId="44788" xr:uid="{A80D5F1C-4708-4EA7-A0C9-7E5CE1F953FF}"/>
    <cellStyle name="Texto de Aviso 2 3" xfId="44789" xr:uid="{45B02F9C-3D38-41A9-B906-7B5E5DC5EC6C}"/>
    <cellStyle name="Texto de Aviso 2 3 2" xfId="44790" xr:uid="{F69E9E2A-0F79-42F9-962C-3494E27A5DFF}"/>
    <cellStyle name="Texto de Aviso 2 4" xfId="44791" xr:uid="{E572DFE0-FB7B-4803-AEC3-3081607B7800}"/>
    <cellStyle name="Texto de Aviso 2 5" xfId="44792" xr:uid="{C0E7B765-7BF2-4DCE-BA55-B034D05F090D}"/>
    <cellStyle name="Texto explicativo" xfId="2738" xr:uid="{5622D750-447C-4E93-B312-351299E04C2D}"/>
    <cellStyle name="Texto explicativo 2" xfId="3715" xr:uid="{D67379B5-1445-4134-AA39-F4FB9934A9C5}"/>
    <cellStyle name="Texto Explicativo 2 2" xfId="44795" xr:uid="{7FC459A9-DD41-45A3-99BB-68E3C1E81DA8}"/>
    <cellStyle name="Texto Explicativo 2 2 2" xfId="44796" xr:uid="{EF457F28-5272-4838-B9AA-9C051985BFA8}"/>
    <cellStyle name="Texto Explicativo 2 2 2 2" xfId="44797" xr:uid="{E4AA9525-2163-4CCA-B2B4-623F6463A1D1}"/>
    <cellStyle name="Texto Explicativo 2 2 3" xfId="44798" xr:uid="{91CADB86-2996-484B-8EDC-C2519D2DD5B5}"/>
    <cellStyle name="Texto Explicativo 2 2 4" xfId="44799" xr:uid="{47B2D5FF-87BD-4090-B377-9525A31FD682}"/>
    <cellStyle name="Texto Explicativo 2 3" xfId="44800" xr:uid="{1C3AD40C-58AB-4F00-9101-5F6E3781027A}"/>
    <cellStyle name="Texto Explicativo 2 3 2" xfId="44801" xr:uid="{018CAF3A-D8FB-4EDD-91E9-4EB10F883D84}"/>
    <cellStyle name="Texto Explicativo 2 4" xfId="44802" xr:uid="{20D44127-BAC4-47C3-A04B-AF6C054C9F04}"/>
    <cellStyle name="Texto Explicativo 2 5" xfId="44803" xr:uid="{0C6CE6D4-D61D-4677-8CC4-8D5DB107766E}"/>
    <cellStyle name="Texto Explicativo 2 6" xfId="44794" xr:uid="{A729E92B-9BDB-4FE4-995E-AC92E961F4FD}"/>
    <cellStyle name="Texto Explicativo 3" xfId="44793" xr:uid="{CA539BF8-B2CD-4EBD-A47A-8E94E883BB9E}"/>
    <cellStyle name="Title" xfId="2739" xr:uid="{A8DB8660-4301-496F-8C91-A56DB358A97B}"/>
    <cellStyle name="Title 2" xfId="1711" xr:uid="{00000000-0005-0000-0000-0000BA060000}"/>
    <cellStyle name="Title 2 2" xfId="1712" xr:uid="{00000000-0005-0000-0000-0000BB060000}"/>
    <cellStyle name="Title 2 2 2" xfId="44807" xr:uid="{59798C2E-97CE-49E8-8D3E-D5F49271A7D3}"/>
    <cellStyle name="Title 2 2 2 2" xfId="44808" xr:uid="{ADBE2F39-D11B-4E01-9ECE-88576F2BA52E}"/>
    <cellStyle name="Title 2 2 2 2 2" xfId="44809" xr:uid="{2A64DAAC-8E95-4347-8B32-3C28475EB045}"/>
    <cellStyle name="Title 2 2 2 3" xfId="44810" xr:uid="{17142802-D257-4AC7-9EC3-08290A98F1FA}"/>
    <cellStyle name="Title 2 2 2 4" xfId="44811" xr:uid="{CC9E48E6-D3A6-4F25-88FA-683AEC05872C}"/>
    <cellStyle name="Title 2 2 3" xfId="44812" xr:uid="{216EFAAA-A7B0-4D9E-AE37-8C6E3EF6ABF5}"/>
    <cellStyle name="Title 2 2 3 2" xfId="44813" xr:uid="{30315B9B-AF2F-4627-BA7D-3A25D3BEAC14}"/>
    <cellStyle name="Title 2 2 4" xfId="44814" xr:uid="{7C5850C4-A5AF-43A2-B94F-ADE8890FE193}"/>
    <cellStyle name="Title 2 2 5" xfId="44815" xr:uid="{550B6665-B135-4A95-9E73-FEA7EC114D6E}"/>
    <cellStyle name="Title 2 2 6" xfId="44816" xr:uid="{8B839DD7-E2B8-4C25-80C9-CD120F312AC6}"/>
    <cellStyle name="Title 2 2 7" xfId="44806" xr:uid="{E8A77F69-AB69-4E78-9CE4-93BF7ED072B2}"/>
    <cellStyle name="Title 2 3" xfId="44817" xr:uid="{474E4585-147C-45D1-95E3-5115179A695E}"/>
    <cellStyle name="Title 2 3 2" xfId="44818" xr:uid="{F192375F-796B-4B0D-B290-17919B8FE6F5}"/>
    <cellStyle name="Title 2 3 3" xfId="44819" xr:uid="{19110F35-A3A0-4088-B619-5725B541EE5A}"/>
    <cellStyle name="Title 2 4" xfId="44805" xr:uid="{3A185BB7-8BA4-45AC-BA9B-002BFB15564B}"/>
    <cellStyle name="Title 2 5" xfId="3716" xr:uid="{3C4B1A21-B53B-4046-AD80-DEA4746FDA1C}"/>
    <cellStyle name="Title 3" xfId="1713" xr:uid="{00000000-0005-0000-0000-0000BC060000}"/>
    <cellStyle name="Title 3 2" xfId="1714" xr:uid="{00000000-0005-0000-0000-0000BD060000}"/>
    <cellStyle name="Title 3 2 2" xfId="44822" xr:uid="{D39CB571-AE82-4D93-8142-AC307A5D1F1E}"/>
    <cellStyle name="Title 3 2 2 2" xfId="44823" xr:uid="{D5890F06-2180-4EBF-8F39-6FB2A2CEB971}"/>
    <cellStyle name="Title 3 2 3" xfId="44824" xr:uid="{16FBFB97-5F4F-4776-96AB-6F5D4A3707FA}"/>
    <cellStyle name="Title 3 2 4" xfId="44825" xr:uid="{62ECC59C-C07F-49E7-9A10-DE3FF9413E0A}"/>
    <cellStyle name="Title 3 2 5" xfId="44821" xr:uid="{B38B0C3F-2424-474F-8766-FC1EFC7F9564}"/>
    <cellStyle name="Title 3 3" xfId="44826" xr:uid="{72000B52-DAE3-4A1A-B88A-C7CF3DBD2A31}"/>
    <cellStyle name="Title 3 3 2" xfId="44827" xr:uid="{157C25D9-708A-4376-8CB4-489E76C7B848}"/>
    <cellStyle name="Title 3 4" xfId="44828" xr:uid="{D326AA6A-0382-433E-81B6-EBF3C6FC0E98}"/>
    <cellStyle name="Title 3 5" xfId="44829" xr:uid="{D90553A5-5721-42C8-897A-E1E5E39349A8}"/>
    <cellStyle name="Title 3 6" xfId="44830" xr:uid="{1D65F380-D528-478A-9F25-85F2E86B8F89}"/>
    <cellStyle name="Title 3 7" xfId="44831" xr:uid="{D10CEAFA-82FA-4970-80B3-DCE5944265A5}"/>
    <cellStyle name="Title 3 8" xfId="44820" xr:uid="{75C06404-C7A5-4768-9BEF-F8DEFFFD2425}"/>
    <cellStyle name="Title 4" xfId="44832" xr:uid="{AA459DD8-C090-4AC6-838F-4BB6789AF8B8}"/>
    <cellStyle name="Title 5" xfId="44833" xr:uid="{078613B7-A375-4320-82C2-EFA906A06B92}"/>
    <cellStyle name="Title 6" xfId="44804" xr:uid="{F685EC24-ACA8-478D-98AD-9E0763C814B3}"/>
    <cellStyle name="Titolo" xfId="2740" xr:uid="{534A9317-1390-4619-92A7-8CB9BABCAF98}"/>
    <cellStyle name="Titolo 1" xfId="2741" xr:uid="{F1548576-0A93-4974-B3CC-ECB296EDAEAD}"/>
    <cellStyle name="Titolo 1 2" xfId="3718" xr:uid="{E0938D51-496E-4E6E-8F4F-474EAA639E6B}"/>
    <cellStyle name="Titolo 2" xfId="2742" xr:uid="{656D2F40-9849-4A2B-A600-9617661D3E14}"/>
    <cellStyle name="Titolo 2 2" xfId="3719" xr:uid="{2FDB017B-A1E7-43F0-B0EB-C4A9D6AFB1BD}"/>
    <cellStyle name="Titolo 3" xfId="2743" xr:uid="{2B04EF60-9810-4B72-B09C-70AD22D2D44E}"/>
    <cellStyle name="Titolo 3 2" xfId="3720" xr:uid="{A9149BD7-4424-4788-A77B-E76724BE9125}"/>
    <cellStyle name="Titolo 4" xfId="2744" xr:uid="{22211A28-27B5-40D8-A777-6B2E86E7E00C}"/>
    <cellStyle name="Titolo 4 2" xfId="3721" xr:uid="{6E33EB01-0811-440E-A9FA-8989F91C9433}"/>
    <cellStyle name="Titolo 5" xfId="3717" xr:uid="{9C6B7EB9-B44C-4A9E-BBC3-FE69790EAF3B}"/>
    <cellStyle name="Titolo_ANNÉE 2015" xfId="2745" xr:uid="{E45132EB-CACC-4C41-83AE-FA836940854D}"/>
    <cellStyle name="Titre 1" xfId="2752" xr:uid="{ADEA82F9-84B2-4B9A-AA44-3CF378EAF6AD}"/>
    <cellStyle name="Titre 1 2" xfId="2753" xr:uid="{4EE861BC-E9B5-45D0-8532-DD4D2F55D875}"/>
    <cellStyle name="Titre 1 2 2" xfId="3723" xr:uid="{3E078407-948B-4899-B0AC-C086B23ADB82}"/>
    <cellStyle name="Titre 1 2 2 2" xfId="3798" xr:uid="{3AA2A32A-EC78-45FE-A081-ECB700348323}"/>
    <cellStyle name="Titre 1 2 2 3" xfId="44836" xr:uid="{98B38416-8584-46AD-B26C-C317DC3463F8}"/>
    <cellStyle name="Titre 1 2 3" xfId="3794" xr:uid="{F03CA34E-4BAC-41AF-B6D6-8C2350298C24}"/>
    <cellStyle name="Titre 1 2 4" xfId="44835" xr:uid="{73467C06-1021-4D1B-AA0B-CC79A13D1100}"/>
    <cellStyle name="Titre 1 3" xfId="2754" xr:uid="{6DEBF7C3-C0A8-48CF-BE5C-354FFFD1C769}"/>
    <cellStyle name="Titre 1 3 2" xfId="3724" xr:uid="{40C6DE94-679B-4218-B1DA-B0934458637D}"/>
    <cellStyle name="Titre 1 3 3" xfId="44837" xr:uid="{3A915CA2-C873-440D-9FDA-2858E06FC657}"/>
    <cellStyle name="Titre 1 4" xfId="3722" xr:uid="{BBB1EF4A-F2D8-4E95-996D-E3BE89B70E16}"/>
    <cellStyle name="Titre 1 5" xfId="44834" xr:uid="{951737D0-3A9E-4BCB-A529-2597181557D6}"/>
    <cellStyle name="Titre 10" xfId="44838" xr:uid="{51CBE1C1-9E05-4550-9093-8C03B310D6F0}"/>
    <cellStyle name="Titre 10 2" xfId="44839" xr:uid="{7106FEBB-788E-4714-96A1-9F6A8E810273}"/>
    <cellStyle name="Titre 10 2 2" xfId="44840" xr:uid="{FC2DF610-1CDA-4343-9129-98B932DFF57D}"/>
    <cellStyle name="Titre 10 2 2 2" xfId="44841" xr:uid="{0B160AC6-ACAA-45EA-A6B8-6647D0BF9666}"/>
    <cellStyle name="Titre 10 2 2 2 2" xfId="44842" xr:uid="{6196E22F-A54E-4A88-8D69-ED01EE9788E7}"/>
    <cellStyle name="Titre 10 2 2 3" xfId="44843" xr:uid="{2CF0FE25-9413-4771-BA32-A623BCD21F2B}"/>
    <cellStyle name="Titre 10 2 2 4" xfId="44844" xr:uid="{2D0977FA-4892-4EB6-8E5C-DAD5A298C1B7}"/>
    <cellStyle name="Titre 10 2 3" xfId="44845" xr:uid="{A7E838C1-0ED6-45B8-8465-4E67F9FD519F}"/>
    <cellStyle name="Titre 10 2 3 2" xfId="44846" xr:uid="{DD78FECB-227C-4F9A-89F1-A2B905C6C6F0}"/>
    <cellStyle name="Titre 10 2 3 3" xfId="44847" xr:uid="{F09B5914-0921-49F0-8DAD-DDA9E8F61448}"/>
    <cellStyle name="Titre 10 2 4" xfId="44848" xr:uid="{BBD76BFE-EC75-4D9F-881B-14AF036C537A}"/>
    <cellStyle name="Titre 10 2 4 2" xfId="44849" xr:uid="{66DF9BB5-BF72-41BD-B6BD-96CCE037547C}"/>
    <cellStyle name="Titre 10 2 5" xfId="44850" xr:uid="{48A09CF0-38D2-43A2-99A5-2121AFD537E5}"/>
    <cellStyle name="Titre 10 2 6" xfId="44851" xr:uid="{200EE444-5B70-4C16-9DFD-5E7A5B2DF1EC}"/>
    <cellStyle name="Titre 10 3" xfId="44852" xr:uid="{EBD5AD54-6537-4AC9-BDE8-3BDCBB05FA94}"/>
    <cellStyle name="Titre 10 3 2" xfId="44853" xr:uid="{EED3766B-795C-41FD-A37C-FB5CC0A33C23}"/>
    <cellStyle name="Titre 11" xfId="44854" xr:uid="{419B5715-03CB-47A8-AA8B-C85F83E2278F}"/>
    <cellStyle name="Titre 11 2" xfId="44855" xr:uid="{76C79F8B-EFBE-4300-9DB6-E830DDA3713A}"/>
    <cellStyle name="Titre 11 2 2" xfId="44856" xr:uid="{513904BE-EF55-4887-B9C1-FF45E1B215EA}"/>
    <cellStyle name="Titre 11 2 2 2" xfId="44857" xr:uid="{4C0B8135-7F7C-4E4F-ABBF-C5D9704D6E39}"/>
    <cellStyle name="Titre 11 2 2 2 2" xfId="44858" xr:uid="{9E2C15CF-5B6E-49DA-BA2F-E80B4E879AC5}"/>
    <cellStyle name="Titre 11 2 2 2 2 2" xfId="44859" xr:uid="{42F75F98-6624-4E4E-9ED8-842F1ACA751E}"/>
    <cellStyle name="Titre 11 2 2 2 3" xfId="44860" xr:uid="{7BE05BD8-8211-404B-BAFE-DA62009E71DF}"/>
    <cellStyle name="Titre 11 2 2 2 4" xfId="44861" xr:uid="{0429F5EC-1D04-4C6F-8480-D3DBC7246368}"/>
    <cellStyle name="Titre 11 2 2 3" xfId="44862" xr:uid="{6286F170-D66A-445E-BE37-E6C438A4D6FC}"/>
    <cellStyle name="Titre 11 2 2 3 2" xfId="44863" xr:uid="{E6373A62-CE1F-4E5B-A4C8-60E1ADC7D91D}"/>
    <cellStyle name="Titre 11 2 2 4" xfId="44864" xr:uid="{D05C2A9D-308B-40BC-84D6-57FC43917659}"/>
    <cellStyle name="Titre 11 2 2 5" xfId="44865" xr:uid="{751100C2-F9A5-4951-9115-9FBC28DAC570}"/>
    <cellStyle name="Titre 11 2 2 6" xfId="44866" xr:uid="{C9E89B39-6290-48AB-9C31-DE9ECCAD4D83}"/>
    <cellStyle name="Titre 11 2 3" xfId="44867" xr:uid="{C9BFC5BE-1013-4677-9A00-C145ACECCF8A}"/>
    <cellStyle name="Titre 11 2 3 2" xfId="44868" xr:uid="{1D212890-CFEE-4B3E-8C44-6B1A29ADECCC}"/>
    <cellStyle name="Titre 11 2 4" xfId="44869" xr:uid="{000819E7-648F-4F88-B516-51A9E409180A}"/>
    <cellStyle name="Titre 11 2 5" xfId="44870" xr:uid="{E2282E7C-51FD-411E-8D43-BCA854DBB05B}"/>
    <cellStyle name="Titre 11 3" xfId="44871" xr:uid="{58EB47D3-42DC-4A40-A510-8D01DD7A5BCA}"/>
    <cellStyle name="Titre 11 3 2" xfId="44872" xr:uid="{0169200F-16A7-489E-BEFD-FC79989B7402}"/>
    <cellStyle name="Titre 11 3 2 2" xfId="44873" xr:uid="{3D89A1D7-9759-4592-9F35-49B66A361D47}"/>
    <cellStyle name="Titre 11 3 2 2 2" xfId="44874" xr:uid="{638B4593-B42A-4F5B-BA8F-4FE089493016}"/>
    <cellStyle name="Titre 11 3 2 2 2 2" xfId="44875" xr:uid="{E6E941C9-51E3-4F6D-982C-0815F87FA762}"/>
    <cellStyle name="Titre 11 3 2 2 3" xfId="44876" xr:uid="{E52DCD49-35ED-4551-8B34-DE1042FD950B}"/>
    <cellStyle name="Titre 11 3 2 2 4" xfId="44877" xr:uid="{29C9C9CC-0BDD-490F-A4D7-E20D7DF02691}"/>
    <cellStyle name="Titre 11 3 2 3" xfId="44878" xr:uid="{7543AADA-D5E8-4987-B5B1-A7226B7090B9}"/>
    <cellStyle name="Titre 11 3 2 3 2" xfId="44879" xr:uid="{A3C417B5-AE08-47BD-AC0A-A96CC17DD587}"/>
    <cellStyle name="Titre 11 3 2 4" xfId="44880" xr:uid="{A9ECD933-2E37-4772-8531-40F68118BFFE}"/>
    <cellStyle name="Titre 11 3 2 5" xfId="44881" xr:uid="{A8895C58-6116-4210-B651-15D662A0E151}"/>
    <cellStyle name="Titre 11 3 2 6" xfId="44882" xr:uid="{F4E7B8B6-C666-4507-B458-B22681944455}"/>
    <cellStyle name="Titre 11 3 3" xfId="44883" xr:uid="{FFDFECD7-61D3-4F4A-925D-033B525FAB4A}"/>
    <cellStyle name="Titre 11 3 3 2" xfId="44884" xr:uid="{81013537-473A-4653-B276-BA2814AC1B41}"/>
    <cellStyle name="Titre 11 4" xfId="44885" xr:uid="{ED6994E5-8B37-4B7C-99AC-5292E77AA01E}"/>
    <cellStyle name="Titre 11 4 2" xfId="44886" xr:uid="{CFDCE3B4-CB00-43F9-BAC4-6BDF056AEA13}"/>
    <cellStyle name="Titre 11 4 2 2" xfId="44887" xr:uid="{9FA04E23-CC25-4F17-87FB-36EA7820113C}"/>
    <cellStyle name="Titre 11 4 2 2 2" xfId="44888" xr:uid="{715B9FB8-74A9-4B25-81AB-1905803AB90F}"/>
    <cellStyle name="Titre 11 4 2 2 2 2" xfId="44889" xr:uid="{E36E8D91-FF20-4EA2-8CCD-F683905F6947}"/>
    <cellStyle name="Titre 11 4 2 2 3" xfId="44890" xr:uid="{93626B1D-9070-4ECB-B2EC-01AAE8E4FD52}"/>
    <cellStyle name="Titre 11 4 2 2 4" xfId="44891" xr:uid="{6ACFCE9C-BF06-455E-8FEC-55469E7F86BF}"/>
    <cellStyle name="Titre 11 4 2 3" xfId="44892" xr:uid="{0E31957B-851F-436B-97A9-7AF51699E5E8}"/>
    <cellStyle name="Titre 11 4 2 3 2" xfId="44893" xr:uid="{63180C40-D255-4DFC-B751-63444ACB677F}"/>
    <cellStyle name="Titre 11 4 2 4" xfId="44894" xr:uid="{FE9C0429-6088-4CE0-9AC0-E5B770DBB760}"/>
    <cellStyle name="Titre 11 4 2 5" xfId="44895" xr:uid="{626D1A0E-ABEA-4C31-B052-A264CCD1143A}"/>
    <cellStyle name="Titre 11 4 2 6" xfId="44896" xr:uid="{B18F144E-45FD-404B-B624-ED2DA609559A}"/>
    <cellStyle name="Titre 11 4 3" xfId="44897" xr:uid="{5B83CD6D-8826-4080-BB5A-787ADBFB599D}"/>
    <cellStyle name="Titre 11 4 3 2" xfId="44898" xr:uid="{CAB1583A-7B65-4EF8-A642-13F805254DED}"/>
    <cellStyle name="Titre 11 5" xfId="44899" xr:uid="{3033ABFF-201D-4FC2-B833-9AF60A868BE3}"/>
    <cellStyle name="Titre 11 5 2" xfId="44900" xr:uid="{F5FB2966-CEF0-42F6-B944-BCB19A75E6D7}"/>
    <cellStyle name="Titre 11 5 2 2" xfId="44901" xr:uid="{0A3A183A-74A6-4CB0-A587-6B3BB4A3EA5B}"/>
    <cellStyle name="Titre 11 5 2 2 2" xfId="44902" xr:uid="{92659433-7F06-4E66-8E71-BC7916ABC74D}"/>
    <cellStyle name="Titre 11 5 2 3" xfId="44903" xr:uid="{42E63DA4-42A4-401B-BC7E-36A216424F9B}"/>
    <cellStyle name="Titre 11 5 2 4" xfId="44904" xr:uid="{9B71C1F9-EB08-42EC-90C0-EC5A04EB274B}"/>
    <cellStyle name="Titre 11 5 3" xfId="44905" xr:uid="{A21EEC52-332D-4C51-80C8-B460D6374F27}"/>
    <cellStyle name="Titre 11 5 3 2" xfId="44906" xr:uid="{8A154E65-B1A0-49AB-A55F-9D9502F97DF8}"/>
    <cellStyle name="Titre 11 5 4" xfId="44907" xr:uid="{C79CAF4B-9826-4BE6-B583-2BFF39B59ED2}"/>
    <cellStyle name="Titre 11 5 5" xfId="44908" xr:uid="{0F5DA650-D323-453B-AAA8-26FE4FC323D1}"/>
    <cellStyle name="Titre 11 5 6" xfId="44909" xr:uid="{718A7446-2272-4464-803B-A5F644BB2B2F}"/>
    <cellStyle name="Titre 11 6" xfId="44910" xr:uid="{D23A5B6B-2479-4D80-9CE7-C0248640DAD4}"/>
    <cellStyle name="Titre 11 7" xfId="44911" xr:uid="{483BC118-30E6-4428-A67D-505238DE7597}"/>
    <cellStyle name="Titre 12" xfId="44912" xr:uid="{ED80E3F9-A535-45EC-A5AF-172647ECDAFE}"/>
    <cellStyle name="Titre 12 2" xfId="44913" xr:uid="{8AB42B14-31B8-47E0-9AF2-295A2F395DA8}"/>
    <cellStyle name="Titre 12 2 2" xfId="44914" xr:uid="{CA93B23E-398D-40B8-AE00-A11F3D916B81}"/>
    <cellStyle name="Titre 12 2 2 2" xfId="44915" xr:uid="{4E23FC0D-4A64-4855-934E-4CEF224460EC}"/>
    <cellStyle name="Titre 12 2 2 2 2" xfId="44916" xr:uid="{A563D8DF-F59B-4B25-9A55-8FD4FD615638}"/>
    <cellStyle name="Titre 12 2 2 2 2 2" xfId="44917" xr:uid="{373AE419-9F63-44F7-8FFA-B5B37DB4197A}"/>
    <cellStyle name="Titre 12 2 2 2 3" xfId="44918" xr:uid="{303B0183-CEB9-4B11-BC93-2478CFA9F8FB}"/>
    <cellStyle name="Titre 12 2 2 2 4" xfId="44919" xr:uid="{4258B281-1131-449C-B762-E2D1C93F4A95}"/>
    <cellStyle name="Titre 12 2 2 3" xfId="44920" xr:uid="{8ED83465-0642-4E80-A330-664B65D3F718}"/>
    <cellStyle name="Titre 12 2 2 3 2" xfId="44921" xr:uid="{936B9E79-AD66-43B7-8436-D334652132D3}"/>
    <cellStyle name="Titre 12 2 2 4" xfId="44922" xr:uid="{96611750-C51F-406D-AEA8-5A3A4E6BA4E8}"/>
    <cellStyle name="Titre 12 2 2 5" xfId="44923" xr:uid="{DE7A756E-5BE3-4788-8C1C-F04C4D22AEE0}"/>
    <cellStyle name="Titre 12 2 2 6" xfId="44924" xr:uid="{F13348ED-0E9A-4B69-AAF7-DD4930256227}"/>
    <cellStyle name="Titre 12 2 3" xfId="44925" xr:uid="{F0D3A618-B638-4FC1-B851-16B0293C3A56}"/>
    <cellStyle name="Titre 12 2 3 2" xfId="44926" xr:uid="{9A54A30B-6353-4DBC-9F08-2D26A9846422}"/>
    <cellStyle name="Titre 12 3" xfId="44927" xr:uid="{297DDC64-1730-4B43-9CB8-487336585DA8}"/>
    <cellStyle name="Titre 12 3 2" xfId="44928" xr:uid="{C7A8A4B2-0F69-4633-A896-22BD6F0CD12A}"/>
    <cellStyle name="Titre 12 3 2 2" xfId="44929" xr:uid="{5B7EE0B5-7B3B-4CC5-A570-503EB196C746}"/>
    <cellStyle name="Titre 12 3 2 2 2" xfId="44930" xr:uid="{FEB3D19A-91FB-483C-9655-9446D7193CA0}"/>
    <cellStyle name="Titre 12 3 2 2 2 2" xfId="44931" xr:uid="{6744CE3A-0E89-4367-8B8E-1452AC862741}"/>
    <cellStyle name="Titre 12 3 2 2 3" xfId="44932" xr:uid="{ADAED198-8029-40AC-AB4F-38A26BC24D91}"/>
    <cellStyle name="Titre 12 3 2 2 4" xfId="44933" xr:uid="{1DF28408-910E-4FA2-8AB1-4591555A7B6B}"/>
    <cellStyle name="Titre 12 3 2 3" xfId="44934" xr:uid="{392E9ACD-65CE-430E-9C18-EF4B5D8CD0B8}"/>
    <cellStyle name="Titre 12 3 2 3 2" xfId="44935" xr:uid="{672F7ABA-D8D2-4B9F-8097-1160D2DF4E24}"/>
    <cellStyle name="Titre 12 3 2 4" xfId="44936" xr:uid="{672A9888-9EA1-4167-AE48-8DDED10EED00}"/>
    <cellStyle name="Titre 12 3 2 5" xfId="44937" xr:uid="{993AA4D5-8FD6-4C77-B27D-E0BD59B10D76}"/>
    <cellStyle name="Titre 12 3 2 6" xfId="44938" xr:uid="{74ACB9BA-677B-4D0E-93A8-1BCE5B7C131B}"/>
    <cellStyle name="Titre 12 3 3" xfId="44939" xr:uid="{A1BC2EF2-6AFC-42C3-BFF0-E1E01A0D16FB}"/>
    <cellStyle name="Titre 12 3 3 2" xfId="44940" xr:uid="{917CCF5E-BA2E-499B-A06A-FDA63FF5EB94}"/>
    <cellStyle name="Titre 12 4" xfId="44941" xr:uid="{06B2D660-BCFD-4A55-B3CE-A61B2DD10592}"/>
    <cellStyle name="Titre 12 4 2" xfId="44942" xr:uid="{8691F0BF-9C00-491F-9F6C-F330964657F6}"/>
    <cellStyle name="Titre 12 4 2 2" xfId="44943" xr:uid="{76BF1EED-F79A-473D-A751-3087C6E42533}"/>
    <cellStyle name="Titre 12 4 2 2 2" xfId="44944" xr:uid="{F2A5ED15-2B85-4ED5-95E8-26EE0216281E}"/>
    <cellStyle name="Titre 12 4 2 3" xfId="44945" xr:uid="{C416EDB4-0E44-43AC-BA3B-AE90BE680F1E}"/>
    <cellStyle name="Titre 12 4 2 4" xfId="44946" xr:uid="{B94D1C55-6F59-4D2F-BF71-BB68834F566E}"/>
    <cellStyle name="Titre 12 4 3" xfId="44947" xr:uid="{9D48290F-C232-4D29-AEE9-4AF075B0C6DE}"/>
    <cellStyle name="Titre 12 4 3 2" xfId="44948" xr:uid="{B9F885E8-FA0B-479F-B226-A3600C65FFA2}"/>
    <cellStyle name="Titre 12 4 4" xfId="44949" xr:uid="{A7B37A9D-DBFB-4BD2-ABA8-44B67FA858F8}"/>
    <cellStyle name="Titre 12 4 5" xfId="44950" xr:uid="{65ABDD27-330D-4021-B322-05E983EEB953}"/>
    <cellStyle name="Titre 12 4 6" xfId="44951" xr:uid="{C46F7414-7928-46C9-A755-61B7E9B33097}"/>
    <cellStyle name="Titre 12 5" xfId="44952" xr:uid="{60DFE9E8-9E09-4582-A12D-FA507EE559B2}"/>
    <cellStyle name="Titre 12 6" xfId="44953" xr:uid="{47C1AAA5-8311-40BC-AA5B-6158F2A485BE}"/>
    <cellStyle name="Titre 13" xfId="44954" xr:uid="{11E6670F-0EE4-4974-AC7D-BD5B2DB77960}"/>
    <cellStyle name="Titre 13 2" xfId="44955" xr:uid="{47A534A4-98F5-41A2-9120-C6C24DF281E2}"/>
    <cellStyle name="Titre 13 2 2" xfId="44956" xr:uid="{B6D54A97-C69F-46F5-B52F-3FC2702E45DD}"/>
    <cellStyle name="Titre 13 2 2 2" xfId="44957" xr:uid="{216091ED-7DCD-4F31-8AA2-C57503E57433}"/>
    <cellStyle name="Titre 13 2 2 2 2" xfId="44958" xr:uid="{3B695464-5104-428F-9CFF-A5C942CF0859}"/>
    <cellStyle name="Titre 13 2 2 3" xfId="44959" xr:uid="{5E47668D-875B-4E50-AF4B-052C0EECBA86}"/>
    <cellStyle name="Titre 13 2 2 4" xfId="44960" xr:uid="{3455F114-915B-4EA5-95B4-8AF1081BF5E4}"/>
    <cellStyle name="Titre 13 2 3" xfId="44961" xr:uid="{94E33812-6543-481D-B5A3-0E3C9B5668B8}"/>
    <cellStyle name="Titre 13 2 3 2" xfId="44962" xr:uid="{2FE29D2F-BB16-4E60-974C-2F285DDA9874}"/>
    <cellStyle name="Titre 13 2 4" xfId="44963" xr:uid="{D0F78E52-24D3-4AF2-8F9D-1139E499ED78}"/>
    <cellStyle name="Titre 13 2 5" xfId="44964" xr:uid="{37CA0045-D5E6-4676-B782-A95928F05677}"/>
    <cellStyle name="Titre 13 2 6" xfId="44965" xr:uid="{557E9D07-D82C-4453-802D-B278C269B640}"/>
    <cellStyle name="Titre 13 3" xfId="44966" xr:uid="{01A5E5B3-2442-4975-94C3-39D65013C59D}"/>
    <cellStyle name="Titre 13 3 2" xfId="44967" xr:uid="{C08E7C99-4ED2-4A76-895B-072910714E5D}"/>
    <cellStyle name="Titre 14" xfId="44968" xr:uid="{6002A55C-9045-416C-AEFB-3DEB642D7952}"/>
    <cellStyle name="Titre 14 2" xfId="44969" xr:uid="{4497CB9A-B565-44E7-8A1B-7502A36B10E5}"/>
    <cellStyle name="Titre 14 2 2" xfId="44970" xr:uid="{F902648C-6900-410B-98CB-8BA2BCA380B9}"/>
    <cellStyle name="Titre 14 2 2 2" xfId="44971" xr:uid="{1C027D81-C9A8-473D-8985-8C4986F683FC}"/>
    <cellStyle name="Titre 14 2 2 2 2" xfId="44972" xr:uid="{0F9697DE-1D95-4950-B84A-9AE39EE0F3B6}"/>
    <cellStyle name="Titre 14 2 2 3" xfId="44973" xr:uid="{7C665B87-D74A-4B90-AA40-75FEC5EDE4D0}"/>
    <cellStyle name="Titre 14 2 2 4" xfId="44974" xr:uid="{57820C7A-06C2-44BA-AA06-CEB4A1D4297E}"/>
    <cellStyle name="Titre 14 2 3" xfId="44975" xr:uid="{7D5012C7-288D-424E-BBB2-840D0C773DB7}"/>
    <cellStyle name="Titre 14 2 3 2" xfId="44976" xr:uid="{DCAC6258-96C7-43FC-8D84-E7F1C197C589}"/>
    <cellStyle name="Titre 14 2 4" xfId="44977" xr:uid="{FA422530-7274-4408-B9D0-8B10F3BA3CA0}"/>
    <cellStyle name="Titre 14 2 5" xfId="44978" xr:uid="{977CFB61-6BDE-4D25-A85D-C7E70541F0A8}"/>
    <cellStyle name="Titre 14 2 6" xfId="44979" xr:uid="{50E79622-1883-4B7F-9FBB-33211B4D0DE1}"/>
    <cellStyle name="Titre 14 3" xfId="44980" xr:uid="{69AE22A8-B045-415E-9ABD-02D7EE12A31A}"/>
    <cellStyle name="Titre 14 3 2" xfId="44981" xr:uid="{44F7AF62-9F7E-4376-A595-1EF0E13E02EC}"/>
    <cellStyle name="Titre 15" xfId="44982" xr:uid="{9348981E-B64F-40A8-8897-F5DB6B13F9C5}"/>
    <cellStyle name="Titre 15 2" xfId="44983" xr:uid="{17223341-2238-4703-8257-F8B37A8B7D37}"/>
    <cellStyle name="Titre 15 2 2" xfId="44984" xr:uid="{1FF61873-A56B-4B26-94C7-1783BFC37906}"/>
    <cellStyle name="Titre 15 2 2 2" xfId="44985" xr:uid="{CEB7C2C0-9BF1-42CD-82BE-854F2AD9F5D5}"/>
    <cellStyle name="Titre 15 2 2 2 2" xfId="44986" xr:uid="{DA6F4C8E-1CE3-4541-8F2F-027779A3D36D}"/>
    <cellStyle name="Titre 15 2 2 3" xfId="44987" xr:uid="{C00AE687-19DF-4B6B-809E-95626D2545CC}"/>
    <cellStyle name="Titre 15 2 2 4" xfId="44988" xr:uid="{1B118D38-CB93-4EA9-9FFE-1D4255BA997C}"/>
    <cellStyle name="Titre 15 2 3" xfId="44989" xr:uid="{B14C163C-3251-45A1-B444-A0E61D00554D}"/>
    <cellStyle name="Titre 15 2 3 2" xfId="44990" xr:uid="{D6450DD0-7857-4497-B081-1B786FD12065}"/>
    <cellStyle name="Titre 15 2 4" xfId="44991" xr:uid="{B32CB1D6-270B-457F-876D-1FB03E7B841F}"/>
    <cellStyle name="Titre 15 2 5" xfId="44992" xr:uid="{A1B63122-35BD-4DF4-BD68-3F67C5828551}"/>
    <cellStyle name="Titre 15 2 6" xfId="44993" xr:uid="{A1DD6388-3A66-4D2F-BDB3-BAFC4EF5A32A}"/>
    <cellStyle name="Titre 15 3" xfId="44994" xr:uid="{68A8D4AA-35B3-4941-AE3B-A33316F7C298}"/>
    <cellStyle name="Titre 15 3 2" xfId="44995" xr:uid="{382E0F28-C66E-4B95-9174-E52D32C26679}"/>
    <cellStyle name="Titre 16" xfId="44996" xr:uid="{82173BD6-C094-4BF8-BA3B-1A550C344CCC}"/>
    <cellStyle name="Titre 16 2" xfId="44997" xr:uid="{CBCF9C25-5426-4D99-A377-E49AD064CEA2}"/>
    <cellStyle name="Titre 16 3" xfId="44998" xr:uid="{B8BD8CFD-8654-4DB7-863D-1053B12BD6D4}"/>
    <cellStyle name="Titre 17" xfId="44999" xr:uid="{9898E31D-39E4-4FE0-BBD9-05CDA235392E}"/>
    <cellStyle name="Titre 17 2" xfId="45000" xr:uid="{5431C216-F640-43B6-9BA0-9F446AD7E7DA}"/>
    <cellStyle name="Titre 18" xfId="45001" xr:uid="{59CC8423-E1A9-4B1F-ACCA-B869059C5FFF}"/>
    <cellStyle name="Titre 2" xfId="2755" xr:uid="{04AFE1E6-B5CF-49AD-991B-2F45DCAC7431}"/>
    <cellStyle name="Titre 2 2" xfId="2756" xr:uid="{BAA93AC0-0C14-4505-B21B-E35F5C7B86BB}"/>
    <cellStyle name="Titre 2 2 2" xfId="3726" xr:uid="{D68E6E81-584E-49C7-B098-F62CC874FE66}"/>
    <cellStyle name="Titre 2 2 2 2" xfId="3799" xr:uid="{949B0852-0C5E-4114-A250-35013B4786C1}"/>
    <cellStyle name="Titre 2 2 2 2 2" xfId="45005" xr:uid="{252D8601-C99E-4647-BDC4-6BA7D119DA5F}"/>
    <cellStyle name="Titre 2 2 2 2 2 2" xfId="45006" xr:uid="{DA174E8C-F966-49FA-B0BC-5670593F2BBA}"/>
    <cellStyle name="Titre 2 2 2 2 2 2 2" xfId="45007" xr:uid="{260F952D-078E-4C60-A616-29D0FE11D7FF}"/>
    <cellStyle name="Titre 2 2 2 2 2 3" xfId="45008" xr:uid="{B7A271BE-F1E3-4FE4-8F9A-CFA3C56873D4}"/>
    <cellStyle name="Titre 2 2 2 2 2 4" xfId="45009" xr:uid="{FD80F1EF-A6CA-4B5B-9FAE-065BE4CAB532}"/>
    <cellStyle name="Titre 2 2 2 2 3" xfId="45010" xr:uid="{7A6A804E-7737-4A42-ACAC-7DB9A40AFBC2}"/>
    <cellStyle name="Titre 2 2 2 2 3 2" xfId="45011" xr:uid="{50682092-D2F0-49E7-ADAC-FB7E5F48DCCC}"/>
    <cellStyle name="Titre 2 2 2 2 4" xfId="45012" xr:uid="{A044AE43-9B47-4B14-B8A5-6BE9B2745D93}"/>
    <cellStyle name="Titre 2 2 2 2 5" xfId="45013" xr:uid="{F06F3854-0378-4BFB-AFEA-F80AC566BECE}"/>
    <cellStyle name="Titre 2 2 2 2 6" xfId="45014" xr:uid="{AE4E4FE4-5D0D-4769-8D12-6E8175441366}"/>
    <cellStyle name="Titre 2 2 2 2 7" xfId="45004" xr:uid="{022576E6-9077-442C-BCAA-58000D1E6D41}"/>
    <cellStyle name="Titre 2 2 2 3" xfId="45003" xr:uid="{C754A244-6D98-4D83-991D-BF0FE65AF018}"/>
    <cellStyle name="Titre 2 2 3" xfId="3795" xr:uid="{527DA37D-FAD0-473C-A477-C16EC57E5A58}"/>
    <cellStyle name="Titre 2 2 3 2" xfId="45016" xr:uid="{636FB4C0-D8D9-4A78-92E2-D1B2F4862B82}"/>
    <cellStyle name="Titre 2 2 3 2 2" xfId="45017" xr:uid="{9ADF6D40-2386-4342-8C03-89405F8F5666}"/>
    <cellStyle name="Titre 2 2 3 2 2 2" xfId="45018" xr:uid="{89184355-87C5-4953-8CE8-B06168247D95}"/>
    <cellStyle name="Titre 2 2 3 2 3" xfId="45019" xr:uid="{15EDD882-4B58-4A53-8E32-99401BE9114D}"/>
    <cellStyle name="Titre 2 2 3 2 4" xfId="45020" xr:uid="{23AB31D1-8057-4227-B7C8-856AA2EC45FE}"/>
    <cellStyle name="Titre 2 2 3 3" xfId="45021" xr:uid="{43861ED3-E1B2-41E6-9763-3D39097BA4A8}"/>
    <cellStyle name="Titre 2 2 3 3 2" xfId="45022" xr:uid="{1D9534F6-DEAF-4AEC-A728-BAB63CAA7D3D}"/>
    <cellStyle name="Titre 2 2 3 4" xfId="45023" xr:uid="{3A265BF7-9AEA-49ED-B642-D3CFF4520FA8}"/>
    <cellStyle name="Titre 2 2 3 5" xfId="45024" xr:uid="{0ECF97E6-4407-476E-AC24-6166A1109347}"/>
    <cellStyle name="Titre 2 2 3 6" xfId="45015" xr:uid="{4A7968B8-5E09-4188-B174-B9560A463C2A}"/>
    <cellStyle name="Titre 2 2 4" xfId="45025" xr:uid="{3CEED404-BA75-4FEB-992F-7827A4F0D6ED}"/>
    <cellStyle name="Titre 2 2 5" xfId="45026" xr:uid="{2AF0E3AC-36BC-49EA-B9D4-834010FD0547}"/>
    <cellStyle name="Titre 2 2 6" xfId="45002" xr:uid="{D42AADE8-2861-4668-B4ED-725589BD3C93}"/>
    <cellStyle name="Titre 2 3" xfId="2757" xr:uid="{292E61DE-1F57-4D7C-8E96-AB7632A80FFB}"/>
    <cellStyle name="Titre 2 3 2" xfId="3727" xr:uid="{93A45E2B-7F2E-42CF-8E16-A67260C3EBF5}"/>
    <cellStyle name="Titre 2 3 2 2" xfId="45029" xr:uid="{D3BA78D4-B946-4962-BB79-0F52AB688B7F}"/>
    <cellStyle name="Titre 2 3 2 2 2" xfId="45030" xr:uid="{71326C94-E973-42D1-A087-48BC032246DA}"/>
    <cellStyle name="Titre 2 3 2 2 2 2" xfId="45031" xr:uid="{CF82782C-3AB4-4FDF-A994-9703EACE9EF1}"/>
    <cellStyle name="Titre 2 3 2 2 3" xfId="45032" xr:uid="{BF76D3D0-FD7C-4A8C-B954-3415ACBD2835}"/>
    <cellStyle name="Titre 2 3 2 2 4" xfId="45033" xr:uid="{03D4AD0E-5553-4842-9F5D-BFECB67F11E7}"/>
    <cellStyle name="Titre 2 3 2 3" xfId="45034" xr:uid="{964D208D-5355-4420-AF5F-1C34668547B2}"/>
    <cellStyle name="Titre 2 3 2 3 2" xfId="45035" xr:uid="{6C25AAB7-2D8A-4C10-BDFA-E33D29FCF8F0}"/>
    <cellStyle name="Titre 2 3 2 4" xfId="45036" xr:uid="{DA1E529F-D33A-40DE-ACF9-88CB24818629}"/>
    <cellStyle name="Titre 2 3 2 5" xfId="45037" xr:uid="{82B880D2-1E90-4C0E-9811-CAAFE5FA3419}"/>
    <cellStyle name="Titre 2 3 2 6" xfId="45038" xr:uid="{362A6858-8041-49A7-AFB2-42314EF77544}"/>
    <cellStyle name="Titre 2 3 2 7" xfId="45028" xr:uid="{1F986EFB-66A5-400A-A329-8835E3C1F0C5}"/>
    <cellStyle name="Titre 2 3 3" xfId="45039" xr:uid="{22826EBA-C619-47D8-8C63-E44B4C744FC0}"/>
    <cellStyle name="Titre 2 3 4" xfId="45040" xr:uid="{DBFF26FE-6EBF-4929-AA13-7CF4DBB3BE3D}"/>
    <cellStyle name="Titre 2 3 5" xfId="45027" xr:uid="{13DACF9F-0302-4CE1-BE9B-703D5F537B2C}"/>
    <cellStyle name="Titre 2 4" xfId="3725" xr:uid="{B640E6AC-BACC-4273-9B9C-2A9E9C28A4E0}"/>
    <cellStyle name="Titre 2 4 2" xfId="45042" xr:uid="{3541D1D3-C91C-4EC0-91EC-6D9000BE1D94}"/>
    <cellStyle name="Titre 2 4 2 2" xfId="45043" xr:uid="{039FDADC-C798-4B85-B1FE-E4B3EDC36E10}"/>
    <cellStyle name="Titre 2 4 2 2 2" xfId="45044" xr:uid="{7D2AD13C-EAB2-45AB-9D79-27A03D30E984}"/>
    <cellStyle name="Titre 2 4 2 2 2 2" xfId="45045" xr:uid="{EB8B4372-E728-4791-A095-A9D26ABE2DAE}"/>
    <cellStyle name="Titre 2 4 2 2 3" xfId="45046" xr:uid="{EA9D2AA6-83C2-4DDB-A996-A226305FE395}"/>
    <cellStyle name="Titre 2 4 2 2 4" xfId="45047" xr:uid="{02E474AF-910F-46E8-9771-47DD066C60CF}"/>
    <cellStyle name="Titre 2 4 2 3" xfId="45048" xr:uid="{CF2929BD-8D6A-4FE9-9114-B56F638C723C}"/>
    <cellStyle name="Titre 2 4 2 3 2" xfId="45049" xr:uid="{D314CDD7-D461-46B0-811E-090B32125B3F}"/>
    <cellStyle name="Titre 2 4 2 4" xfId="45050" xr:uid="{AA59FC83-F86D-4738-9B28-73370B4F141B}"/>
    <cellStyle name="Titre 2 4 2 5" xfId="45051" xr:uid="{1A3B02BB-C99A-4BA5-963A-83456737C889}"/>
    <cellStyle name="Titre 2 4 2 6" xfId="45052" xr:uid="{D5E3A3A5-A1AF-4DDF-977A-750CA32BC120}"/>
    <cellStyle name="Titre 2 4 3" xfId="45053" xr:uid="{6B88C0C6-10AC-4C24-A7B3-D9748E0CF038}"/>
    <cellStyle name="Titre 2 4 4" xfId="45054" xr:uid="{480C2E73-264E-4DAF-B08B-B6BDCCB65975}"/>
    <cellStyle name="Titre 2 4 5" xfId="45041" xr:uid="{40DA4AA7-F41C-4964-A9F2-C1CA7559CF84}"/>
    <cellStyle name="Titre 2 5" xfId="45055" xr:uid="{9EA35EB1-D636-4B80-960D-7B42FC66DD94}"/>
    <cellStyle name="Titre 2 5 2" xfId="45056" xr:uid="{1AFB72B8-E5A5-4F9E-ABAA-63233F19ED1A}"/>
    <cellStyle name="Titre 2 5 2 2" xfId="45057" xr:uid="{64DFCA3E-095C-4E20-AC3A-1E148396039C}"/>
    <cellStyle name="Titre 2 5 2 2 2" xfId="45058" xr:uid="{2824E191-C05B-40FC-973F-78352DEE1280}"/>
    <cellStyle name="Titre 2 5 2 3" xfId="45059" xr:uid="{DDB4117E-26B4-4518-9961-C07F5A05A4D9}"/>
    <cellStyle name="Titre 2 5 2 4" xfId="45060" xr:uid="{6C497A9D-42C5-4D3F-9B69-7FE6481756DE}"/>
    <cellStyle name="Titre 2 5 3" xfId="45061" xr:uid="{F1432659-EF48-45D6-8CB1-4DD1201A7D18}"/>
    <cellStyle name="Titre 2 5 3 2" xfId="45062" xr:uid="{F9869B76-08F6-4C79-AA7A-55F42678B231}"/>
    <cellStyle name="Titre 2 5 3 3" xfId="45063" xr:uid="{8E700F66-BC0E-4514-9D8C-42D5E766D43E}"/>
    <cellStyle name="Titre 2 5 4" xfId="45064" xr:uid="{A5174A97-5917-4BB4-8D86-141D32454077}"/>
    <cellStyle name="Titre 2 5 4 2" xfId="45065" xr:uid="{D3C49555-2C5F-4074-B469-1ACEB7616F87}"/>
    <cellStyle name="Titre 2 5 5" xfId="45066" xr:uid="{6F8C2183-18CE-41BA-8AE4-3A5ECA7D57D7}"/>
    <cellStyle name="Titre 2 6" xfId="45067" xr:uid="{8CE97A03-0361-4DD7-8DF4-DFF17CA7B4C0}"/>
    <cellStyle name="Titre 2 6 2" xfId="45068" xr:uid="{3F7A9F08-560B-4129-89ED-2850DDF3CF7F}"/>
    <cellStyle name="Titre 2 7" xfId="45069" xr:uid="{D99F08BC-0988-4A94-BD64-389881187B8E}"/>
    <cellStyle name="Titre 2 8" xfId="45070" xr:uid="{1B0357DD-EF5E-42A2-9702-EF6082B1E79F}"/>
    <cellStyle name="Titre 2 9" xfId="4099" xr:uid="{90CD9C7A-A4B2-4BA8-ABA5-979BA75272CF}"/>
    <cellStyle name="Titre 3" xfId="2758" xr:uid="{D8A58A4E-A32D-4953-81D3-ECE89A8BC8BC}"/>
    <cellStyle name="Titre 3 2" xfId="2759" xr:uid="{E849749A-2817-47EC-A1DA-AC267E957277}"/>
    <cellStyle name="Titre 3 2 2" xfId="3729" xr:uid="{9C25457A-60B0-4957-9606-4DDCDD54467A}"/>
    <cellStyle name="Titre 3 2 2 2" xfId="3800" xr:uid="{FC57EEFC-C066-4E3A-B01D-C56E929DACDB}"/>
    <cellStyle name="Titre 3 2 2 2 2" xfId="45075" xr:uid="{182275A8-B79E-429F-B8D1-3F1378B087F2}"/>
    <cellStyle name="Titre 3 2 2 2 2 2" xfId="45076" xr:uid="{E1DD1F8C-9AF4-4812-9246-D3BF340BEFF3}"/>
    <cellStyle name="Titre 3 2 2 2 3" xfId="45077" xr:uid="{81CC6049-E73D-47EB-A134-A413B8BA4187}"/>
    <cellStyle name="Titre 3 2 2 2 4" xfId="45078" xr:uid="{7087D048-C402-4B8F-8543-A40BCA5672F5}"/>
    <cellStyle name="Titre 3 2 2 2 5" xfId="45079" xr:uid="{38A49A7D-7B6E-43BF-93A1-2389D7A031C6}"/>
    <cellStyle name="Titre 3 2 2 2 6" xfId="45074" xr:uid="{7924659C-B133-4514-A162-6FFD34880FBF}"/>
    <cellStyle name="Titre 3 2 2 3" xfId="45080" xr:uid="{86AB9B74-F9BF-4A63-A4E1-5081FD4EB7E4}"/>
    <cellStyle name="Titre 3 2 2 3 2" xfId="45081" xr:uid="{61A3BC8B-CBCA-4A5E-95B1-E63A5B16A17F}"/>
    <cellStyle name="Titre 3 2 2 3 3" xfId="45082" xr:uid="{BD5E257E-D372-462B-BF96-47F96A0A76F3}"/>
    <cellStyle name="Titre 3 2 2 4" xfId="45083" xr:uid="{8184DAF5-96FE-4E9E-ADC5-32FD5F291240}"/>
    <cellStyle name="Titre 3 2 2 5" xfId="45084" xr:uid="{54EE442A-0A2D-4CE8-92DA-AA5EF15521EA}"/>
    <cellStyle name="Titre 3 2 2 6" xfId="45073" xr:uid="{1AFE8B5D-15A1-4B94-8CB9-350F7CD3D12C}"/>
    <cellStyle name="Titre 3 2 3" xfId="3796" xr:uid="{8A2F36E4-6AF4-44EA-83B5-256C26C1461D}"/>
    <cellStyle name="Titre 3 2 3 2" xfId="45085" xr:uid="{7E084B69-3E97-4E11-8FE8-9C0D8E387FEF}"/>
    <cellStyle name="Titre 3 2 4" xfId="45072" xr:uid="{69FCFE24-9411-49DC-95E6-2020490C038A}"/>
    <cellStyle name="Titre 3 3" xfId="3728" xr:uid="{28AD5337-B7EE-4AC5-B805-904E8FFF34D4}"/>
    <cellStyle name="Titre 3 3 2" xfId="45087" xr:uid="{AF416609-B703-4BC1-87A4-A662B21E8699}"/>
    <cellStyle name="Titre 3 3 2 2" xfId="45088" xr:uid="{59878229-B5C0-4B5A-85A8-D42FDE90E3CD}"/>
    <cellStyle name="Titre 3 3 2 2 2" xfId="45089" xr:uid="{3D4AD10F-7451-4885-A8E5-AA0A90F88611}"/>
    <cellStyle name="Titre 3 3 2 3" xfId="45090" xr:uid="{799E954C-F01B-4A9B-A77A-62CEF55DAA12}"/>
    <cellStyle name="Titre 3 3 2 4" xfId="45091" xr:uid="{B1B15AF6-EE1C-4806-B0BE-A97C86C34803}"/>
    <cellStyle name="Titre 3 3 2 5" xfId="45092" xr:uid="{DF4581C6-2F5B-4F58-83CA-FF554BC9AD3B}"/>
    <cellStyle name="Titre 3 3 3" xfId="45093" xr:uid="{F1A7F27B-F780-4802-B5D7-DBDC3D3D0F35}"/>
    <cellStyle name="Titre 3 3 3 2" xfId="45094" xr:uid="{7519521A-3D73-4161-8B4A-D71B7C246F18}"/>
    <cellStyle name="Titre 3 3 3 3" xfId="45095" xr:uid="{50C59B5D-8298-4E60-80A8-C43605DC7F22}"/>
    <cellStyle name="Titre 3 3 4" xfId="45096" xr:uid="{54174206-DA68-4E82-B6E0-50B88A0B3E0B}"/>
    <cellStyle name="Titre 3 3 4 2" xfId="45097" xr:uid="{F4B5F2A6-CC5C-4F0A-9851-5208429865F7}"/>
    <cellStyle name="Titre 3 3 4 3" xfId="45098" xr:uid="{2512BFB8-357E-4393-912F-39ED444BDDC8}"/>
    <cellStyle name="Titre 3 3 5" xfId="45099" xr:uid="{BF91996A-AD81-45CF-AC1E-62135F76BE42}"/>
    <cellStyle name="Titre 3 3 5 2" xfId="45100" xr:uid="{F27A25E4-C814-4ADF-BAEF-9A250BA90BBD}"/>
    <cellStyle name="Titre 3 3 6" xfId="45101" xr:uid="{D90AEC9D-D28E-449C-A489-8A28B82F0BC7}"/>
    <cellStyle name="Titre 3 3 7" xfId="45086" xr:uid="{0A0A7D75-8C6E-4C5A-9896-25F530DD2838}"/>
    <cellStyle name="Titre 3 4" xfId="45102" xr:uid="{FEB27906-B066-4922-A829-EB54A50D5E80}"/>
    <cellStyle name="Titre 3 4 2" xfId="45103" xr:uid="{C518EF77-2CDC-4686-A9C8-1C1819FB28B4}"/>
    <cellStyle name="Titre 3 4 3" xfId="45104" xr:uid="{C3853A3D-C803-4C00-BEA1-D594542CDAD9}"/>
    <cellStyle name="Titre 3 5" xfId="45105" xr:uid="{7FA2D979-BFE8-4228-891F-E9873E4556DC}"/>
    <cellStyle name="Titre 3 6" xfId="45106" xr:uid="{97DAD6F0-9237-42F8-A220-136A0B0BA596}"/>
    <cellStyle name="Titre 3 6 2" xfId="45107" xr:uid="{C88FFE21-8F1D-4B74-A020-23AF85D18799}"/>
    <cellStyle name="Titre 3 7" xfId="45108" xr:uid="{12CEA18B-5F70-4C6A-B1BD-58F11397F232}"/>
    <cellStyle name="Titre 3 8" xfId="45109" xr:uid="{7E4EDBD4-86CA-424C-97AC-103EEBB36AE7}"/>
    <cellStyle name="Titre 3 9" xfId="45071" xr:uid="{9ACBABBB-D946-42FF-AA7F-5D29FBFA9CD9}"/>
    <cellStyle name="Titre 4" xfId="2760" xr:uid="{8A516840-6859-4F2B-86C4-7CFEBB85568F}"/>
    <cellStyle name="Titre 4 2" xfId="2761" xr:uid="{3F5B4A02-563A-4297-87CF-8CC49AA6ECF8}"/>
    <cellStyle name="Titre 4 2 2" xfId="3731" xr:uid="{F89E24E0-D0BF-48FC-B7FF-B9BBA01AA327}"/>
    <cellStyle name="Titre 4 2 2 2" xfId="3801" xr:uid="{11995D49-E267-4534-910E-D4F7D7CAEA73}"/>
    <cellStyle name="Titre 4 2 2 2 2" xfId="45114" xr:uid="{BB0E23EB-2077-4F83-B58E-FC02AE068A3C}"/>
    <cellStyle name="Titre 4 2 2 2 2 2" xfId="45115" xr:uid="{EC80E9C7-5427-4982-BE6E-C32ECFF59DFF}"/>
    <cellStyle name="Titre 4 2 2 2 3" xfId="45116" xr:uid="{545DA7EB-26A4-43FB-94FC-E5DA7866E0CD}"/>
    <cellStyle name="Titre 4 2 2 2 4" xfId="45117" xr:uid="{7C26A28F-7C6E-40D5-AB26-220881F4A13E}"/>
    <cellStyle name="Titre 4 2 2 2 5" xfId="45118" xr:uid="{AD518275-7EC9-4FC7-B659-CFF7B7E239AA}"/>
    <cellStyle name="Titre 4 2 2 2 6" xfId="45113" xr:uid="{43E4DE64-D285-4160-8FA0-BCB61B08DA5F}"/>
    <cellStyle name="Titre 4 2 2 3" xfId="45119" xr:uid="{6AE313A3-F23E-4362-8636-E135F93C5352}"/>
    <cellStyle name="Titre 4 2 2 3 2" xfId="45120" xr:uid="{FDC98133-6F4F-4491-A228-4394365F7072}"/>
    <cellStyle name="Titre 4 2 2 3 3" xfId="45121" xr:uid="{8FF7619B-9D44-4DFE-AF2E-C967AD88D5A9}"/>
    <cellStyle name="Titre 4 2 2 4" xfId="45122" xr:uid="{823D9D61-B616-4CAE-BE90-3ED0BBF41829}"/>
    <cellStyle name="Titre 4 2 2 5" xfId="45123" xr:uid="{B0C29988-CBE2-4592-BF1A-623868F05866}"/>
    <cellStyle name="Titre 4 2 2 6" xfId="45112" xr:uid="{7E1A18F0-6D03-4A0A-8D3E-E85D7284FF29}"/>
    <cellStyle name="Titre 4 2 3" xfId="3797" xr:uid="{C1203589-5F14-42BF-912A-C8CADD3BF8F7}"/>
    <cellStyle name="Titre 4 2 3 2" xfId="45124" xr:uid="{7B70FCE6-E606-4BB2-BBAD-C65DDC9B259D}"/>
    <cellStyle name="Titre 4 2 4" xfId="45111" xr:uid="{6B6DEB5B-2078-4D1B-B634-BC00C5C74755}"/>
    <cellStyle name="Titre 4 3" xfId="3730" xr:uid="{BC419D41-96CD-4E07-AF91-72BD3941AAC7}"/>
    <cellStyle name="Titre 4 3 2" xfId="45126" xr:uid="{9AC59E4B-1F02-4FC1-9446-7F7F5757973C}"/>
    <cellStyle name="Titre 4 3 2 2" xfId="45127" xr:uid="{EF28DE6C-5284-462E-8C33-4874E9FDC006}"/>
    <cellStyle name="Titre 4 3 2 2 2" xfId="45128" xr:uid="{B4FCE5ED-FEF4-47CA-A6FF-C02A43E0841A}"/>
    <cellStyle name="Titre 4 3 2 3" xfId="45129" xr:uid="{DAAE5EC3-F088-4830-9BFA-E856731E3AE8}"/>
    <cellStyle name="Titre 4 3 2 4" xfId="45130" xr:uid="{1C5CDF2B-8BD2-4124-A88A-75CE4763ED74}"/>
    <cellStyle name="Titre 4 3 2 5" xfId="45131" xr:uid="{5989C905-97A9-429C-AC37-A11528BEC85B}"/>
    <cellStyle name="Titre 4 3 3" xfId="45132" xr:uid="{7E77EA8B-2B15-46A0-A8C0-4CD158B0F053}"/>
    <cellStyle name="Titre 4 3 3 2" xfId="45133" xr:uid="{F4174AE2-1E45-4ABF-A5B9-EF687FC0EBBF}"/>
    <cellStyle name="Titre 4 3 3 3" xfId="45134" xr:uid="{066FBEC5-1670-4D4B-816C-F076882FF82A}"/>
    <cellStyle name="Titre 4 3 3 4" xfId="45135" xr:uid="{1C13C44E-E97C-4EFC-82B3-638D6CEA38BB}"/>
    <cellStyle name="Titre 4 3 4" xfId="45136" xr:uid="{AEBB76EB-3ED7-4187-A372-75893E9992CE}"/>
    <cellStyle name="Titre 4 3 4 2" xfId="45137" xr:uid="{5A5C96D9-B542-4E73-8BFD-75CAD4D0E8DE}"/>
    <cellStyle name="Titre 4 3 5" xfId="45138" xr:uid="{96AC11DA-D3E2-4724-BB3E-55C1F2B4A92A}"/>
    <cellStyle name="Titre 4 3 6" xfId="45139" xr:uid="{6C2837FC-405F-4E6F-981A-83C1DAEBD4C9}"/>
    <cellStyle name="Titre 4 3 7" xfId="45125" xr:uid="{1CF20459-E879-48D1-8692-58848A822BA7}"/>
    <cellStyle name="Titre 4 4" xfId="45140" xr:uid="{C83EA064-099F-4E72-AC33-A6769724E6E8}"/>
    <cellStyle name="Titre 4 4 2" xfId="45141" xr:uid="{BBE86098-D20A-4E3C-A669-3B99B26795B0}"/>
    <cellStyle name="Titre 4 4 2 2" xfId="45142" xr:uid="{AE14309C-8558-41EC-B02C-414D26E24A70}"/>
    <cellStyle name="Titre 4 4 3" xfId="45143" xr:uid="{DCA24A23-068D-4358-87DD-A51246FB2A70}"/>
    <cellStyle name="Titre 4 5" xfId="45144" xr:uid="{BACDE703-40E8-4EBC-BAA6-7D560151521C}"/>
    <cellStyle name="Titre 4 6" xfId="45145" xr:uid="{CAFF24DF-F643-41ED-8F3B-E3AEF1B1EDE9}"/>
    <cellStyle name="Titre 4 7" xfId="45110" xr:uid="{732A4FF6-2054-4B03-A222-FF692F6A3C06}"/>
    <cellStyle name="Titre 5" xfId="2762" xr:uid="{9ABED74F-70D6-4DF6-9B3A-0D73B89B7D29}"/>
    <cellStyle name="Titre 5 2" xfId="2763" xr:uid="{419AFA8D-EB1F-49F3-8623-61E5F9214A29}"/>
    <cellStyle name="Titre 5 2 2" xfId="3733" xr:uid="{80DE2031-1225-404B-A40F-A42C7478473A}"/>
    <cellStyle name="Titre 5 2 2 2" xfId="45149" xr:uid="{6EC72A91-0BF2-4D13-8BDA-DEEB24B6094B}"/>
    <cellStyle name="Titre 5 2 2 2 2" xfId="45150" xr:uid="{72ED4957-844C-4274-92C7-C23FFE7B98A9}"/>
    <cellStyle name="Titre 5 2 2 2 2 2" xfId="45151" xr:uid="{307E14C8-1078-48C1-B233-AE272ECAA493}"/>
    <cellStyle name="Titre 5 2 2 2 3" xfId="45152" xr:uid="{31A68CC4-FF26-4749-8E98-7B5971F6283C}"/>
    <cellStyle name="Titre 5 2 2 2 4" xfId="45153" xr:uid="{3C5EEA3C-CE20-4635-B77F-40B2D1EF236E}"/>
    <cellStyle name="Titre 5 2 2 3" xfId="45154" xr:uid="{319BEFBA-75E1-4E09-8D2B-948CBAF86CD1}"/>
    <cellStyle name="Titre 5 2 2 3 2" xfId="45155" xr:uid="{6A1687F0-1AA2-485E-9E26-4A5D7AE57684}"/>
    <cellStyle name="Titre 5 2 2 4" xfId="45156" xr:uid="{87F8F2EC-73A0-4C36-9A56-89F01FEC2B02}"/>
    <cellStyle name="Titre 5 2 2 5" xfId="45157" xr:uid="{722B8584-B3CE-4834-B764-ADA642F98569}"/>
    <cellStyle name="Titre 5 2 2 6" xfId="45158" xr:uid="{C685C031-840E-46C2-9909-89635B122A71}"/>
    <cellStyle name="Titre 5 2 2 7" xfId="45148" xr:uid="{D624EA49-1DA6-4896-85DF-10E97D7B740E}"/>
    <cellStyle name="Titre 5 2 3" xfId="45159" xr:uid="{18E171BE-B91E-42A3-85BD-58CF8A96C2C9}"/>
    <cellStyle name="Titre 5 2 3 2" xfId="45160" xr:uid="{B9471474-0EEA-431F-9948-B2A936DBDD47}"/>
    <cellStyle name="Titre 5 2 4" xfId="45147" xr:uid="{0ABE5787-6705-4331-87D5-EA798FC313B0}"/>
    <cellStyle name="Titre 5 3" xfId="3732" xr:uid="{8993B769-AC38-403E-929A-4CC420AACF69}"/>
    <cellStyle name="Titre 5 3 2" xfId="45162" xr:uid="{D21BB4E5-FE50-4268-9597-0120102C8B31}"/>
    <cellStyle name="Titre 5 3 2 2" xfId="45163" xr:uid="{F2D59F14-41E3-420F-B8CD-EC59B8F05EA9}"/>
    <cellStyle name="Titre 5 3 2 2 2" xfId="45164" xr:uid="{2A27267F-1A79-4103-BF58-718289E74EC8}"/>
    <cellStyle name="Titre 5 3 2 3" xfId="45165" xr:uid="{114155A0-07A2-465E-A422-35347F7E1813}"/>
    <cellStyle name="Titre 5 3 2 4" xfId="45166" xr:uid="{0E503710-257A-4A75-94AE-52F57F00169E}"/>
    <cellStyle name="Titre 5 3 3" xfId="45167" xr:uid="{97312000-5705-41D1-9F4E-DEA49A39BF72}"/>
    <cellStyle name="Titre 5 3 3 2" xfId="45168" xr:uid="{1C45A18F-EF9B-4500-B4DD-E5125806D7FD}"/>
    <cellStyle name="Titre 5 3 3 3" xfId="45169" xr:uid="{E640D5B0-9E21-4898-8315-98891A06E0D1}"/>
    <cellStyle name="Titre 5 3 4" xfId="45170" xr:uid="{AACBCD1F-52AE-4113-BE76-4731768A1982}"/>
    <cellStyle name="Titre 5 3 5" xfId="45171" xr:uid="{957E052E-8117-4B70-BC44-86F0867D2B20}"/>
    <cellStyle name="Titre 5 3 6" xfId="45161" xr:uid="{6C33754D-CE84-44E5-8C6C-115E667DDF8F}"/>
    <cellStyle name="Titre 5 4" xfId="45172" xr:uid="{B12A4072-8549-4241-B7E1-2C6EFE2A8D38}"/>
    <cellStyle name="Titre 5 5" xfId="45146" xr:uid="{22C8AC60-BCDF-472E-9837-3FE2DB9EA6A2}"/>
    <cellStyle name="Titre 6" xfId="45173" xr:uid="{8FCD16D2-8F47-4697-9F9C-E74E6ED767C3}"/>
    <cellStyle name="Titre 6 2" xfId="45174" xr:uid="{FC99D1A2-C1E5-48C0-BD16-24E7DA488839}"/>
    <cellStyle name="Titre 6 2 2" xfId="45175" xr:uid="{00810A08-BBF2-4B1B-8551-E6A6C706FA6B}"/>
    <cellStyle name="Titre 6 2 2 2" xfId="45176" xr:uid="{85DA8CCD-2F09-4390-B5AC-916DD86C2F83}"/>
    <cellStyle name="Titre 6 2 2 2 2" xfId="45177" xr:uid="{D83B6574-A5EA-4300-A59B-9EDB106A03EA}"/>
    <cellStyle name="Titre 6 2 2 3" xfId="45178" xr:uid="{7FEB21BA-0C99-4BB4-94EF-DA5561FF88BF}"/>
    <cellStyle name="Titre 6 2 2 4" xfId="45179" xr:uid="{6B06620D-F152-4007-927A-D750B0F7FAE2}"/>
    <cellStyle name="Titre 6 2 3" xfId="45180" xr:uid="{943C321E-CF99-43D0-9916-0A3078B36E3F}"/>
    <cellStyle name="Titre 6 2 3 2" xfId="45181" xr:uid="{957F1210-F4EA-4FD1-AA7B-CD4494790FB6}"/>
    <cellStyle name="Titre 6 2 3 3" xfId="45182" xr:uid="{0216A22C-F18E-4455-A05F-7C698246A6BC}"/>
    <cellStyle name="Titre 6 2 4" xfId="45183" xr:uid="{4C7E9C4C-EAFA-4320-AC41-CC752230753E}"/>
    <cellStyle name="Titre 6 2 4 2" xfId="45184" xr:uid="{64E7F224-1129-4D24-8845-55BCC1C71B54}"/>
    <cellStyle name="Titre 6 2 5" xfId="45185" xr:uid="{ED8F8CB9-9020-471E-A9BF-71241E837EBC}"/>
    <cellStyle name="Titre 6 2 6" xfId="45186" xr:uid="{DD6C75CC-D07F-4A74-91CE-1E6FA46E8786}"/>
    <cellStyle name="Titre 6 3" xfId="45187" xr:uid="{79C6A5E9-C01F-4265-AC7D-D9F5972D79FD}"/>
    <cellStyle name="Titre 6 3 2" xfId="45188" xr:uid="{D8F74AB6-732D-46AD-98B3-96AB84932CA3}"/>
    <cellStyle name="Titre 6 4" xfId="45189" xr:uid="{F9032114-17DE-40B0-9BB1-65500D62FCB5}"/>
    <cellStyle name="Titre 7" xfId="45190" xr:uid="{CAEFA11E-2965-488E-9E03-DB3838B36467}"/>
    <cellStyle name="Titre 7 2" xfId="45191" xr:uid="{21BC8F61-098B-49A8-9E2E-02F5FC2D1733}"/>
    <cellStyle name="Titre 7 2 2" xfId="45192" xr:uid="{DBF07AD2-6003-4E70-9553-440DA1B37F95}"/>
    <cellStyle name="Titre 7 2 2 2" xfId="45193" xr:uid="{880B370F-E416-49FA-AD96-0F69F638C3C7}"/>
    <cellStyle name="Titre 7 2 2 2 2" xfId="45194" xr:uid="{43B3A665-B5E8-485A-97CA-25C431226DEB}"/>
    <cellStyle name="Titre 7 2 2 3" xfId="45195" xr:uid="{C7A535E2-9BA8-46ED-AEC3-143FF507A321}"/>
    <cellStyle name="Titre 7 2 2 4" xfId="45196" xr:uid="{1E2370BE-4239-4836-97C6-2C1384A22165}"/>
    <cellStyle name="Titre 7 2 3" xfId="45197" xr:uid="{A295F6B8-D8C2-4C09-AE13-A1DDD930D8BD}"/>
    <cellStyle name="Titre 7 2 3 2" xfId="45198" xr:uid="{0FD4EE6A-999E-49B4-BA9C-40ABA82AACDD}"/>
    <cellStyle name="Titre 7 2 3 3" xfId="45199" xr:uid="{8D48FD4B-25E9-40D6-9DAA-9FFA1FF9E780}"/>
    <cellStyle name="Titre 7 2 4" xfId="45200" xr:uid="{EC0427D7-0380-49ED-93B6-A089BE744282}"/>
    <cellStyle name="Titre 7 2 4 2" xfId="45201" xr:uid="{DC6CED72-5A7B-410F-921B-EF11976FEA33}"/>
    <cellStyle name="Titre 7 2 5" xfId="45202" xr:uid="{8F2551C6-A74E-48B5-96E5-6636981DE650}"/>
    <cellStyle name="Titre 7 2 6" xfId="45203" xr:uid="{D0D8F819-A606-4718-BD54-69A53FB0B32A}"/>
    <cellStyle name="Titre 7 3" xfId="45204" xr:uid="{1475041E-9A00-4747-A756-44A3B87D4A9D}"/>
    <cellStyle name="Titre 7 3 2" xfId="45205" xr:uid="{C8C79F29-8BFE-4103-AF85-6FA5D31DDDA7}"/>
    <cellStyle name="Titre 8" xfId="45206" xr:uid="{061CB35F-4082-4451-9EFB-FB36BCB798A9}"/>
    <cellStyle name="Titre 8 2" xfId="45207" xr:uid="{AC1117E7-47DE-4CF5-AA4E-CA9CA4BB15B7}"/>
    <cellStyle name="Titre 8 2 2" xfId="45208" xr:uid="{2089FF35-73F9-41CE-B679-626C0F98E613}"/>
    <cellStyle name="Titre 8 2 2 2" xfId="45209" xr:uid="{D6E4642A-D18F-478D-85B5-EECF635DC173}"/>
    <cellStyle name="Titre 8 2 2 2 2" xfId="45210" xr:uid="{B99C6925-0D3B-4812-8A86-ABCA0F020608}"/>
    <cellStyle name="Titre 8 2 2 3" xfId="45211" xr:uid="{9F92FE6B-76DD-40C4-AAD0-08BCAC336904}"/>
    <cellStyle name="Titre 8 2 2 4" xfId="45212" xr:uid="{7FD657B8-DA1E-4DD1-B196-02990B77E18C}"/>
    <cellStyle name="Titre 8 2 3" xfId="45213" xr:uid="{318DBFAB-D1CD-436C-90AD-362FD7B959B2}"/>
    <cellStyle name="Titre 8 2 3 2" xfId="45214" xr:uid="{44FEE8CD-9889-4F9A-8022-F91346AF6375}"/>
    <cellStyle name="Titre 8 2 3 3" xfId="45215" xr:uid="{4052242C-E406-4EC2-B08F-DFF5FEE889C4}"/>
    <cellStyle name="Titre 8 2 4" xfId="45216" xr:uid="{AB4F8B3A-1081-4F5F-BAE3-CE9F5E7BEF55}"/>
    <cellStyle name="Titre 8 2 4 2" xfId="45217" xr:uid="{3DF70B16-9258-44D5-8683-E7A5EA368BF7}"/>
    <cellStyle name="Titre 8 2 5" xfId="45218" xr:uid="{860EC446-85E0-4F13-9255-41285E216477}"/>
    <cellStyle name="Titre 8 2 6" xfId="45219" xr:uid="{84980BEB-7598-4D0B-8231-2D0CF678F63C}"/>
    <cellStyle name="Titre 8 3" xfId="45220" xr:uid="{E1D3C5AD-EF70-4E43-BFF6-DA405CAF943C}"/>
    <cellStyle name="Titre 8 3 2" xfId="45221" xr:uid="{2EAAB5BA-11A5-467A-9932-81ADF888047D}"/>
    <cellStyle name="Titre 9" xfId="45222" xr:uid="{C3A6F7A8-CB99-4103-A013-84637BD570C2}"/>
    <cellStyle name="Titre 9 2" xfId="45223" xr:uid="{3150F09C-54EC-42CD-8620-3748BA1C78B0}"/>
    <cellStyle name="Titre 9 2 2" xfId="45224" xr:uid="{49DEC92C-7059-43C3-933F-22D0E3602BF8}"/>
    <cellStyle name="Titre 9 2 2 2" xfId="45225" xr:uid="{09CB5D8A-90F6-4596-876D-73D6A1F4B19F}"/>
    <cellStyle name="Titre 9 2 2 2 2" xfId="45226" xr:uid="{DC81A31F-9063-4CB1-9A8F-8E54E542066F}"/>
    <cellStyle name="Titre 9 2 2 3" xfId="45227" xr:uid="{1C279D33-1308-4232-8AE5-56A4BA58B997}"/>
    <cellStyle name="Titre 9 2 2 4" xfId="45228" xr:uid="{F7F4C8AB-406B-4CB5-B5FE-4D1AEDE4CF75}"/>
    <cellStyle name="Titre 9 2 3" xfId="45229" xr:uid="{C8FC09E9-376A-43D8-BF96-23ADAFE6495E}"/>
    <cellStyle name="Titre 9 2 3 2" xfId="45230" xr:uid="{3B4FABF5-9439-46AE-93F2-1013E4BB0C88}"/>
    <cellStyle name="Titre 9 2 3 3" xfId="45231" xr:uid="{CF307025-11AB-474D-8C02-52DBA9637105}"/>
    <cellStyle name="Titre 9 2 4" xfId="45232" xr:uid="{D3E908A5-2F6C-4380-9E78-E1E8E94D3C17}"/>
    <cellStyle name="Titre 9 2 4 2" xfId="45233" xr:uid="{28400794-2460-4495-BF6A-648BD252738B}"/>
    <cellStyle name="Titre 9 2 5" xfId="45234" xr:uid="{CE41641F-7ED6-401D-9FAC-7DE239FE6725}"/>
    <cellStyle name="Titre 9 2 6" xfId="45235" xr:uid="{D2BBF027-FF37-4D5A-89BF-CC2B99A5890C}"/>
    <cellStyle name="Titre 9 3" xfId="45236" xr:uid="{914BA2BF-E8C5-49A5-A4CE-FFECFBDC1FB6}"/>
    <cellStyle name="Titre 9 3 2" xfId="45237" xr:uid="{31275DA3-E52C-4A58-A8CF-24DFE68FE9C2}"/>
    <cellStyle name="Titre colonnes" xfId="2764" xr:uid="{65F1A051-3AE5-416F-B413-4414978236C1}"/>
    <cellStyle name="Titre colonnes 2" xfId="2765" xr:uid="{25D19DE1-9967-4562-B6D1-48504FFCDAC1}"/>
    <cellStyle name="Titre colonnes 2 2" xfId="3735" xr:uid="{89711AED-1009-4CB0-ACC4-A6CC106729B7}"/>
    <cellStyle name="Titre colonnes 3" xfId="2766" xr:uid="{C77A4D45-3A74-4EA2-8145-5F0CA884E0CC}"/>
    <cellStyle name="Titre colonnes 3 2" xfId="3736" xr:uid="{84E3F3D9-3E89-4974-8BEA-277CEEA07CD7}"/>
    <cellStyle name="Titre colonnes 4" xfId="2767" xr:uid="{F34CFFCB-EB17-4AAE-9683-45478D5E1826}"/>
    <cellStyle name="Titre colonnes 4 2" xfId="3737" xr:uid="{F32A0354-624D-495C-B478-2A5D12727D60}"/>
    <cellStyle name="Titre colonnes 5" xfId="3734" xr:uid="{44FDD3DB-4CE2-40CF-953D-288595B2CD4D}"/>
    <cellStyle name="Titre de la feuille" xfId="45238" xr:uid="{0D2E662C-F514-4392-BBEA-96255C1C2E63}"/>
    <cellStyle name="Titre de la feuille 2" xfId="45239" xr:uid="{7DD0C75E-C9DC-4FBC-AC4A-492BF7B53C69}"/>
    <cellStyle name="Titre de la feuille 2 2" xfId="45240" xr:uid="{94A6F486-5356-40CD-8A9E-58899D14AD54}"/>
    <cellStyle name="Titre de la feuille 2 2 2" xfId="45241" xr:uid="{3746C690-C0FF-40DE-B984-E4927BCEBC32}"/>
    <cellStyle name="Titre de la feuille 2 2 2 2" xfId="45242" xr:uid="{C8B8F744-7827-4EDF-B515-70C233870B5A}"/>
    <cellStyle name="Titre de la feuille 2 2 3" xfId="45243" xr:uid="{C2512D4B-65FE-4355-80F4-B99EE49BC4FE}"/>
    <cellStyle name="Titre de la feuille 2 2 4" xfId="45244" xr:uid="{CB399E04-43D8-4FD6-A048-0DAA4884020F}"/>
    <cellStyle name="Titre de la feuille 2 3" xfId="45245" xr:uid="{8BD6D78C-27DC-440F-8CEB-F46E5FCA58CE}"/>
    <cellStyle name="Titre de la feuille 2 3 2" xfId="45246" xr:uid="{308AE163-ABA9-4A60-9750-6C8BAEA57602}"/>
    <cellStyle name="Titre de la feuille 2 4" xfId="45247" xr:uid="{AAEB1FBF-A22A-4368-81EB-4248EBAFCDAD}"/>
    <cellStyle name="Titre de la feuille 2 5" xfId="45248" xr:uid="{5299A94E-5F5D-417A-A8BD-FCAD896E98EA}"/>
    <cellStyle name="Titre de la feuille 2 6" xfId="45249" xr:uid="{518E4DE1-B85B-48B3-8C26-9681EF15B21C}"/>
    <cellStyle name="Titre de la feuille 3" xfId="45250" xr:uid="{7251000D-3791-447A-81B8-D2286FCD8C09}"/>
    <cellStyle name="Titre de la feuille 3 2" xfId="45251" xr:uid="{AD8E7F5E-F14A-4042-94FA-BCEF4B10E0E9}"/>
    <cellStyle name="Titre général" xfId="2768" xr:uid="{9D45F3B0-7A15-460D-AEC1-567EF904CF2A}"/>
    <cellStyle name="Titre général 2" xfId="2769" xr:uid="{FB427084-B504-4805-9FA7-6B38BDCFD754}"/>
    <cellStyle name="Titre général 2 2" xfId="3739" xr:uid="{11F325F5-2C96-4162-A39F-0A4AA8EA98C1}"/>
    <cellStyle name="Titre général 3" xfId="2770" xr:uid="{CCA53646-E6AD-4150-ACB1-82EA50DCB55E}"/>
    <cellStyle name="Titre général 3 2" xfId="3740" xr:uid="{588DA936-C9E4-4E45-AA8F-ACE2121F69E2}"/>
    <cellStyle name="Titre général 4" xfId="3738" xr:uid="{FA4093B0-E21F-4773-A699-A387509B87C1}"/>
    <cellStyle name="Titre lignes" xfId="2771" xr:uid="{5B437435-4640-4B8E-82CC-E6D3BB858C4B}"/>
    <cellStyle name="Titre lignes 1" xfId="2772" xr:uid="{28055F66-5197-4749-AF77-EB10BF21DBF0}"/>
    <cellStyle name="Titre lignes 1 2" xfId="3742" xr:uid="{4742A512-DD61-4BEB-B454-42ADC6A05140}"/>
    <cellStyle name="Titre lignes 2" xfId="2773" xr:uid="{8D74ABBE-F7CD-4C7F-B27A-D76A652700BA}"/>
    <cellStyle name="Titre lignes 2 2" xfId="3743" xr:uid="{7A9BF590-C16D-4190-B79A-2F77E55667B3}"/>
    <cellStyle name="Titre lignes 3" xfId="2774" xr:uid="{A80697EB-1FD1-491E-A6A3-8145D6FEFAEE}"/>
    <cellStyle name="Titre lignes 3 2" xfId="3744" xr:uid="{591D754C-CCB1-4B6C-BE48-1E888DE56BBA}"/>
    <cellStyle name="Titre lignes 4" xfId="2775" xr:uid="{39168F0F-778C-4E46-B45D-FDD956BB270A}"/>
    <cellStyle name="Titre lignes 4 2" xfId="3745" xr:uid="{3F358F55-F501-4D91-83C8-03FF2CF34559}"/>
    <cellStyle name="Titre lignes 5" xfId="3741" xr:uid="{99B2F5B4-AF42-4BA3-A6EA-AB961ABA85E2}"/>
    <cellStyle name="Titre lignes_Fiches C 2010 version juin rebasé3" xfId="2776" xr:uid="{7A6CF187-55E6-495C-BDFE-7A88863B71CB}"/>
    <cellStyle name="Titre page" xfId="2777" xr:uid="{F916BECB-20CB-4B34-BF07-C982F46A46C1}"/>
    <cellStyle name="Titre page 2" xfId="2778" xr:uid="{3DEC01DE-811A-4C2F-BB10-A48ECC8926E0}"/>
    <cellStyle name="Titre page 2 2" xfId="3747" xr:uid="{AC01ED4D-97C2-483E-B815-1F1C755B5632}"/>
    <cellStyle name="Titre page 3" xfId="2779" xr:uid="{0045500D-5289-4A8A-87D5-F4AC575F5168}"/>
    <cellStyle name="Titre page 3 2" xfId="3748" xr:uid="{259C5703-2996-4530-9D22-5F06C01DAEED}"/>
    <cellStyle name="Titre page 4" xfId="3746" xr:uid="{F63A22A2-7CA8-48C3-834E-94575D2ECCBF}"/>
    <cellStyle name="Titre " xfId="2746" xr:uid="{16A42B43-8A2A-4758-B8F6-9385DD93CE78}"/>
    <cellStyle name="Titre  2" xfId="2747" xr:uid="{54BB0CF4-9588-4D05-9571-02EECE31ACA4}"/>
    <cellStyle name="Titre  2 2" xfId="3750" xr:uid="{32A90D37-3337-499C-8AEF-EDE5D98792A5}"/>
    <cellStyle name="Titre  3" xfId="3749" xr:uid="{EF6C866F-26F4-4DD3-A930-0ED4C497677D}"/>
    <cellStyle name="Titre 1 10" xfId="45252" xr:uid="{D5CD6187-70DE-4C7E-BC7A-7DD8254D9B76}"/>
    <cellStyle name="Titre 1 10 2" xfId="45253" xr:uid="{D22CF88C-6117-4009-9FCC-552252EE01C3}"/>
    <cellStyle name="Titre 1 10 2 2" xfId="45254" xr:uid="{F4FC4966-EBC0-4622-AF1B-73A74D8FF374}"/>
    <cellStyle name="Titre 1 10 2 2 2" xfId="45255" xr:uid="{32B2449F-1066-46FA-9EE5-F02C480DC935}"/>
    <cellStyle name="Titre 1 10 2 2 2 2" xfId="45256" xr:uid="{755DFD65-E531-4DA7-AF1B-1ECF63929232}"/>
    <cellStyle name="Titre 1 10 2 2 3" xfId="45257" xr:uid="{02861E2D-4FDE-43A9-821E-49BEADA4A04C}"/>
    <cellStyle name="Titre 1 10 2 2 4" xfId="45258" xr:uid="{1821600D-232F-41A6-8B94-117736464E39}"/>
    <cellStyle name="Titre 1 10 2 3" xfId="45259" xr:uid="{5169E3A9-442D-4634-990C-54737FD32F0C}"/>
    <cellStyle name="Titre 1 10 2 3 2" xfId="45260" xr:uid="{F6981C1E-4273-4C90-8EFB-F854616B701B}"/>
    <cellStyle name="Titre 1 10 2 3 3" xfId="45261" xr:uid="{2B6F013D-6BA8-41FF-B41C-E1C56F645396}"/>
    <cellStyle name="Titre 1 10 2 4" xfId="45262" xr:uid="{2E08FCDD-1D6B-4891-B148-8091AC1912CB}"/>
    <cellStyle name="Titre 1 10 2 4 2" xfId="45263" xr:uid="{1D5B5F16-223D-47E2-A773-37B2B7EB7B5E}"/>
    <cellStyle name="Titre 1 10 2 5" xfId="45264" xr:uid="{14904CD6-3BCC-4E0D-9823-68DD1278DE19}"/>
    <cellStyle name="Titre 1 10 2 6" xfId="45265" xr:uid="{952902C0-F0CF-4D5F-88B8-4C258295B30F}"/>
    <cellStyle name="Titre 1 10 3" xfId="45266" xr:uid="{502F0102-3761-48D4-A412-B89C074FA245}"/>
    <cellStyle name="Titre 1 10 3 2" xfId="45267" xr:uid="{754561D8-10A8-463A-8099-09CC90013D83}"/>
    <cellStyle name="Titre 1 11" xfId="45268" xr:uid="{B8AED22A-F371-4746-A356-70F22B850B45}"/>
    <cellStyle name="Titre 1 11 2" xfId="45269" xr:uid="{B969E38F-1B1C-4B20-95E6-CED5AFE0B543}"/>
    <cellStyle name="Titre 1 11 2 2" xfId="45270" xr:uid="{7EC6E799-E328-46DB-BEB2-C8CAFF4139A7}"/>
    <cellStyle name="Titre 1 11 2 2 2" xfId="45271" xr:uid="{D8C5FB68-D478-485C-99E5-3049C83AF164}"/>
    <cellStyle name="Titre 1 11 2 2 2 2" xfId="45272" xr:uid="{2C48C38E-78B0-45EE-BB5B-DBFB7F5F9A68}"/>
    <cellStyle name="Titre 1 11 2 2 2 2 2" xfId="45273" xr:uid="{7417133D-FFA3-4665-95B4-F9860A9A9A7C}"/>
    <cellStyle name="Titre 1 11 2 2 2 3" xfId="45274" xr:uid="{F0C48C93-819D-40D2-88D3-6E8A0433258E}"/>
    <cellStyle name="Titre 1 11 2 2 2 4" xfId="45275" xr:uid="{179E9AC9-D8F1-434E-9B15-66A571ACFC21}"/>
    <cellStyle name="Titre 1 11 2 2 3" xfId="45276" xr:uid="{6312C6B0-50BE-4604-B8B0-C70FF085D05B}"/>
    <cellStyle name="Titre 1 11 2 2 3 2" xfId="45277" xr:uid="{AF708F87-6039-4127-A59E-EC15A7C15115}"/>
    <cellStyle name="Titre 1 11 2 2 4" xfId="45278" xr:uid="{B58AA347-9906-491C-A14D-1F8CDF6DFBB3}"/>
    <cellStyle name="Titre 1 11 2 2 5" xfId="45279" xr:uid="{EC190895-1127-4FD8-B323-32FB0382146A}"/>
    <cellStyle name="Titre 1 11 2 2 6" xfId="45280" xr:uid="{85A278A4-26FB-4FEE-94DE-FD6A33B0630F}"/>
    <cellStyle name="Titre 1 11 2 3" xfId="45281" xr:uid="{54F17A64-3952-4AA3-AB0B-3A87FC6539AE}"/>
    <cellStyle name="Titre 1 11 2 3 2" xfId="45282" xr:uid="{F326A0E6-7AEA-48DA-AAC3-716C0F2156DF}"/>
    <cellStyle name="Titre 1 11 2 4" xfId="45283" xr:uid="{A0BC590A-8A0C-441C-8EE4-8C891E7774EB}"/>
    <cellStyle name="Titre 1 11 2 5" xfId="45284" xr:uid="{A89EF6C2-A998-48CC-8A58-0B161E140CE4}"/>
    <cellStyle name="Titre 1 11 3" xfId="45285" xr:uid="{C1D598F5-B563-4EDB-A188-F134D2EA28CE}"/>
    <cellStyle name="Titre 1 11 3 2" xfId="45286" xr:uid="{BA92E6F2-11CE-402D-94CC-5AFDEDAC0396}"/>
    <cellStyle name="Titre 1 11 3 2 2" xfId="45287" xr:uid="{C1AC782E-80FC-4D77-ADF7-CB5204B50A4F}"/>
    <cellStyle name="Titre 1 11 3 2 2 2" xfId="45288" xr:uid="{722E8192-1878-4BF3-9DF5-D12E5FE653E2}"/>
    <cellStyle name="Titre 1 11 3 2 2 2 2" xfId="45289" xr:uid="{50AC21FB-75B6-405C-AC1C-A589E388185F}"/>
    <cellStyle name="Titre 1 11 3 2 2 3" xfId="45290" xr:uid="{14530D73-4729-47E1-B5F2-4E7A04DA1F36}"/>
    <cellStyle name="Titre 1 11 3 2 2 4" xfId="45291" xr:uid="{2C837325-0860-4BF8-938B-013450DBFBB9}"/>
    <cellStyle name="Titre 1 11 3 2 3" xfId="45292" xr:uid="{94B19A87-E0F2-413A-AD8A-638B6CE2DF53}"/>
    <cellStyle name="Titre 1 11 3 2 3 2" xfId="45293" xr:uid="{7A74F575-DF74-4194-ADDF-1DA012F64D75}"/>
    <cellStyle name="Titre 1 11 3 2 4" xfId="45294" xr:uid="{1BBC7CD2-2145-4FD2-8FAC-246B28532F6B}"/>
    <cellStyle name="Titre 1 11 3 2 5" xfId="45295" xr:uid="{4523C0E1-B576-4589-BE75-3C1E0D45EBC7}"/>
    <cellStyle name="Titre 1 11 3 2 6" xfId="45296" xr:uid="{ABDE48F6-0CA6-4857-8EC7-0E4FBD97C1FF}"/>
    <cellStyle name="Titre 1 11 3 3" xfId="45297" xr:uid="{08BF0095-918E-4AEA-AAA5-2A3ED1C13DE0}"/>
    <cellStyle name="Titre 1 11 3 3 2" xfId="45298" xr:uid="{33A731E0-1D3E-42EF-99B4-4CC896D18972}"/>
    <cellStyle name="Titre 1 11 4" xfId="45299" xr:uid="{3C0ACDC0-783B-41C5-A4B0-926DA5CFC757}"/>
    <cellStyle name="Titre 1 11 4 2" xfId="45300" xr:uid="{88F5D1C7-8B56-49FF-BDED-39819AB4BDF9}"/>
    <cellStyle name="Titre 1 11 4 2 2" xfId="45301" xr:uid="{D3F67BA6-8023-49AC-A14C-59803108E735}"/>
    <cellStyle name="Titre 1 11 4 2 2 2" xfId="45302" xr:uid="{9041EBBC-A8CC-4D89-AF8D-5E4E5D195E0C}"/>
    <cellStyle name="Titre 1 11 4 2 2 2 2" xfId="45303" xr:uid="{2578C46F-1F76-4D49-8061-BF7095D42B45}"/>
    <cellStyle name="Titre 1 11 4 2 2 3" xfId="45304" xr:uid="{07C1DB8F-8981-4081-8E2F-D9FEC4C60347}"/>
    <cellStyle name="Titre 1 11 4 2 2 4" xfId="45305" xr:uid="{E742BA4D-21BC-4D5C-A2EE-AF204277AE34}"/>
    <cellStyle name="Titre 1 11 4 2 3" xfId="45306" xr:uid="{E58A0F31-DEC5-48A5-9C01-DE98053C6D94}"/>
    <cellStyle name="Titre 1 11 4 2 3 2" xfId="45307" xr:uid="{B4D40345-A880-4F11-B3F7-C185AA3A2756}"/>
    <cellStyle name="Titre 1 11 4 2 4" xfId="45308" xr:uid="{71C4469D-8347-402C-843A-FA44C811F216}"/>
    <cellStyle name="Titre 1 11 4 2 5" xfId="45309" xr:uid="{0D98410F-CCDE-4E2C-8380-40C8CFB8F6EB}"/>
    <cellStyle name="Titre 1 11 4 2 6" xfId="45310" xr:uid="{E2FC58C9-B93D-43FC-8E3F-BD6F26A51B28}"/>
    <cellStyle name="Titre 1 11 4 3" xfId="45311" xr:uid="{CFADC5D8-77B8-473D-B5A1-C2031FFADCAB}"/>
    <cellStyle name="Titre 1 11 4 3 2" xfId="45312" xr:uid="{7AF9AE81-D263-4EDD-9241-5266507D8905}"/>
    <cellStyle name="Titre 1 11 5" xfId="45313" xr:uid="{14881C7C-0E2B-4BE1-8564-EEBAC793A03B}"/>
    <cellStyle name="Titre 1 11 5 2" xfId="45314" xr:uid="{8F33CB7E-EC9C-4E33-A2C6-553E61B26DE2}"/>
    <cellStyle name="Titre 1 11 5 2 2" xfId="45315" xr:uid="{D25E70DB-509F-4610-95F7-78CE5DDD3F69}"/>
    <cellStyle name="Titre 1 11 5 2 2 2" xfId="45316" xr:uid="{85E4D4A1-E1A3-4FDB-9FB8-25A5BCA25836}"/>
    <cellStyle name="Titre 1 11 5 2 3" xfId="45317" xr:uid="{BB34CEB1-F682-4CD5-B767-C44C5A0CC205}"/>
    <cellStyle name="Titre 1 11 5 2 4" xfId="45318" xr:uid="{DE6F4012-0F96-4DF7-86BE-3D54B9941A9D}"/>
    <cellStyle name="Titre 1 11 5 3" xfId="45319" xr:uid="{1CAE9C8E-4F45-43E3-BADD-B23E7484FCD6}"/>
    <cellStyle name="Titre 1 11 5 3 2" xfId="45320" xr:uid="{D2A0D070-6272-4C9D-80FD-0A1FBBF4E10F}"/>
    <cellStyle name="Titre 1 11 5 4" xfId="45321" xr:uid="{95816EF1-E41E-4A1A-9F2B-32E0297D7C2E}"/>
    <cellStyle name="Titre 1 11 5 5" xfId="45322" xr:uid="{FAF1E14A-898D-41E6-AFAA-2DFADF5CEF58}"/>
    <cellStyle name="Titre 1 11 5 6" xfId="45323" xr:uid="{5DF14671-97B2-46B5-A724-9BEE2483E648}"/>
    <cellStyle name="Titre 1 11 6" xfId="45324" xr:uid="{E2DF2390-9C4B-4CD3-AF0E-7827F333F37E}"/>
    <cellStyle name="Titre 1 11 7" xfId="45325" xr:uid="{16E54643-E7B8-4482-AAD2-D869A3485209}"/>
    <cellStyle name="Titre 1 12" xfId="45326" xr:uid="{474BA84C-1554-464B-9F4A-7B19262A529B}"/>
    <cellStyle name="Titre 1 12 2" xfId="45327" xr:uid="{E90CA612-9A2D-4A70-93EA-404A865DD2A2}"/>
    <cellStyle name="Titre 1 12 2 2" xfId="45328" xr:uid="{8724F008-C4E6-4CE7-A2E5-4AA675EF2B7E}"/>
    <cellStyle name="Titre 1 12 2 2 2" xfId="45329" xr:uid="{8EFCD232-4C4E-439A-BB83-41B7C780F259}"/>
    <cellStyle name="Titre 1 12 2 2 2 2" xfId="45330" xr:uid="{C72BA6C3-ECBC-4EC1-AC94-D780F6B51408}"/>
    <cellStyle name="Titre 1 12 2 2 2 2 2" xfId="45331" xr:uid="{CCCD1426-1D10-4EA3-B7ED-DB6A77BAA94D}"/>
    <cellStyle name="Titre 1 12 2 2 2 3" xfId="45332" xr:uid="{0073177E-8BFF-4436-AF16-3405103D433A}"/>
    <cellStyle name="Titre 1 12 2 2 2 4" xfId="45333" xr:uid="{F069D3AF-52D0-4ECB-9031-B7C2B7AA77D4}"/>
    <cellStyle name="Titre 1 12 2 2 3" xfId="45334" xr:uid="{9633CAAA-41DB-44F2-A329-0C64C738E4A4}"/>
    <cellStyle name="Titre 1 12 2 2 3 2" xfId="45335" xr:uid="{8076E177-D031-4D11-B94D-BDBC33895718}"/>
    <cellStyle name="Titre 1 12 2 2 4" xfId="45336" xr:uid="{89AF943E-7FD8-46D2-BE08-7BF60DEDAE91}"/>
    <cellStyle name="Titre 1 12 2 2 5" xfId="45337" xr:uid="{F8BDA56B-3E3E-4607-BC26-91D824E2F872}"/>
    <cellStyle name="Titre 1 12 2 2 6" xfId="45338" xr:uid="{5565F793-7784-43E1-A706-EA9AAD282893}"/>
    <cellStyle name="Titre 1 12 2 3" xfId="45339" xr:uid="{9089B6B8-3B9A-431F-9E6A-2CE981F792A8}"/>
    <cellStyle name="Titre 1 12 2 3 2" xfId="45340" xr:uid="{C66332D6-7029-4AEB-B100-ECDE0971854E}"/>
    <cellStyle name="Titre 1 12 3" xfId="45341" xr:uid="{3196C32C-A802-4CDF-94E5-687C26D34407}"/>
    <cellStyle name="Titre 1 12 3 2" xfId="45342" xr:uid="{54C31684-4714-41B8-BCDB-7556A8039949}"/>
    <cellStyle name="Titre 1 12 3 2 2" xfId="45343" xr:uid="{1D8854FE-CE3D-47E0-A7C5-4CB354FF8114}"/>
    <cellStyle name="Titre 1 12 3 2 2 2" xfId="45344" xr:uid="{C3D52977-3486-45A1-9767-3AFD26BB6BEC}"/>
    <cellStyle name="Titre 1 12 3 2 2 2 2" xfId="45345" xr:uid="{FBA782B3-3EE9-4C2B-B8FD-596FA2C41570}"/>
    <cellStyle name="Titre 1 12 3 2 2 3" xfId="45346" xr:uid="{2ECC3DBE-3454-4376-8E35-9D48F921ADC9}"/>
    <cellStyle name="Titre 1 12 3 2 2 4" xfId="45347" xr:uid="{32C2B8C0-65E3-4B66-BC6F-0A10D5016281}"/>
    <cellStyle name="Titre 1 12 3 2 3" xfId="45348" xr:uid="{F33C5BA8-FB07-401B-9D5C-5F513243F141}"/>
    <cellStyle name="Titre 1 12 3 2 3 2" xfId="45349" xr:uid="{C0539E3A-5A31-4A72-B5B1-000D52508D26}"/>
    <cellStyle name="Titre 1 12 3 2 4" xfId="45350" xr:uid="{AFFE90C5-3A08-4BAC-8EAC-5AA9445F586F}"/>
    <cellStyle name="Titre 1 12 3 2 5" xfId="45351" xr:uid="{1886B762-FE23-45A5-BCFD-D6ABD52174EB}"/>
    <cellStyle name="Titre 1 12 3 2 6" xfId="45352" xr:uid="{18C414FE-3FD5-4D17-827B-0EDCAA748705}"/>
    <cellStyle name="Titre 1 12 3 3" xfId="45353" xr:uid="{71816E1B-D81C-47E9-9748-49344E94FB66}"/>
    <cellStyle name="Titre 1 12 3 3 2" xfId="45354" xr:uid="{810C5115-A211-42F6-A017-D949566BE3D8}"/>
    <cellStyle name="Titre 1 12 4" xfId="45355" xr:uid="{71B990F2-B969-4886-9371-E6102CCA955B}"/>
    <cellStyle name="Titre 1 12 4 2" xfId="45356" xr:uid="{B0644DC4-FE9E-44B2-8A5C-8B1B035469F5}"/>
    <cellStyle name="Titre 1 12 4 2 2" xfId="45357" xr:uid="{F14FEB9F-FD26-4F6B-8EB0-241BA7E746EC}"/>
    <cellStyle name="Titre 1 12 4 2 2 2" xfId="45358" xr:uid="{1BF3B84F-4303-41D2-AA1A-D96140E05D6D}"/>
    <cellStyle name="Titre 1 12 4 2 3" xfId="45359" xr:uid="{1FCA895A-17B8-4C62-99EC-22BC0DEFA060}"/>
    <cellStyle name="Titre 1 12 4 2 4" xfId="45360" xr:uid="{60A43A90-0DF3-476D-B3D1-22E92B42E849}"/>
    <cellStyle name="Titre 1 12 4 3" xfId="45361" xr:uid="{407AAA70-0E4E-4F3E-BE39-A4771194CBC4}"/>
    <cellStyle name="Titre 1 12 4 3 2" xfId="45362" xr:uid="{D5B80FF0-1007-4A1D-B30B-FD04EEF2390D}"/>
    <cellStyle name="Titre 1 12 4 4" xfId="45363" xr:uid="{7B9A8F85-6182-4B6D-B92B-DA0FE5606137}"/>
    <cellStyle name="Titre 1 12 4 5" xfId="45364" xr:uid="{7992EC8F-B052-4022-861E-1A0E91468EB6}"/>
    <cellStyle name="Titre 1 12 4 6" xfId="45365" xr:uid="{2F979BA1-4468-4CB0-9462-FAA94A8CA7C7}"/>
    <cellStyle name="Titre 1 12 5" xfId="45366" xr:uid="{B85BEEF3-CBAD-4929-B472-2219BE997FAC}"/>
    <cellStyle name="Titre 1 12 6" xfId="45367" xr:uid="{0B833371-3A71-4523-9751-3BA6BC085EE4}"/>
    <cellStyle name="Titre 1 13" xfId="45368" xr:uid="{C1635A5E-88BB-4A40-A142-5B83B949ED3C}"/>
    <cellStyle name="Titre 1 13 2" xfId="45369" xr:uid="{6105E04A-2D8C-4D64-AB89-53F7049413FA}"/>
    <cellStyle name="Titre 1 13 2 2" xfId="45370" xr:uid="{DD54FCED-BA5F-40C9-94F2-8EB3A63B2894}"/>
    <cellStyle name="Titre 1 13 2 2 2" xfId="45371" xr:uid="{5AA45B48-842C-4432-B532-57FFA9BCB572}"/>
    <cellStyle name="Titre 1 13 2 2 2 2" xfId="45372" xr:uid="{EC751737-3CD2-4A50-81AE-A04F6AEC2767}"/>
    <cellStyle name="Titre 1 13 2 2 3" xfId="45373" xr:uid="{A875870A-F3FE-4069-AFA2-15274FCC7021}"/>
    <cellStyle name="Titre 1 13 2 2 4" xfId="45374" xr:uid="{EC9F925D-4EA8-4439-A2CF-882E95D6AFA8}"/>
    <cellStyle name="Titre 1 13 2 3" xfId="45375" xr:uid="{DD2B6820-CD72-4B2E-BDC3-02738E7BF2E7}"/>
    <cellStyle name="Titre 1 13 2 3 2" xfId="45376" xr:uid="{BEA211CE-74A3-4791-8E90-F003D0EE90B4}"/>
    <cellStyle name="Titre 1 13 2 4" xfId="45377" xr:uid="{2123531B-72FD-4916-9D36-3C9839EBEC1D}"/>
    <cellStyle name="Titre 1 13 2 5" xfId="45378" xr:uid="{D4EBB2D2-1258-45BE-8486-A2BF49DBACFF}"/>
    <cellStyle name="Titre 1 13 2 6" xfId="45379" xr:uid="{99B28D59-939B-48BB-8455-E7A551BE3499}"/>
    <cellStyle name="Titre 1 13 3" xfId="45380" xr:uid="{027CB60B-8F0B-4AE4-9078-5DBB20CC4BE0}"/>
    <cellStyle name="Titre 1 13 3 2" xfId="45381" xr:uid="{E0AF8816-42AF-4A28-A77F-E0654561A04E}"/>
    <cellStyle name="Titre 1 14" xfId="45382" xr:uid="{3645B8CE-1439-4A6F-BA7E-A1FF0B09FCB9}"/>
    <cellStyle name="Titre 1 14 2" xfId="45383" xr:uid="{82EB7943-46F4-404A-8EAC-EF66CD7DD6C0}"/>
    <cellStyle name="Titre 1 14 2 2" xfId="45384" xr:uid="{212BED1C-C701-4621-9962-B4E25B1ED77D}"/>
    <cellStyle name="Titre 1 14 2 2 2" xfId="45385" xr:uid="{C1FCB7B2-B3A8-456A-B6B5-2BD5083BFE1A}"/>
    <cellStyle name="Titre 1 14 2 2 2 2" xfId="45386" xr:uid="{298E0FD1-C963-418A-9289-4F991D737294}"/>
    <cellStyle name="Titre 1 14 2 2 3" xfId="45387" xr:uid="{D5EBDFCB-0DED-4D0C-AF01-ED6D7A8A138A}"/>
    <cellStyle name="Titre 1 14 2 2 4" xfId="45388" xr:uid="{40B5C00D-600A-481A-A4B0-1FFC05FE1C15}"/>
    <cellStyle name="Titre 1 14 2 3" xfId="45389" xr:uid="{1E45E8C9-2A5C-44B4-95DF-BED32B898746}"/>
    <cellStyle name="Titre 1 14 2 3 2" xfId="45390" xr:uid="{612AA987-A825-4624-B157-DD7DD86FB487}"/>
    <cellStyle name="Titre 1 14 2 4" xfId="45391" xr:uid="{C7ADCE1F-D63C-4071-A8FF-FAFBD08174AD}"/>
    <cellStyle name="Titre 1 14 2 5" xfId="45392" xr:uid="{8034F7D4-EC5C-4FE6-8E7D-0ADA5C159860}"/>
    <cellStyle name="Titre 1 14 2 6" xfId="45393" xr:uid="{23B6C04C-A29F-4CFC-81A0-158514E8563F}"/>
    <cellStyle name="Titre 1 14 3" xfId="45394" xr:uid="{92F0B330-4C34-4DAC-ABBA-51E3E4288626}"/>
    <cellStyle name="Titre 1 14 3 2" xfId="45395" xr:uid="{719C0FD7-810E-4FF7-9745-C88AA23A30DA}"/>
    <cellStyle name="Titre 1 15" xfId="45396" xr:uid="{CE44EE31-52D0-4E82-8751-47D76210877D}"/>
    <cellStyle name="Titre 1 15 2" xfId="45397" xr:uid="{268BAC1E-22B9-4058-A6B6-D10CED93E43C}"/>
    <cellStyle name="Titre 1 15 2 2" xfId="45398" xr:uid="{7CDF13BF-DA77-4DBE-9E3C-45BEAF5BBF2A}"/>
    <cellStyle name="Titre 1 15 2 2 2" xfId="45399" xr:uid="{F254E96D-FB33-45D6-9BDE-945DF83E5677}"/>
    <cellStyle name="Titre 1 15 2 2 2 2" xfId="45400" xr:uid="{8EDE1521-D421-4999-B366-14CBEA449D4A}"/>
    <cellStyle name="Titre 1 15 2 2 3" xfId="45401" xr:uid="{83C5603E-0F01-49C5-B1C0-9D2FA8363C68}"/>
    <cellStyle name="Titre 1 15 2 2 4" xfId="45402" xr:uid="{8A731C8C-08CA-4303-BCCB-37D4A851A29B}"/>
    <cellStyle name="Titre 1 15 2 3" xfId="45403" xr:uid="{F6E7EC1A-A45C-428B-A29E-12E2AA053F12}"/>
    <cellStyle name="Titre 1 15 2 3 2" xfId="45404" xr:uid="{0719F32C-4C1D-4768-9174-23F335FBE141}"/>
    <cellStyle name="Titre 1 15 2 4" xfId="45405" xr:uid="{7D219D8C-6B0B-43AF-9B69-2419D922C7E3}"/>
    <cellStyle name="Titre 1 15 2 5" xfId="45406" xr:uid="{933B27DE-D472-4C68-9B7E-BD697B9E81E2}"/>
    <cellStyle name="Titre 1 15 2 6" xfId="45407" xr:uid="{1862423E-EFA1-4630-9036-1DCBE5901662}"/>
    <cellStyle name="Titre 1 15 3" xfId="45408" xr:uid="{2B547A61-486C-4232-A2E4-CCA9BCC182CC}"/>
    <cellStyle name="Titre 1 15 3 2" xfId="45409" xr:uid="{2F944511-B8C2-49E1-ADCB-66C7FA79C63F}"/>
    <cellStyle name="Titre 1 16" xfId="45410" xr:uid="{DA9C8D28-56F8-41F2-B165-71A51B5222A1}"/>
    <cellStyle name="Titre 1 16 2" xfId="45411" xr:uid="{CF84B794-30E0-490A-9838-11EF116A0A07}"/>
    <cellStyle name="Titre 1 16 3" xfId="45412" xr:uid="{CED00A6D-1933-4CCC-833A-B5A10EF14598}"/>
    <cellStyle name="Titre 1 17" xfId="45413" xr:uid="{1F17B0FE-1CCF-4939-87AA-526C43039650}"/>
    <cellStyle name="Titre 1 17 2" xfId="45414" xr:uid="{BFC79EB6-B5B9-4D77-A1BC-CB9EFF4A6CAA}"/>
    <cellStyle name="Titre 1 18" xfId="45415" xr:uid="{915201B8-9ED0-4A12-BAF5-5C778CEFBAB2}"/>
    <cellStyle name="Titre 1 2" xfId="2748" xr:uid="{00D08E84-70F0-476B-A961-01FA17583B0A}"/>
    <cellStyle name="Titre 1 2 2" xfId="3751" xr:uid="{867C3453-D080-4FE2-96FE-B10DCF87959E}"/>
    <cellStyle name="Titre 1 2 2 2" xfId="45417" xr:uid="{F7F5FB96-57A9-4DAA-B083-19F2BD463752}"/>
    <cellStyle name="Titre 1 2 2 2 2" xfId="45418" xr:uid="{B8DF342D-9A0A-4BDC-B3B4-F27214F959B4}"/>
    <cellStyle name="Titre 1 2 2 2 2 2" xfId="45419" xr:uid="{A656186C-81CD-4DF0-9482-9A25492FD332}"/>
    <cellStyle name="Titre 1 2 2 2 2 2 2" xfId="45420" xr:uid="{C309D9B8-47F6-4BE3-A3A4-2E3DC3A6FB01}"/>
    <cellStyle name="Titre 1 2 2 2 2 2 2 2" xfId="45421" xr:uid="{137B21C2-4B69-43A3-B0F4-A28427735A10}"/>
    <cellStyle name="Titre 1 2 2 2 2 2 3" xfId="45422" xr:uid="{3103123C-7453-49C0-9BAC-2A426818CA32}"/>
    <cellStyle name="Titre 1 2 2 2 2 2 4" xfId="45423" xr:uid="{56D59421-A972-417A-9BA1-56E3AD4C6B0C}"/>
    <cellStyle name="Titre 1 2 2 2 2 3" xfId="45424" xr:uid="{EF9878F5-E8E8-4816-9860-5ED7A6DB06F6}"/>
    <cellStyle name="Titre 1 2 2 2 2 3 2" xfId="45425" xr:uid="{E1C43FE4-C832-4AE1-861B-F9A4C000F58C}"/>
    <cellStyle name="Titre 1 2 2 2 2 4" xfId="45426" xr:uid="{D2627BB2-F334-4FB5-A90E-8BB152D618F5}"/>
    <cellStyle name="Titre 1 2 2 2 2 5" xfId="45427" xr:uid="{67816BEF-31F7-4A28-B1D5-74C6D66994A5}"/>
    <cellStyle name="Titre 1 2 2 2 2 6" xfId="45428" xr:uid="{0EFF6A45-48BF-49CA-84E3-B770280F8EC7}"/>
    <cellStyle name="Titre 1 2 2 3" xfId="45429" xr:uid="{C01DFC44-D795-4368-9EB4-60A4097683F0}"/>
    <cellStyle name="Titre 1 2 2 3 2" xfId="45430" xr:uid="{0FB86F13-BA8F-4C11-80E8-63733E8B2383}"/>
    <cellStyle name="Titre 1 2 2 3 2 2" xfId="45431" xr:uid="{142BFAE8-7CBB-454E-93F5-3EE395C2B1A8}"/>
    <cellStyle name="Titre 1 2 2 3 2 2 2" xfId="45432" xr:uid="{38353972-2078-46A6-90BD-59E8B6D65ECF}"/>
    <cellStyle name="Titre 1 2 2 3 2 3" xfId="45433" xr:uid="{06CB0C06-4A0B-49BB-9AC5-DB44EC2AF10B}"/>
    <cellStyle name="Titre 1 2 2 3 2 4" xfId="45434" xr:uid="{70AEBCB1-39FF-4152-BF89-1032B5E08C5B}"/>
    <cellStyle name="Titre 1 2 2 3 3" xfId="45435" xr:uid="{F5E62699-92B9-4CB9-B401-DE96434D7C3A}"/>
    <cellStyle name="Titre 1 2 2 3 3 2" xfId="45436" xr:uid="{A8D3D63C-3C5A-4891-86BC-6AD4D9255ED6}"/>
    <cellStyle name="Titre 1 2 2 3 4" xfId="45437" xr:uid="{1C9946AE-8A16-44E9-AC59-B7D9C90A8364}"/>
    <cellStyle name="Titre 1 2 2 3 5" xfId="45438" xr:uid="{E7A871B7-353B-4AAF-A7E2-784893D991B5}"/>
    <cellStyle name="Titre 1 2 2 4" xfId="45439" xr:uid="{6341D915-6F75-4AFD-9817-014B3AE2C3F9}"/>
    <cellStyle name="Titre 1 2 2 5" xfId="45440" xr:uid="{F093A929-DDB7-492B-B43E-C1889787CE29}"/>
    <cellStyle name="Titre 1 2 2 6" xfId="45416" xr:uid="{6ADEC626-A9F6-4F80-9F41-D9B83E217EDE}"/>
    <cellStyle name="Titre 1 2 3" xfId="45441" xr:uid="{0E1EE23C-48D6-4310-B521-479CF908070F}"/>
    <cellStyle name="Titre 1 2 3 2" xfId="45442" xr:uid="{3EAF7994-A560-4821-8A0D-1B9643C234D0}"/>
    <cellStyle name="Titre 1 2 3 2 2" xfId="45443" xr:uid="{8549FE6B-5288-434C-BD8D-119F072DAE56}"/>
    <cellStyle name="Titre 1 2 3 2 2 2" xfId="45444" xr:uid="{04233831-F699-449C-86B6-07F33990B6D4}"/>
    <cellStyle name="Titre 1 2 3 2 2 2 2" xfId="45445" xr:uid="{EAC76D2D-6F16-4800-9292-0E78980F3999}"/>
    <cellStyle name="Titre 1 2 3 2 2 3" xfId="45446" xr:uid="{DE593DE0-CEA1-4AFA-B5CA-61C1B655AA31}"/>
    <cellStyle name="Titre 1 2 3 2 2 4" xfId="45447" xr:uid="{9AAA21BC-426F-4275-8E8A-D9F88D5FA384}"/>
    <cellStyle name="Titre 1 2 3 2 3" xfId="45448" xr:uid="{52BCB7CC-C7CA-4633-ABFA-A35453A4B5CE}"/>
    <cellStyle name="Titre 1 2 3 2 3 2" xfId="45449" xr:uid="{48148748-1BB4-4FF7-BAA6-36CCA2D7AE2A}"/>
    <cellStyle name="Titre 1 2 3 2 4" xfId="45450" xr:uid="{912E0F26-3E9D-4220-85A1-A7448BBBE3C9}"/>
    <cellStyle name="Titre 1 2 3 2 5" xfId="45451" xr:uid="{98E302BE-72A9-4C2B-9299-1B8847792FEA}"/>
    <cellStyle name="Titre 1 2 3 2 6" xfId="45452" xr:uid="{B382DEDC-4817-4EBB-82A1-D0E60BCE27BD}"/>
    <cellStyle name="Titre 1 2 3 3" xfId="45453" xr:uid="{CBA685C4-F7D6-4857-9E75-C5848F85D653}"/>
    <cellStyle name="Titre 1 2 3 4" xfId="45454" xr:uid="{CC6FE7CD-00FD-46AE-AC13-457A5843D4CA}"/>
    <cellStyle name="Titre 1 2 4" xfId="45455" xr:uid="{E61D36C2-E1A9-45FE-9587-5B105563E701}"/>
    <cellStyle name="Titre 1 2 4 2" xfId="45456" xr:uid="{2652301F-BE66-40B3-995A-14E5EC8BD648}"/>
    <cellStyle name="Titre 1 2 4 2 2" xfId="45457" xr:uid="{485BA569-66F6-4E96-9F38-EB9DB8E92862}"/>
    <cellStyle name="Titre 1 2 4 2 2 2" xfId="45458" xr:uid="{6458B114-9430-4399-97F0-2F1DE2BB8183}"/>
    <cellStyle name="Titre 1 2 4 2 2 2 2" xfId="45459" xr:uid="{81C480AB-1C16-4765-9FE2-5C8E464D85C6}"/>
    <cellStyle name="Titre 1 2 4 2 2 3" xfId="45460" xr:uid="{3811E4F4-AE83-430D-AC4B-7FE94C96EE80}"/>
    <cellStyle name="Titre 1 2 4 2 2 4" xfId="45461" xr:uid="{3EF03319-9EF2-423C-9BEE-E6CD0DF6B332}"/>
    <cellStyle name="Titre 1 2 4 2 3" xfId="45462" xr:uid="{B0BC268F-1711-411D-B98F-2789AC6647BE}"/>
    <cellStyle name="Titre 1 2 4 2 3 2" xfId="45463" xr:uid="{C06E4225-B0DA-4721-840F-66D9099F2FE1}"/>
    <cellStyle name="Titre 1 2 4 2 4" xfId="45464" xr:uid="{3008EB8E-2DEA-4C0E-9550-3D4952571669}"/>
    <cellStyle name="Titre 1 2 4 2 5" xfId="45465" xr:uid="{211D3315-2577-400E-876F-684FCDA99F49}"/>
    <cellStyle name="Titre 1 2 4 2 6" xfId="45466" xr:uid="{2516ED79-8399-402C-B957-9B1DE3BEC556}"/>
    <cellStyle name="Titre 1 2 4 3" xfId="45467" xr:uid="{4E1ED4CF-EC12-4AA9-9820-9FE591B22048}"/>
    <cellStyle name="Titre 1 2 4 4" xfId="45468" xr:uid="{5913A25F-8863-4A75-8EC4-2A51EA126594}"/>
    <cellStyle name="Titre 1 2 5" xfId="45469" xr:uid="{089E759F-D3F6-40FB-9B52-F57139D46381}"/>
    <cellStyle name="Titre 1 2 5 2" xfId="45470" xr:uid="{A319B1CE-8DE6-4B36-8C99-32BF7B4D20AF}"/>
    <cellStyle name="Titre 1 2 5 2 2" xfId="45471" xr:uid="{B0CC6BB6-31FD-4DD2-B276-E16168A9FD87}"/>
    <cellStyle name="Titre 1 2 5 2 2 2" xfId="45472" xr:uid="{165787B2-1E17-4773-867B-1260CD3717CF}"/>
    <cellStyle name="Titre 1 2 5 2 3" xfId="45473" xr:uid="{6DF09D6C-68AF-4AFE-8540-9F57C961AC90}"/>
    <cellStyle name="Titre 1 2 5 2 4" xfId="45474" xr:uid="{5CF15E73-FA0B-4DFC-8CDA-EF874DDAFAA0}"/>
    <cellStyle name="Titre 1 2 5 3" xfId="45475" xr:uid="{1FF89167-5585-41AF-B186-F8A9287BD17F}"/>
    <cellStyle name="Titre 1 2 5 3 2" xfId="45476" xr:uid="{A6AD6127-7A37-4416-AA0E-7BEEF376F74B}"/>
    <cellStyle name="Titre 1 2 5 3 3" xfId="45477" xr:uid="{9E1CEC00-B9BA-4E84-AB2F-B21F4837AAA8}"/>
    <cellStyle name="Titre 1 2 5 4" xfId="45478" xr:uid="{B70057E7-9CE2-41BA-A81B-A7C322DD9A03}"/>
    <cellStyle name="Titre 1 2 5 4 2" xfId="45479" xr:uid="{500EFA54-BF80-4611-83B9-5A44B31AF942}"/>
    <cellStyle name="Titre 1 2 5 5" xfId="45480" xr:uid="{BC1D1F38-D7FF-433B-A78B-F7A5DB7EA75D}"/>
    <cellStyle name="Titre 1 2 6" xfId="45481" xr:uid="{06BF2207-B8A0-4C16-8018-290C64329840}"/>
    <cellStyle name="Titre 1 2 6 2" xfId="45482" xr:uid="{A86E72C3-8912-42E5-B629-A39C15EA0893}"/>
    <cellStyle name="Titre 1 2 7" xfId="45483" xr:uid="{072BA22F-3D6E-40CB-8D52-40C6F3035658}"/>
    <cellStyle name="Titre 1 2 8" xfId="45484" xr:uid="{9D6A2639-6B99-41C2-A706-298D02E10DC5}"/>
    <cellStyle name="Titre 1 2 9" xfId="4100" xr:uid="{6165C5CA-54DD-4D35-A6F1-F3EF6AC9D3E3}"/>
    <cellStyle name="Titre 1 3" xfId="45485" xr:uid="{42174968-4018-4E39-B321-B9D1C99FDE89}"/>
    <cellStyle name="Titre 1 3 2" xfId="45486" xr:uid="{CAAAB20C-3012-4DFD-A6FD-9BCA690E9DB4}"/>
    <cellStyle name="Titre 1 3 2 2" xfId="45487" xr:uid="{B1563514-2BF7-483C-92CB-E907F412C933}"/>
    <cellStyle name="Titre 1 3 2 2 2" xfId="45488" xr:uid="{3FAE4A77-984B-4218-90E7-CF014610C3EC}"/>
    <cellStyle name="Titre 1 3 2 2 2 2" xfId="45489" xr:uid="{1602170D-6ED8-41FC-B4A9-BD69C5169BBF}"/>
    <cellStyle name="Titre 1 3 2 2 2 2 2" xfId="45490" xr:uid="{C9C98349-09B9-4553-8630-E1D9FFE58C12}"/>
    <cellStyle name="Titre 1 3 2 2 2 3" xfId="45491" xr:uid="{CA7EEE5B-ECBC-4766-A000-303C017C465B}"/>
    <cellStyle name="Titre 1 3 2 2 2 4" xfId="45492" xr:uid="{A72AEE0F-ED33-4CF7-89DA-EB4DAEBFA3FB}"/>
    <cellStyle name="Titre 1 3 2 2 2 5" xfId="45493" xr:uid="{6AFAA3A9-CBC2-416B-BF72-96A8F9030714}"/>
    <cellStyle name="Titre 1 3 2 2 3" xfId="45494" xr:uid="{7850A86B-0579-4735-9889-E4ED2FA62927}"/>
    <cellStyle name="Titre 1 3 2 2 3 2" xfId="45495" xr:uid="{BCE2858A-FA1A-4131-AA8E-4D627E797BA9}"/>
    <cellStyle name="Titre 1 3 2 2 3 3" xfId="45496" xr:uid="{24ED9248-89DD-411A-AB33-17488091E731}"/>
    <cellStyle name="Titre 1 3 2 2 4" xfId="45497" xr:uid="{45214800-217C-4A4C-9D5F-739431291DE3}"/>
    <cellStyle name="Titre 1 3 2 2 5" xfId="45498" xr:uid="{9801299C-F5F2-423A-9BC1-48AAC9C66E9E}"/>
    <cellStyle name="Titre 1 3 2 3" xfId="45499" xr:uid="{0C9A9925-EDA3-4F4F-AAEA-AC21898412E2}"/>
    <cellStyle name="Titre 1 3 3" xfId="45500" xr:uid="{7626E2E1-83D1-47A4-9D31-8BE1EE070F02}"/>
    <cellStyle name="Titre 1 3 3 2" xfId="45501" xr:uid="{0275CE49-82A9-45B9-AB94-0F0AAA68BED1}"/>
    <cellStyle name="Titre 1 3 3 2 2" xfId="45502" xr:uid="{5E104FE0-74F9-4004-BE19-0D1468C1C596}"/>
    <cellStyle name="Titre 1 3 3 2 2 2" xfId="45503" xr:uid="{ADBDBC56-EDE5-487E-AA57-5238E27C8381}"/>
    <cellStyle name="Titre 1 3 3 2 3" xfId="45504" xr:uid="{851B0B15-A56E-4E42-B1BA-E8CAC39F447C}"/>
    <cellStyle name="Titre 1 3 3 2 4" xfId="45505" xr:uid="{0D4121A6-7FD5-4443-81B5-FA6D04568271}"/>
    <cellStyle name="Titre 1 3 3 2 5" xfId="45506" xr:uid="{ACC653E2-A89C-4C21-9BFE-E3114BE0F1D5}"/>
    <cellStyle name="Titre 1 3 3 3" xfId="45507" xr:uid="{3CCD68BB-78A3-47A3-B702-9F3A23A3AEF4}"/>
    <cellStyle name="Titre 1 3 3 3 2" xfId="45508" xr:uid="{7B7A66D0-146F-4B18-AC42-362D1C4A75EF}"/>
    <cellStyle name="Titre 1 3 3 3 3" xfId="45509" xr:uid="{183E359A-E01B-4AA2-8191-5B0B0DF6A347}"/>
    <cellStyle name="Titre 1 3 3 4" xfId="45510" xr:uid="{A79D457A-3A1E-4416-ABE1-019395A30425}"/>
    <cellStyle name="Titre 1 3 3 4 2" xfId="45511" xr:uid="{99218380-CA39-43FF-BBBC-5B7CC0FBC757}"/>
    <cellStyle name="Titre 1 3 3 4 3" xfId="45512" xr:uid="{25CA3393-F3A4-4ED2-A8E1-626D5EF88546}"/>
    <cellStyle name="Titre 1 3 3 5" xfId="45513" xr:uid="{2D3D22DE-C46A-4F1A-A236-FCFE2E9D4F2D}"/>
    <cellStyle name="Titre 1 3 3 5 2" xfId="45514" xr:uid="{49D295D0-ECA9-476D-9CE9-8181028F212C}"/>
    <cellStyle name="Titre 1 3 3 6" xfId="45515" xr:uid="{2053F300-049B-4FD7-8A4B-4B7896BE5D0D}"/>
    <cellStyle name="Titre 1 3 4" xfId="45516" xr:uid="{8E53B11B-47A2-4463-BF17-44D2F0B6FE07}"/>
    <cellStyle name="Titre 1 3 4 2" xfId="45517" xr:uid="{422DC03B-F1B0-49F5-9D24-80FB169BCD49}"/>
    <cellStyle name="Titre 1 3 4 3" xfId="45518" xr:uid="{53E02B5C-3335-48AF-969A-36814C0944A2}"/>
    <cellStyle name="Titre 1 3 5" xfId="45519" xr:uid="{8152B40D-1BB9-4796-A99D-94E494588934}"/>
    <cellStyle name="Titre 1 3 6" xfId="45520" xr:uid="{0F4B0A6C-6C65-4D1C-A146-80D62684EA64}"/>
    <cellStyle name="Titre 1 3 6 2" xfId="45521" xr:uid="{7B78F8F1-8FA2-4EF6-A629-AF0B66CC134A}"/>
    <cellStyle name="Titre 1 3 7" xfId="45522" xr:uid="{728157F3-7957-464B-9E65-1A253C024562}"/>
    <cellStyle name="Titre 1 3 8" xfId="45523" xr:uid="{8F2487A4-8941-44A7-A19A-FBADCE8D75E5}"/>
    <cellStyle name="Titre 1 4" xfId="45524" xr:uid="{752BE118-A61F-4184-8A06-A643DBE227D9}"/>
    <cellStyle name="Titre 1 4 2" xfId="45525" xr:uid="{B8F685B3-ECAC-43B0-A70C-1D62639AD1DA}"/>
    <cellStyle name="Titre 1 4 2 2" xfId="45526" xr:uid="{17E08A1D-D0EE-4344-932E-3BE64974B056}"/>
    <cellStyle name="Titre 1 4 2 2 2" xfId="45527" xr:uid="{9F9C683B-F69C-4A4F-9823-ABF44F9E07FE}"/>
    <cellStyle name="Titre 1 4 2 2 2 2" xfId="45528" xr:uid="{92AD53DF-ED81-416B-96A4-70A66F1F44E0}"/>
    <cellStyle name="Titre 1 4 2 2 2 2 2" xfId="45529" xr:uid="{D84A6642-5C00-491D-BBA6-30469FC68EDA}"/>
    <cellStyle name="Titre 1 4 2 2 2 3" xfId="45530" xr:uid="{7BC4454A-BDCB-4FFA-B51F-8BAF2AC0485B}"/>
    <cellStyle name="Titre 1 4 2 2 2 4" xfId="45531" xr:uid="{1E42C9B8-A0FC-4781-B07E-416A2BBCD2DB}"/>
    <cellStyle name="Titre 1 4 2 2 2 5" xfId="45532" xr:uid="{9ED7F1A8-88EE-44AD-AFAA-126495CA1197}"/>
    <cellStyle name="Titre 1 4 2 2 3" xfId="45533" xr:uid="{B9383087-9359-4ACA-9D4A-41E1F006FFC4}"/>
    <cellStyle name="Titre 1 4 2 2 3 2" xfId="45534" xr:uid="{B2B4A34D-A941-419D-88FE-E85DBC08975B}"/>
    <cellStyle name="Titre 1 4 2 2 3 3" xfId="45535" xr:uid="{8444BE56-2540-4A81-B798-0E0DC049AE0A}"/>
    <cellStyle name="Titre 1 4 2 2 4" xfId="45536" xr:uid="{444D8B50-74D0-4307-917A-8325F251D70C}"/>
    <cellStyle name="Titre 1 4 2 2 5" xfId="45537" xr:uid="{460A2C2A-EAE9-49EC-9877-3594966DC35B}"/>
    <cellStyle name="Titre 1 4 2 3" xfId="45538" xr:uid="{0F8863B3-A0C5-4B9A-9E46-2B4BE0F07D93}"/>
    <cellStyle name="Titre 1 4 3" xfId="45539" xr:uid="{EFFDF53F-056E-4B6E-8CFB-088889106E79}"/>
    <cellStyle name="Titre 1 4 3 2" xfId="45540" xr:uid="{59DCCA52-5251-4FBC-8B5D-56B587F406F2}"/>
    <cellStyle name="Titre 1 4 3 2 2" xfId="45541" xr:uid="{55320318-E440-4AC2-BA3E-0FF70D23A3D3}"/>
    <cellStyle name="Titre 1 4 3 2 2 2" xfId="45542" xr:uid="{9A8BE521-D4D2-4043-AB11-C0C3375B125B}"/>
    <cellStyle name="Titre 1 4 3 2 3" xfId="45543" xr:uid="{209E0AE2-58FC-4A28-BBCD-6AF918DDD84D}"/>
    <cellStyle name="Titre 1 4 3 2 4" xfId="45544" xr:uid="{3CEB5AC4-6237-41BE-84A6-A5BE4D976731}"/>
    <cellStyle name="Titre 1 4 3 2 5" xfId="45545" xr:uid="{A3D17CBE-C97F-43E2-B966-5797F902CCBE}"/>
    <cellStyle name="Titre 1 4 3 3" xfId="45546" xr:uid="{2CBFBB26-39CA-4E7A-87F7-C1A7B0253F0C}"/>
    <cellStyle name="Titre 1 4 3 3 2" xfId="45547" xr:uid="{929EAC7F-6E71-4ED2-9649-0CB632314E87}"/>
    <cellStyle name="Titre 1 4 3 3 3" xfId="45548" xr:uid="{A9B26D1C-0B66-4776-8A70-B8850A46F22B}"/>
    <cellStyle name="Titre 1 4 3 3 4" xfId="45549" xr:uid="{4AD5C1A9-90F3-4C55-A02F-D5E9E3285A4D}"/>
    <cellStyle name="Titre 1 4 3 4" xfId="45550" xr:uid="{EE8F5108-C55C-4CD7-A044-646B9A3497E8}"/>
    <cellStyle name="Titre 1 4 3 4 2" xfId="45551" xr:uid="{73C1935F-11CF-447F-93F3-79ABD7FD3BFF}"/>
    <cellStyle name="Titre 1 4 3 5" xfId="45552" xr:uid="{B9B88E8F-C534-497F-ADB9-2EA267E3E55E}"/>
    <cellStyle name="Titre 1 4 3 6" xfId="45553" xr:uid="{907574E6-33BD-4BA6-8F2F-4561C672CC67}"/>
    <cellStyle name="Titre 1 4 4" xfId="45554" xr:uid="{61D73807-1A61-44B4-9923-7E84CA8C8B1F}"/>
    <cellStyle name="Titre 1 4 4 2" xfId="45555" xr:uid="{184CAD45-A7CC-4007-B2B9-8F89A15CAC49}"/>
    <cellStyle name="Titre 1 4 4 2 2" xfId="45556" xr:uid="{6F97A567-3C31-4599-84B0-5C4A43F16F9D}"/>
    <cellStyle name="Titre 1 4 4 3" xfId="45557" xr:uid="{C850B011-34FC-4509-963E-307B9F10FEC5}"/>
    <cellStyle name="Titre 1 4 5" xfId="45558" xr:uid="{0C0E3F21-9AA9-418F-AC1F-0DFB345E96B7}"/>
    <cellStyle name="Titre 1 4 6" xfId="45559" xr:uid="{CB9FA6EB-93B1-43C0-AD05-F7F801824C83}"/>
    <cellStyle name="Titre 1 5" xfId="45560" xr:uid="{1C1BD9D1-BC80-432A-A327-AF0E93D2F1B9}"/>
    <cellStyle name="Titre 1 5 2" xfId="45561" xr:uid="{15CE10E6-C894-4E79-8607-1ED8B160D45C}"/>
    <cellStyle name="Titre 1 5 2 2" xfId="45562" xr:uid="{0F387664-B642-4EAA-85F0-9EED873FE69C}"/>
    <cellStyle name="Titre 1 5 2 2 2" xfId="45563" xr:uid="{C4CB94C6-0670-467F-BA6C-29302150A5F6}"/>
    <cellStyle name="Titre 1 5 2 2 2 2" xfId="45564" xr:uid="{AEC84145-F5EA-4D44-90AE-36F1B858B452}"/>
    <cellStyle name="Titre 1 5 2 2 2 2 2" xfId="45565" xr:uid="{3453F784-DB9A-438A-8ED4-CA29B062212C}"/>
    <cellStyle name="Titre 1 5 2 2 2 3" xfId="45566" xr:uid="{AC68782E-BDFE-44A8-9921-04D087F796F4}"/>
    <cellStyle name="Titre 1 5 2 2 2 4" xfId="45567" xr:uid="{F70AE592-6EED-4D8F-B96D-122BA4196F1A}"/>
    <cellStyle name="Titre 1 5 2 2 3" xfId="45568" xr:uid="{EC8C966E-FE67-42BA-8D56-EE03F888C418}"/>
    <cellStyle name="Titre 1 5 2 2 3 2" xfId="45569" xr:uid="{B632DE76-44E8-4275-BB69-54BAED2D587C}"/>
    <cellStyle name="Titre 1 5 2 2 4" xfId="45570" xr:uid="{2EF6E032-24BC-4FF5-A410-985ED5948040}"/>
    <cellStyle name="Titre 1 5 2 2 5" xfId="45571" xr:uid="{C36F4461-ACB7-45DC-B056-F6E69167F42F}"/>
    <cellStyle name="Titre 1 5 2 2 6" xfId="45572" xr:uid="{912DC825-5FA9-46A9-B559-726BCFF70D3C}"/>
    <cellStyle name="Titre 1 5 2 3" xfId="45573" xr:uid="{BF003E7E-EB1B-454D-937B-2EA57A7D8003}"/>
    <cellStyle name="Titre 1 5 2 3 2" xfId="45574" xr:uid="{C8B8CD6F-29F8-4B61-9FC9-8A97C627B688}"/>
    <cellStyle name="Titre 1 5 3" xfId="45575" xr:uid="{C33B1401-4320-4344-BE9B-28599E8D4177}"/>
    <cellStyle name="Titre 1 5 3 2" xfId="45576" xr:uid="{1F6D95A7-C64C-45E4-BE94-F4405E3913F6}"/>
    <cellStyle name="Titre 1 5 3 2 2" xfId="45577" xr:uid="{2DFE2D81-4F46-4A3E-9FAE-D52196D78576}"/>
    <cellStyle name="Titre 1 5 3 2 2 2" xfId="45578" xr:uid="{679D672D-3881-46DC-B1D9-2795A4FEC160}"/>
    <cellStyle name="Titre 1 5 3 2 3" xfId="45579" xr:uid="{B2F0D08E-C740-4E74-97B3-D3DDE3FE3369}"/>
    <cellStyle name="Titre 1 5 3 2 4" xfId="45580" xr:uid="{C97E8DEF-E47A-4729-97F3-ED52A2B03F19}"/>
    <cellStyle name="Titre 1 5 3 3" xfId="45581" xr:uid="{FCDE4F0C-0431-41EB-A41C-BB39316C7272}"/>
    <cellStyle name="Titre 1 5 3 3 2" xfId="45582" xr:uid="{39F0FF63-A8D9-4B9F-BCA0-F9B656E111FD}"/>
    <cellStyle name="Titre 1 5 3 3 3" xfId="45583" xr:uid="{2106636D-2A89-437F-80C1-3D4CDE950263}"/>
    <cellStyle name="Titre 1 5 3 4" xfId="45584" xr:uid="{BE6DC68D-4210-4DBD-8B8B-E2253551AFF7}"/>
    <cellStyle name="Titre 1 5 3 5" xfId="45585" xr:uid="{8CB02A70-B5DC-4202-B21F-8E0F1163D8F0}"/>
    <cellStyle name="Titre 1 5 4" xfId="45586" xr:uid="{43B54D05-9B6A-4E0E-AD33-DE9A74E12581}"/>
    <cellStyle name="Titre 1 6" xfId="45587" xr:uid="{A1526769-A320-4E68-AF84-18F23FB6994D}"/>
    <cellStyle name="Titre 1 6 2" xfId="45588" xr:uid="{A483E4CD-8B9B-4A91-AFAC-9C792DC80D1F}"/>
    <cellStyle name="Titre 1 6 2 2" xfId="45589" xr:uid="{7F52B755-D775-4BAE-9CDE-45E5B88A98E2}"/>
    <cellStyle name="Titre 1 6 2 2 2" xfId="45590" xr:uid="{057CC7F8-673B-4282-98B8-291596A43C75}"/>
    <cellStyle name="Titre 1 6 2 2 2 2" xfId="45591" xr:uid="{8DD66A75-2E02-4712-BF35-3E1643FD6F3F}"/>
    <cellStyle name="Titre 1 6 2 2 2 2 2" xfId="45592" xr:uid="{44C18D31-B7A2-4F6F-AC69-A96432F3CA33}"/>
    <cellStyle name="Titre 1 6 2 2 2 3" xfId="45593" xr:uid="{0FE83F05-7097-4692-B42A-66AF4D6A5E40}"/>
    <cellStyle name="Titre 1 6 2 2 2 4" xfId="45594" xr:uid="{F6389083-6E1A-47A1-82AE-3DF55267CB7B}"/>
    <cellStyle name="Titre 1 6 2 2 3" xfId="45595" xr:uid="{432F8A77-286E-4ED2-B8DB-7264C8F63F1E}"/>
    <cellStyle name="Titre 1 6 2 2 3 2" xfId="45596" xr:uid="{83C96784-62A5-470D-961D-4B321032D8A1}"/>
    <cellStyle name="Titre 1 6 2 2 4" xfId="45597" xr:uid="{3299F7E3-1108-479E-AB1E-20B7FBD15750}"/>
    <cellStyle name="Titre 1 6 2 2 5" xfId="45598" xr:uid="{B1B6334B-CD2A-468B-96C1-5B73620E11E1}"/>
    <cellStyle name="Titre 1 6 2 2 6" xfId="45599" xr:uid="{96CF1A99-0C5E-4196-863C-463A5525F52A}"/>
    <cellStyle name="Titre 1 6 2 3" xfId="45600" xr:uid="{BB32F7C7-296A-4F03-90A4-55A21D9A5D95}"/>
    <cellStyle name="Titre 1 6 2 3 2" xfId="45601" xr:uid="{0F580881-70FF-466F-94E4-D49282C7CBBA}"/>
    <cellStyle name="Titre 1 6 3" xfId="45602" xr:uid="{BC947697-A627-4488-80B1-589CB730D345}"/>
    <cellStyle name="Titre 1 6 3 2" xfId="45603" xr:uid="{FAEC2953-0DEA-4790-B2E3-480FB1C0F564}"/>
    <cellStyle name="Titre 1 6 3 2 2" xfId="45604" xr:uid="{E7E4ECBE-F100-4D20-B456-56AF80422BB8}"/>
    <cellStyle name="Titre 1 6 3 2 2 2" xfId="45605" xr:uid="{06E4D284-F6E2-4697-95F5-D312D0F40FD3}"/>
    <cellStyle name="Titre 1 6 3 2 3" xfId="45606" xr:uid="{01D75F4A-323E-4056-AABA-8C10B13CD9CD}"/>
    <cellStyle name="Titre 1 6 3 2 4" xfId="45607" xr:uid="{86D992EF-195F-4899-B51E-7CA239538D88}"/>
    <cellStyle name="Titre 1 6 3 2 5" xfId="45608" xr:uid="{5F8804B2-3E5E-41DC-89CE-4EA604F01303}"/>
    <cellStyle name="Titre 1 6 3 3" xfId="45609" xr:uid="{6E6F28DE-CAAE-4624-B420-E559A3FE6B07}"/>
    <cellStyle name="Titre 1 6 3 3 2" xfId="45610" xr:uid="{70864F19-013F-4244-9954-103A0BBC7AA0}"/>
    <cellStyle name="Titre 1 6 3 3 3" xfId="45611" xr:uid="{F1253A81-584E-4F80-86B3-FE40A9F1BDDB}"/>
    <cellStyle name="Titre 1 6 3 3 4" xfId="45612" xr:uid="{96B8C28F-E83E-4BFF-A539-7A157BD677A8}"/>
    <cellStyle name="Titre 1 6 3 4" xfId="45613" xr:uid="{08B5B6A7-A13E-4241-990B-B8C0D944F8DC}"/>
    <cellStyle name="Titre 1 6 3 4 2" xfId="45614" xr:uid="{8A3ED1CC-3905-4735-AB79-C698C8C2978A}"/>
    <cellStyle name="Titre 1 6 3 5" xfId="45615" xr:uid="{DA6E399B-3C90-4E7F-9487-1A6038970A30}"/>
    <cellStyle name="Titre 1 6 3 6" xfId="45616" xr:uid="{D0E9D13C-A482-4604-9C90-F47F06BB351A}"/>
    <cellStyle name="Titre 1 6 4" xfId="45617" xr:uid="{D6ECA66C-A1A4-473A-B419-F669C4CDD9DD}"/>
    <cellStyle name="Titre 1 6 4 2" xfId="45618" xr:uid="{11332A2A-5BE8-44EB-A309-93CA5FF82CB0}"/>
    <cellStyle name="Titre 1 6 5" xfId="45619" xr:uid="{E221FDA1-5D84-41F9-95C3-205618927956}"/>
    <cellStyle name="Titre 1 6 5 2" xfId="45620" xr:uid="{1908AC05-AA09-4566-99E8-80DFC765BECE}"/>
    <cellStyle name="Titre 1 6 5 2 2" xfId="45621" xr:uid="{D8483BA0-EE9B-4E27-AF53-0673E69EF9B6}"/>
    <cellStyle name="Titre 1 6 6" xfId="45622" xr:uid="{34A5242D-E9D0-4FA5-B87D-DAEAD723CF06}"/>
    <cellStyle name="Titre 1 6 6 2" xfId="45623" xr:uid="{BF11C951-E5BD-48E7-83B6-B1391BDC51A1}"/>
    <cellStyle name="Titre 1 7" xfId="45624" xr:uid="{EFF7FF2C-8867-46F8-9886-DA7C0E8B01E5}"/>
    <cellStyle name="Titre 1 7 2" xfId="45625" xr:uid="{04F2558F-CB53-4A05-852D-EFBF6D0B33AF}"/>
    <cellStyle name="Titre 1 7 2 2" xfId="45626" xr:uid="{501E706E-2069-4C61-BA60-6AC71FA37B08}"/>
    <cellStyle name="Titre 1 7 2 2 2" xfId="45627" xr:uid="{99C08F81-1B50-4DB5-A6D9-CB27C9F7F84D}"/>
    <cellStyle name="Titre 1 7 2 2 2 2" xfId="45628" xr:uid="{763B45AD-C357-4D3E-829D-92856682B265}"/>
    <cellStyle name="Titre 1 7 2 2 3" xfId="45629" xr:uid="{70DE3366-4664-46B0-B7E2-6BF940A96F34}"/>
    <cellStyle name="Titre 1 7 2 2 4" xfId="45630" xr:uid="{622394EB-1F44-44A0-BF1D-407E9451D153}"/>
    <cellStyle name="Titre 1 7 2 3" xfId="45631" xr:uid="{B1C6490C-F6B2-4E88-9AB5-25C6B298B8B7}"/>
    <cellStyle name="Titre 1 7 2 3 2" xfId="45632" xr:uid="{53EEB31F-554E-48A7-AF5F-238524C6ECFC}"/>
    <cellStyle name="Titre 1 7 2 3 3" xfId="45633" xr:uid="{71D62C0A-5496-44A6-A1AA-1554A82A3251}"/>
    <cellStyle name="Titre 1 7 2 4" xfId="45634" xr:uid="{44D302A5-33C9-4C93-A117-A18F7E44C3AA}"/>
    <cellStyle name="Titre 1 7 2 4 2" xfId="45635" xr:uid="{4ACC86A7-EC6E-43A6-BA21-4B0886313098}"/>
    <cellStyle name="Titre 1 7 2 5" xfId="45636" xr:uid="{8F639A21-662C-4266-879A-DFF9CE9E3F85}"/>
    <cellStyle name="Titre 1 7 2 6" xfId="45637" xr:uid="{811F987C-25E6-4FAF-A13B-9C5631C15DB9}"/>
    <cellStyle name="Titre 1 7 3" xfId="45638" xr:uid="{E4D3D284-FF1B-44CF-9104-4AB67F4CEE49}"/>
    <cellStyle name="Titre 1 7 3 2" xfId="45639" xr:uid="{D480A971-90C5-4608-A02F-4B2BC3184043}"/>
    <cellStyle name="Titre 1 7 4" xfId="45640" xr:uid="{D4D6CAA7-8CBD-4A06-8E8A-F55408E97E97}"/>
    <cellStyle name="Titre 1 8" xfId="45641" xr:uid="{39048BA0-099D-4BDA-9563-4BC2EAC2111B}"/>
    <cellStyle name="Titre 1 8 2" xfId="45642" xr:uid="{49D3D3BC-20D3-4982-873B-974E720A2BE8}"/>
    <cellStyle name="Titre 1 8 2 2" xfId="45643" xr:uid="{333400FC-0E1B-4C3D-8BBA-058D9984E338}"/>
    <cellStyle name="Titre 1 8 2 2 2" xfId="45644" xr:uid="{6B612200-C002-4124-BEC6-EF45D07C409D}"/>
    <cellStyle name="Titre 1 8 2 2 2 2" xfId="45645" xr:uid="{4D06E329-C724-45F8-B051-7EF89949EAF7}"/>
    <cellStyle name="Titre 1 8 2 2 3" xfId="45646" xr:uid="{09B6DBFB-C4DC-455E-89C0-2F249B26F9ED}"/>
    <cellStyle name="Titre 1 8 2 2 4" xfId="45647" xr:uid="{0CF9C0A7-3EE0-4F98-8957-7870A78D4F1E}"/>
    <cellStyle name="Titre 1 8 2 3" xfId="45648" xr:uid="{54460AA2-9131-4AF9-B520-A1E073C4CF8A}"/>
    <cellStyle name="Titre 1 8 2 3 2" xfId="45649" xr:uid="{7D701292-5604-4DF6-B4CC-68B28A1136FF}"/>
    <cellStyle name="Titre 1 8 2 3 3" xfId="45650" xr:uid="{10D091E2-0011-4F45-85F3-8211D3FDB0E0}"/>
    <cellStyle name="Titre 1 8 2 4" xfId="45651" xr:uid="{5D0293E8-E832-4BA8-ABEA-811E168C6B58}"/>
    <cellStyle name="Titre 1 8 2 4 2" xfId="45652" xr:uid="{3C27E731-1C94-4338-8C68-AA6ABBBB9493}"/>
    <cellStyle name="Titre 1 8 2 5" xfId="45653" xr:uid="{A8052D41-6FF5-4FA6-80F0-CB145966C3DC}"/>
    <cellStyle name="Titre 1 8 2 6" xfId="45654" xr:uid="{DF5B1D4D-F1D1-4AEE-A3FF-4A7262F98952}"/>
    <cellStyle name="Titre 1 8 3" xfId="45655" xr:uid="{A71D4300-DF4B-4C88-8B5D-BE2FFFC06B68}"/>
    <cellStyle name="Titre 1 8 3 2" xfId="45656" xr:uid="{B1B2E7DB-8459-4745-BD18-ABCA0D78C540}"/>
    <cellStyle name="Titre 1 9" xfId="45657" xr:uid="{A13653BD-6A42-44D1-9CFE-9CA021C00302}"/>
    <cellStyle name="Titre 1 9 2" xfId="45658" xr:uid="{D1A3609D-E87B-40A9-B796-14B1B6A59079}"/>
    <cellStyle name="Titre 1 9 2 2" xfId="45659" xr:uid="{8DF52E3D-8803-4D70-99CE-F68A9E96900D}"/>
    <cellStyle name="Titre 1 9 2 2 2" xfId="45660" xr:uid="{DE98B6E6-0D78-4442-9329-FBF2BA640999}"/>
    <cellStyle name="Titre 1 9 2 2 2 2" xfId="45661" xr:uid="{E6E473D3-2E33-4B62-940C-2C209CD2B564}"/>
    <cellStyle name="Titre 1 9 2 2 3" xfId="45662" xr:uid="{994B092B-BC93-4BDD-A2B0-B07D6645E89A}"/>
    <cellStyle name="Titre 1 9 2 2 4" xfId="45663" xr:uid="{56292F37-F736-4869-A8E3-91D55A465FEF}"/>
    <cellStyle name="Titre 1 9 2 3" xfId="45664" xr:uid="{FA4AE4D2-CD3E-432D-929F-2F23D628E1A9}"/>
    <cellStyle name="Titre 1 9 2 3 2" xfId="45665" xr:uid="{2E730663-54DA-4272-88BA-3473C69ACFE3}"/>
    <cellStyle name="Titre 1 9 2 3 3" xfId="45666" xr:uid="{35CBE161-8F47-4E1C-97E7-54D61FE03406}"/>
    <cellStyle name="Titre 1 9 2 4" xfId="45667" xr:uid="{409B4B8D-C69F-411F-A2C6-45110DE3D579}"/>
    <cellStyle name="Titre 1 9 2 4 2" xfId="45668" xr:uid="{7EA7F195-F363-4409-A978-2D7343CB7319}"/>
    <cellStyle name="Titre 1 9 2 5" xfId="45669" xr:uid="{9AD2384C-1C86-4262-9EAE-DA5467A5BEAD}"/>
    <cellStyle name="Titre 1 9 2 6" xfId="45670" xr:uid="{81517A12-AC72-4375-AC99-B7BC65AE1E56}"/>
    <cellStyle name="Titre 1 9 3" xfId="45671" xr:uid="{BA075C53-24F0-4BEC-A757-A73634E32CDD}"/>
    <cellStyle name="Titre 1 9 3 2" xfId="45672" xr:uid="{76FBC302-4DE3-4176-A4AD-18D8896D2E3E}"/>
    <cellStyle name="Titre 2 10" xfId="45673" xr:uid="{0E157AE3-BCAC-48A3-9798-57A7BB5811DD}"/>
    <cellStyle name="Titre 2 10 2" xfId="45674" xr:uid="{A5617456-D696-4CA1-98B5-6543CC04B559}"/>
    <cellStyle name="Titre 2 10 2 2" xfId="45675" xr:uid="{C74E513B-2AFE-4AF0-9B4E-692744C9F689}"/>
    <cellStyle name="Titre 2 10 2 2 2" xfId="45676" xr:uid="{4BBDBB7C-E724-4CC3-A65F-438A289EEB74}"/>
    <cellStyle name="Titre 2 10 2 2 2 2" xfId="45677" xr:uid="{A812C9CA-A1B9-479C-A0B0-33AD02D7E384}"/>
    <cellStyle name="Titre 2 10 2 2 3" xfId="45678" xr:uid="{12C61B36-136A-42FB-9FFE-60B20B288D2D}"/>
    <cellStyle name="Titre 2 10 2 2 4" xfId="45679" xr:uid="{27D4F40C-7567-4341-9E74-79E3615A2FCC}"/>
    <cellStyle name="Titre 2 10 2 3" xfId="45680" xr:uid="{0F99C74B-341E-4088-A0A7-BEA76FE5D58E}"/>
    <cellStyle name="Titre 2 10 2 3 2" xfId="45681" xr:uid="{AE6822EA-DEA1-4D14-8445-41DEF49F95F4}"/>
    <cellStyle name="Titre 2 10 2 3 3" xfId="45682" xr:uid="{02A85878-3ED7-4668-AA3A-E0780BE0BAE2}"/>
    <cellStyle name="Titre 2 10 2 4" xfId="45683" xr:uid="{420E3B6F-AB4B-4D44-9CF3-7616C033D5FA}"/>
    <cellStyle name="Titre 2 10 2 4 2" xfId="45684" xr:uid="{460C7A5A-FE00-44EA-B1ED-0E10AC212D3A}"/>
    <cellStyle name="Titre 2 10 2 5" xfId="45685" xr:uid="{3DD78646-67E8-4FFB-BA5E-1BF3A7FF2589}"/>
    <cellStyle name="Titre 2 10 2 6" xfId="45686" xr:uid="{45C93753-AD3D-45BE-AEE6-5C0683EBFAF9}"/>
    <cellStyle name="Titre 2 10 3" xfId="45687" xr:uid="{29A18273-C980-4CE0-8B28-D0C1F07CAE06}"/>
    <cellStyle name="Titre 2 10 3 2" xfId="45688" xr:uid="{2250B912-37D2-4D60-A985-97328B91B26E}"/>
    <cellStyle name="Titre 2 11" xfId="45689" xr:uid="{CFC25BFB-CF3A-46B6-90D5-307C05586C7A}"/>
    <cellStyle name="Titre 2 11 2" xfId="45690" xr:uid="{A3217E26-EB31-40D6-AEC5-CB5F5175484F}"/>
    <cellStyle name="Titre 2 11 2 2" xfId="45691" xr:uid="{356E5C7C-3941-41C4-9611-61E3EF2457A0}"/>
    <cellStyle name="Titre 2 11 2 2 2" xfId="45692" xr:uid="{ABD94A93-D511-4E4C-AEE9-3A17B69CBAAE}"/>
    <cellStyle name="Titre 2 11 2 2 2 2" xfId="45693" xr:uid="{A539E4AB-BD63-4D7A-87F1-1C955B85A25D}"/>
    <cellStyle name="Titre 2 11 2 2 2 2 2" xfId="45694" xr:uid="{E68BE4EE-33F0-4F79-8C07-2939D4584E20}"/>
    <cellStyle name="Titre 2 11 2 2 2 3" xfId="45695" xr:uid="{C034F7DD-F960-4722-A8E7-7CABCE3361CF}"/>
    <cellStyle name="Titre 2 11 2 2 2 4" xfId="45696" xr:uid="{09E9D967-4F5A-42B3-9C1A-815B5F00893F}"/>
    <cellStyle name="Titre 2 11 2 2 3" xfId="45697" xr:uid="{52043269-5D6A-4FF6-B356-A7C290E85EDF}"/>
    <cellStyle name="Titre 2 11 2 2 3 2" xfId="45698" xr:uid="{694648AC-7DF7-4764-B18C-14D282E195DE}"/>
    <cellStyle name="Titre 2 11 2 2 4" xfId="45699" xr:uid="{7CFB61C6-A1AC-45B7-957D-83FDF424A169}"/>
    <cellStyle name="Titre 2 11 2 2 5" xfId="45700" xr:uid="{841397DD-21A2-4A7F-8A09-2808FEB127E3}"/>
    <cellStyle name="Titre 2 11 2 2 6" xfId="45701" xr:uid="{924C5DFC-30F1-414D-808E-B88776E5E0C2}"/>
    <cellStyle name="Titre 2 11 2 3" xfId="45702" xr:uid="{9F5943BB-A89F-4DF8-8711-BCDAB94D5FC6}"/>
    <cellStyle name="Titre 2 11 2 3 2" xfId="45703" xr:uid="{742E7C27-C51E-4478-AC80-6247C7E21B58}"/>
    <cellStyle name="Titre 2 11 2 4" xfId="45704" xr:uid="{A15D1E38-930B-4EE5-A8C8-68EC1CA45D76}"/>
    <cellStyle name="Titre 2 11 2 5" xfId="45705" xr:uid="{4BF9C976-FB0C-4C00-B49F-2969D230F7D1}"/>
    <cellStyle name="Titre 2 11 3" xfId="45706" xr:uid="{172AD6A7-3C7B-4E12-A883-7E13E88ADDA2}"/>
    <cellStyle name="Titre 2 11 3 2" xfId="45707" xr:uid="{C9B0082B-F402-47F6-BE49-12F7EEC54C6F}"/>
    <cellStyle name="Titre 2 11 3 2 2" xfId="45708" xr:uid="{78C7BA9C-7153-4DC6-8305-018FCCEDECFA}"/>
    <cellStyle name="Titre 2 11 3 2 2 2" xfId="45709" xr:uid="{00F4927A-E701-42AC-912D-D4DF2D572300}"/>
    <cellStyle name="Titre 2 11 3 2 2 2 2" xfId="45710" xr:uid="{E7C676A7-A2B0-4B6C-8816-1449A92AE3A5}"/>
    <cellStyle name="Titre 2 11 3 2 2 3" xfId="45711" xr:uid="{EFA9E9A6-C9C3-4F33-8B73-C159C8DB5D91}"/>
    <cellStyle name="Titre 2 11 3 2 2 4" xfId="45712" xr:uid="{747C4DF8-8DB5-4132-9F10-CA6A37F791F9}"/>
    <cellStyle name="Titre 2 11 3 2 3" xfId="45713" xr:uid="{6CD7DA67-1764-41AD-9D6C-4D6D7A29E643}"/>
    <cellStyle name="Titre 2 11 3 2 3 2" xfId="45714" xr:uid="{B15B59BA-88A4-42F6-A16B-192CEC41D56F}"/>
    <cellStyle name="Titre 2 11 3 2 4" xfId="45715" xr:uid="{E120CA69-07EC-4C29-8BF8-5C4C21E6A699}"/>
    <cellStyle name="Titre 2 11 3 2 5" xfId="45716" xr:uid="{5072C930-8011-44D5-BF65-E301CBB8E8DD}"/>
    <cellStyle name="Titre 2 11 3 2 6" xfId="45717" xr:uid="{CA945C5D-44E7-422B-AFB2-09D949384A4D}"/>
    <cellStyle name="Titre 2 11 3 3" xfId="45718" xr:uid="{5BB9DFE6-0551-482A-A72F-E578061CA69A}"/>
    <cellStyle name="Titre 2 11 3 3 2" xfId="45719" xr:uid="{33EB901E-FFDF-41DD-8FFF-55C694765E67}"/>
    <cellStyle name="Titre 2 11 4" xfId="45720" xr:uid="{DEC1E55C-E2EA-4DC7-9110-F3794B10DF49}"/>
    <cellStyle name="Titre 2 11 4 2" xfId="45721" xr:uid="{3C69B9E6-ECCD-41A8-A0BB-3648BE37768A}"/>
    <cellStyle name="Titre 2 11 4 2 2" xfId="45722" xr:uid="{0E3E8470-674A-4D17-8479-B44CD38B030C}"/>
    <cellStyle name="Titre 2 11 4 2 2 2" xfId="45723" xr:uid="{9EC422B5-4D94-48E0-B890-8677DD337E76}"/>
    <cellStyle name="Titre 2 11 4 2 2 2 2" xfId="45724" xr:uid="{9B976F5D-7D84-4DEF-AC2C-1ACB183A4A5B}"/>
    <cellStyle name="Titre 2 11 4 2 2 3" xfId="45725" xr:uid="{610172FF-3A0D-43A7-AC19-1301C56D4E2E}"/>
    <cellStyle name="Titre 2 11 4 2 2 4" xfId="45726" xr:uid="{FCB9CC67-F6F5-45C1-A87B-EB4392EB755F}"/>
    <cellStyle name="Titre 2 11 4 2 3" xfId="45727" xr:uid="{04AA03EC-B4AE-44A4-B1CA-3642FE3595F4}"/>
    <cellStyle name="Titre 2 11 4 2 3 2" xfId="45728" xr:uid="{F274DB06-7545-4856-B1D3-18A552C2F293}"/>
    <cellStyle name="Titre 2 11 4 2 4" xfId="45729" xr:uid="{9032AE77-2BEE-44FE-A27A-C2A608D2C12D}"/>
    <cellStyle name="Titre 2 11 4 2 5" xfId="45730" xr:uid="{D06C698C-C48F-4901-A172-72FC63B71FCB}"/>
    <cellStyle name="Titre 2 11 4 2 6" xfId="45731" xr:uid="{8B47AB61-3C40-4A54-AE48-A730B36546D2}"/>
    <cellStyle name="Titre 2 11 4 3" xfId="45732" xr:uid="{030393FA-0E66-42C2-BE5A-D360218700AD}"/>
    <cellStyle name="Titre 2 11 4 3 2" xfId="45733" xr:uid="{DE384DAA-0CBF-4053-8838-5A8CA6DBF39C}"/>
    <cellStyle name="Titre 2 11 5" xfId="45734" xr:uid="{1BEF1EEC-E740-4FE5-988B-E7501ECC316D}"/>
    <cellStyle name="Titre 2 11 5 2" xfId="45735" xr:uid="{CE7B2696-F406-4F7E-AFD7-66EA713F5E46}"/>
    <cellStyle name="Titre 2 11 5 2 2" xfId="45736" xr:uid="{35219DE9-9D82-469D-80BD-B89CC45FA56B}"/>
    <cellStyle name="Titre 2 11 5 2 2 2" xfId="45737" xr:uid="{27D1F1A7-15D1-4A95-948C-4F9768D55529}"/>
    <cellStyle name="Titre 2 11 5 2 3" xfId="45738" xr:uid="{B19EF16C-DA49-4FCE-B00B-A57333F01D3F}"/>
    <cellStyle name="Titre 2 11 5 2 4" xfId="45739" xr:uid="{C3A9FCDE-437B-490E-9FC5-729E7EB3B531}"/>
    <cellStyle name="Titre 2 11 5 3" xfId="45740" xr:uid="{B078AD5F-9D11-4EB4-A38C-511EB9754F37}"/>
    <cellStyle name="Titre 2 11 5 3 2" xfId="45741" xr:uid="{79FBE817-61D4-44E4-9A82-9E81F2130A44}"/>
    <cellStyle name="Titre 2 11 5 4" xfId="45742" xr:uid="{179E972E-263D-48BB-B463-21AB6EA8A3BE}"/>
    <cellStyle name="Titre 2 11 5 5" xfId="45743" xr:uid="{ADF6FCFC-0534-42C2-8C7C-A3B81621CE46}"/>
    <cellStyle name="Titre 2 11 5 6" xfId="45744" xr:uid="{0C63AB42-04DF-4FF9-8BBB-BEC8054A5714}"/>
    <cellStyle name="Titre 2 11 6" xfId="45745" xr:uid="{E519BD28-FBE0-4DAF-830E-B6AADB8475BD}"/>
    <cellStyle name="Titre 2 11 7" xfId="45746" xr:uid="{5D824D18-FFD0-418E-938E-6CDB1518C944}"/>
    <cellStyle name="Titre 2 12" xfId="45747" xr:uid="{0FA654E0-E313-4B30-B28D-FECB08553E04}"/>
    <cellStyle name="Titre 2 12 2" xfId="45748" xr:uid="{D3097D92-36E3-4F9E-B4AC-E8C2B3C7E5BE}"/>
    <cellStyle name="Titre 2 12 2 2" xfId="45749" xr:uid="{3D6C6F8F-8A04-4C94-92DA-D3CDF95FEE34}"/>
    <cellStyle name="Titre 2 12 2 2 2" xfId="45750" xr:uid="{28A53DA1-F00D-42FD-8B2C-1577C9377165}"/>
    <cellStyle name="Titre 2 12 2 2 2 2" xfId="45751" xr:uid="{4488EAED-4FC4-404F-8AE6-53BD9783B4C5}"/>
    <cellStyle name="Titre 2 12 2 2 2 2 2" xfId="45752" xr:uid="{42837AE8-8B38-4B25-9E46-8D130F6B3BC4}"/>
    <cellStyle name="Titre 2 12 2 2 2 3" xfId="45753" xr:uid="{9E19E196-5E38-48BD-B570-EC8679B44C20}"/>
    <cellStyle name="Titre 2 12 2 2 2 4" xfId="45754" xr:uid="{B77509F9-42B9-4777-A90C-41FD91A7BA74}"/>
    <cellStyle name="Titre 2 12 2 2 3" xfId="45755" xr:uid="{AE49A128-51E4-445B-BC5C-BC3BE749242B}"/>
    <cellStyle name="Titre 2 12 2 2 3 2" xfId="45756" xr:uid="{DB047C3A-C098-4C70-B6B4-BE23E83971CD}"/>
    <cellStyle name="Titre 2 12 2 2 4" xfId="45757" xr:uid="{44011071-49C6-4C03-9005-C3A6ACAFB819}"/>
    <cellStyle name="Titre 2 12 2 2 5" xfId="45758" xr:uid="{C8F7501C-C813-44AE-A9ED-63A84F33AAFB}"/>
    <cellStyle name="Titre 2 12 2 2 6" xfId="45759" xr:uid="{93825390-B0E5-4EE7-BD37-E20DF7F474BF}"/>
    <cellStyle name="Titre 2 12 2 3" xfId="45760" xr:uid="{02210A4B-63B8-46BD-82A7-4FF8372F8B09}"/>
    <cellStyle name="Titre 2 12 2 3 2" xfId="45761" xr:uid="{3923702D-3B9B-44BE-8AF5-058A2787A016}"/>
    <cellStyle name="Titre 2 12 3" xfId="45762" xr:uid="{02892C6E-3DF2-4B6E-A137-1D16B3E98317}"/>
    <cellStyle name="Titre 2 12 3 2" xfId="45763" xr:uid="{46930DB4-90B9-4687-8E32-10A69A29C6C7}"/>
    <cellStyle name="Titre 2 12 3 2 2" xfId="45764" xr:uid="{0FE9CFDC-A7A3-4EA1-BAD3-82D2BFFFD593}"/>
    <cellStyle name="Titre 2 12 3 2 2 2" xfId="45765" xr:uid="{FA3A0DFF-7D3D-488C-8CB1-2BB310A76842}"/>
    <cellStyle name="Titre 2 12 3 2 2 2 2" xfId="45766" xr:uid="{4232D410-0486-4996-B748-7C9188ECC94B}"/>
    <cellStyle name="Titre 2 12 3 2 2 3" xfId="45767" xr:uid="{5932335D-5EE4-4B41-B581-AF8EFB9E478C}"/>
    <cellStyle name="Titre 2 12 3 2 2 4" xfId="45768" xr:uid="{198BC412-2776-4E4B-B0AE-F5C51C863F6C}"/>
    <cellStyle name="Titre 2 12 3 2 3" xfId="45769" xr:uid="{D38053B8-188A-452B-9511-5BE1CE8AAF1E}"/>
    <cellStyle name="Titre 2 12 3 2 3 2" xfId="45770" xr:uid="{9C8A40E4-1679-4A47-B272-FAB38E9CB914}"/>
    <cellStyle name="Titre 2 12 3 2 4" xfId="45771" xr:uid="{D354B624-5045-4A1D-9394-579F8E23AF7D}"/>
    <cellStyle name="Titre 2 12 3 2 5" xfId="45772" xr:uid="{170D047A-28AD-4CCB-860F-0BEBDCF9A211}"/>
    <cellStyle name="Titre 2 12 3 2 6" xfId="45773" xr:uid="{60474CB8-F87D-4661-9EB0-BEAC2AEF674C}"/>
    <cellStyle name="Titre 2 12 3 3" xfId="45774" xr:uid="{C6CAED0A-2AE2-45D6-8B00-9714556008AB}"/>
    <cellStyle name="Titre 2 12 3 3 2" xfId="45775" xr:uid="{D1DCC0E8-9859-4537-B72C-CE00673D682F}"/>
    <cellStyle name="Titre 2 12 4" xfId="45776" xr:uid="{E092275A-41B5-4C17-AB82-9A02F11BB037}"/>
    <cellStyle name="Titre 2 12 4 2" xfId="45777" xr:uid="{62FDDFD2-6AC3-46D8-9595-32B7600443A7}"/>
    <cellStyle name="Titre 2 12 4 2 2" xfId="45778" xr:uid="{1F7762E5-2D0B-4BBE-8378-E75A953E2429}"/>
    <cellStyle name="Titre 2 12 4 2 2 2" xfId="45779" xr:uid="{80D51E73-5DE8-4126-8EDF-B0B5B1CBAEDA}"/>
    <cellStyle name="Titre 2 12 4 2 3" xfId="45780" xr:uid="{86B64F2D-72E0-4104-87C3-73D64ED721DF}"/>
    <cellStyle name="Titre 2 12 4 2 4" xfId="45781" xr:uid="{ABBDC950-F66C-4D4F-A462-038C6EF931FB}"/>
    <cellStyle name="Titre 2 12 4 3" xfId="45782" xr:uid="{1AD94B52-7F71-47B6-B6BF-D54CA9469D77}"/>
    <cellStyle name="Titre 2 12 4 3 2" xfId="45783" xr:uid="{C621CA6F-F250-4357-9841-0AF7E702980E}"/>
    <cellStyle name="Titre 2 12 4 4" xfId="45784" xr:uid="{26D9B457-E4B7-4D36-90CF-217DC0E10F2A}"/>
    <cellStyle name="Titre 2 12 4 5" xfId="45785" xr:uid="{DCF42DE8-BBB0-43C0-B32E-E8763377AF70}"/>
    <cellStyle name="Titre 2 12 4 6" xfId="45786" xr:uid="{38771F51-45D4-418B-8051-E25402251A91}"/>
    <cellStyle name="Titre 2 12 5" xfId="45787" xr:uid="{CFE09ACB-3728-4328-9B07-42E5E221B100}"/>
    <cellStyle name="Titre 2 12 6" xfId="45788" xr:uid="{EF8F576D-F7B6-46B3-931C-AFB3C429C0B3}"/>
    <cellStyle name="Titre 2 13" xfId="45789" xr:uid="{F9540AA2-EC16-47AA-9042-FAB35B57B351}"/>
    <cellStyle name="Titre 2 13 2" xfId="45790" xr:uid="{644953C9-5F89-4657-8765-9FB1F495943C}"/>
    <cellStyle name="Titre 2 13 2 2" xfId="45791" xr:uid="{EF7A8E76-0A44-44C7-A610-FEECE7B8CA52}"/>
    <cellStyle name="Titre 2 13 2 2 2" xfId="45792" xr:uid="{52A96C4B-A47E-4A89-9730-3B526D6A460F}"/>
    <cellStyle name="Titre 2 13 2 2 2 2" xfId="45793" xr:uid="{7BEB362A-4DC8-4755-BAE3-3F39B020AFA3}"/>
    <cellStyle name="Titre 2 13 2 2 3" xfId="45794" xr:uid="{886BB366-2310-47A5-B6F9-E11479CABE2D}"/>
    <cellStyle name="Titre 2 13 2 2 4" xfId="45795" xr:uid="{6675C365-37BD-47E6-9194-D36158CAF106}"/>
    <cellStyle name="Titre 2 13 2 3" xfId="45796" xr:uid="{F546DE4B-DCFE-43F9-8319-E5F1BB41FD4B}"/>
    <cellStyle name="Titre 2 13 2 3 2" xfId="45797" xr:uid="{7B43AAFA-A05D-4E0F-ADD8-6E6FB1BE50D8}"/>
    <cellStyle name="Titre 2 13 2 4" xfId="45798" xr:uid="{FB934D39-0EA8-4F83-BC53-4A62240954DB}"/>
    <cellStyle name="Titre 2 13 2 5" xfId="45799" xr:uid="{F94A6DB6-C913-4134-BD6A-0485BAD2D239}"/>
    <cellStyle name="Titre 2 13 2 6" xfId="45800" xr:uid="{AE19741E-D249-4BA7-B620-085EEBF974D7}"/>
    <cellStyle name="Titre 2 13 3" xfId="45801" xr:uid="{01063E6B-A2F2-4636-B594-C02C3C2AF005}"/>
    <cellStyle name="Titre 2 13 3 2" xfId="45802" xr:uid="{D5C493E7-257B-4452-82EE-B023A29F6D71}"/>
    <cellStyle name="Titre 2 14" xfId="45803" xr:uid="{99DE1B13-F761-4D77-86DA-7DEA7D0629B4}"/>
    <cellStyle name="Titre 2 14 2" xfId="45804" xr:uid="{F40F28C6-2F39-48EF-8F0F-A79621445805}"/>
    <cellStyle name="Titre 2 14 2 2" xfId="45805" xr:uid="{0B96396A-31AC-4C65-B9DB-9F5649868AEE}"/>
    <cellStyle name="Titre 2 14 2 2 2" xfId="45806" xr:uid="{D03F4051-0616-45DF-92AF-5D897B705662}"/>
    <cellStyle name="Titre 2 14 2 2 2 2" xfId="45807" xr:uid="{08C0BEC9-9D04-430A-B13D-A0C4C8164E62}"/>
    <cellStyle name="Titre 2 14 2 2 3" xfId="45808" xr:uid="{1DEAFEF8-0084-4046-9A0B-E120139862E4}"/>
    <cellStyle name="Titre 2 14 2 2 4" xfId="45809" xr:uid="{70CB1F83-178C-4CEE-ACED-798D37E33F53}"/>
    <cellStyle name="Titre 2 14 2 3" xfId="45810" xr:uid="{C3748D47-B6B2-43FA-807D-152248A5991B}"/>
    <cellStyle name="Titre 2 14 2 3 2" xfId="45811" xr:uid="{E3598ABF-A4AB-4C42-8980-AB73604859B0}"/>
    <cellStyle name="Titre 2 14 2 4" xfId="45812" xr:uid="{4C084F28-2F5F-4086-AD6F-058E1ACC9EAE}"/>
    <cellStyle name="Titre 2 14 2 5" xfId="45813" xr:uid="{BA26EB5D-0DBB-4E7C-B4AA-7F5775296DF7}"/>
    <cellStyle name="Titre 2 14 2 6" xfId="45814" xr:uid="{2711E51A-BCF6-4CE4-8324-E0830B680ED9}"/>
    <cellStyle name="Titre 2 14 3" xfId="45815" xr:uid="{5C7EA7FB-05DD-4665-A66E-FBF50314B586}"/>
    <cellStyle name="Titre 2 14 3 2" xfId="45816" xr:uid="{8CC29500-AA33-4A33-82EB-1643BA8EB161}"/>
    <cellStyle name="Titre 2 15" xfId="45817" xr:uid="{516779CF-EF90-482B-9062-1589E988771C}"/>
    <cellStyle name="Titre 2 15 2" xfId="45818" xr:uid="{9D79AFC1-4281-438C-A3A4-7450ACB5C228}"/>
    <cellStyle name="Titre 2 15 2 2" xfId="45819" xr:uid="{40F4480C-6A8A-4D47-8881-F99377AB85E5}"/>
    <cellStyle name="Titre 2 15 2 2 2" xfId="45820" xr:uid="{D5EC0239-EF31-4051-9F92-85096341C801}"/>
    <cellStyle name="Titre 2 15 2 2 2 2" xfId="45821" xr:uid="{1E14E9AA-35B6-44A3-BF9B-196396A4D8F3}"/>
    <cellStyle name="Titre 2 15 2 2 3" xfId="45822" xr:uid="{D4E1C849-CEA0-4F1D-BE27-786D7BFB6E0E}"/>
    <cellStyle name="Titre 2 15 2 2 4" xfId="45823" xr:uid="{5DCCC342-42D5-4FD0-943A-C623FF3051EF}"/>
    <cellStyle name="Titre 2 15 2 3" xfId="45824" xr:uid="{A486976C-4A69-476F-8FC0-433BF9C15C3A}"/>
    <cellStyle name="Titre 2 15 2 3 2" xfId="45825" xr:uid="{D411A28B-0DB1-4BF1-AECF-F7B3D2E77272}"/>
    <cellStyle name="Titre 2 15 2 4" xfId="45826" xr:uid="{E0344566-79D7-4A25-BE19-AF5E20EC63A4}"/>
    <cellStyle name="Titre 2 15 2 5" xfId="45827" xr:uid="{89B373E7-C21B-476B-8C8B-C173FCD510DD}"/>
    <cellStyle name="Titre 2 15 2 6" xfId="45828" xr:uid="{FF6987C5-9690-4A65-B5E5-856FC3EAD25B}"/>
    <cellStyle name="Titre 2 15 3" xfId="45829" xr:uid="{E60FBB5E-0687-49B7-BBEA-2297E4BC8C50}"/>
    <cellStyle name="Titre 2 15 3 2" xfId="45830" xr:uid="{CA6DAE36-0E95-4324-A4E6-BA07906E132A}"/>
    <cellStyle name="Titre 2 16" xfId="45831" xr:uid="{BF3BD435-39B4-4D89-9D4C-0D4C6969D4DE}"/>
    <cellStyle name="Titre 2 16 2" xfId="45832" xr:uid="{60B382A4-CC16-4A67-A8B3-73739BD976CD}"/>
    <cellStyle name="Titre 2 16 3" xfId="45833" xr:uid="{1C5BF06D-E27F-4688-97A5-501C9C096158}"/>
    <cellStyle name="Titre 2 17" xfId="45834" xr:uid="{3B3C252D-6480-44AD-9FD5-6D7FDC6EE5B4}"/>
    <cellStyle name="Titre 2 17 2" xfId="45835" xr:uid="{B03E8AD4-F4B1-4309-9248-C8D5E35EEE80}"/>
    <cellStyle name="Titre 2 18" xfId="45836" xr:uid="{9F024AAC-220A-4810-9A66-0B91D2C4F122}"/>
    <cellStyle name="Titre 2 2" xfId="2749" xr:uid="{B6C6124A-453C-4162-BCD2-8CDCD4A5E6B3}"/>
    <cellStyle name="Titre 2 2 2" xfId="3752" xr:uid="{CDA86A85-71A1-45AE-BCB0-C4DBB08BDC6C}"/>
    <cellStyle name="Titre 2 2 2 2" xfId="45838" xr:uid="{E2433452-401D-4A5F-9C0D-B4FCD1781FA3}"/>
    <cellStyle name="Titre 2 2 2 2 2" xfId="45839" xr:uid="{B186F491-6AFE-4511-A49C-14A89B992933}"/>
    <cellStyle name="Titre 2 2 2 2 2 2" xfId="45840" xr:uid="{87DD362E-7583-4937-9C93-44F69984B240}"/>
    <cellStyle name="Titre 2 2 2 2 2 2 2" xfId="45841" xr:uid="{C4B11C57-F76F-4BB4-9070-898C1D60C2D2}"/>
    <cellStyle name="Titre 2 2 2 2 2 2 2 2" xfId="45842" xr:uid="{F792E49E-ADBC-4049-B204-A3DFE6C86976}"/>
    <cellStyle name="Titre 2 2 2 2 2 2 3" xfId="45843" xr:uid="{7F1F21FF-D6F1-434C-A4E3-7B610DB6B8A7}"/>
    <cellStyle name="Titre 2 2 2 2 2 2 4" xfId="45844" xr:uid="{3C2B3E2A-2A0F-459C-87AC-FCD0EAC73605}"/>
    <cellStyle name="Titre 2 2 2 2 2 3" xfId="45845" xr:uid="{C5E197BD-8BD3-44F7-8330-4FCE17655492}"/>
    <cellStyle name="Titre 2 2 2 2 2 3 2" xfId="45846" xr:uid="{E2581000-6E5B-44B8-935F-716A75D2B976}"/>
    <cellStyle name="Titre 2 2 2 2 2 4" xfId="45847" xr:uid="{AF6E6C4B-118D-41F9-9E07-95E0F7CBC837}"/>
    <cellStyle name="Titre 2 2 2 2 2 5" xfId="45848" xr:uid="{90A83B70-C083-4123-A276-BF072D775999}"/>
    <cellStyle name="Titre 2 2 2 2 2 6" xfId="45849" xr:uid="{E4A68AA8-6C8E-4226-9DAC-41E6CD9B4750}"/>
    <cellStyle name="Titre 2 2 2 3" xfId="45850" xr:uid="{AFA07E13-C47D-42AA-A4E4-B7B8B84FDB22}"/>
    <cellStyle name="Titre 2 2 2 3 2" xfId="45851" xr:uid="{894CAF50-A199-40F5-AD6E-6CE627D535C8}"/>
    <cellStyle name="Titre 2 2 2 3 2 2" xfId="45852" xr:uid="{41D6C83C-2DBC-4282-8E1F-1B8D04AE7672}"/>
    <cellStyle name="Titre 2 2 2 3 2 2 2" xfId="45853" xr:uid="{3857B1AF-BAFF-4C87-AD11-177A98741629}"/>
    <cellStyle name="Titre 2 2 2 3 2 3" xfId="45854" xr:uid="{505CAF7F-DB6E-4530-A374-79420F5328A6}"/>
    <cellStyle name="Titre 2 2 2 3 2 4" xfId="45855" xr:uid="{D44B40C4-D5B2-4A3E-AAF2-C1F7BDB7CCF1}"/>
    <cellStyle name="Titre 2 2 2 3 3" xfId="45856" xr:uid="{89BBD9F8-E435-4E2C-B43E-7EFD95C8DC1C}"/>
    <cellStyle name="Titre 2 2 2 3 3 2" xfId="45857" xr:uid="{93CD0E5F-899B-4DF2-8259-B886EDA2B856}"/>
    <cellStyle name="Titre 2 2 2 3 4" xfId="45858" xr:uid="{B0621910-5BB8-44A7-8E30-DD4465BEE1EC}"/>
    <cellStyle name="Titre 2 2 2 3 5" xfId="45859" xr:uid="{649460BB-BC45-4505-9A33-9DB07D656046}"/>
    <cellStyle name="Titre 2 2 2 4" xfId="45860" xr:uid="{657AA952-2EEC-44A3-9D5C-55FB27C140E5}"/>
    <cellStyle name="Titre 2 2 2 5" xfId="45861" xr:uid="{7A63DD1A-6C50-4100-9AF5-8A8D4F9A2F9D}"/>
    <cellStyle name="Titre 2 2 2 6" xfId="45837" xr:uid="{915F76FD-4622-4439-BC3F-E335CA577E3C}"/>
    <cellStyle name="Titre 2 2 3" xfId="45862" xr:uid="{134A56EC-405E-4EBB-9EB6-D433E581D7D3}"/>
    <cellStyle name="Titre 2 2 3 2" xfId="45863" xr:uid="{C6C6B87D-54EE-483D-B0F9-A895C7637E76}"/>
    <cellStyle name="Titre 2 2 3 2 2" xfId="45864" xr:uid="{8150D3E1-9243-4F7D-9167-A3CABF16F79C}"/>
    <cellStyle name="Titre 2 2 3 2 2 2" xfId="45865" xr:uid="{A1A9D842-A71B-4290-BBA6-7E3887868EC2}"/>
    <cellStyle name="Titre 2 2 3 2 2 2 2" xfId="45866" xr:uid="{11ACB784-5E25-4154-BE52-C0CC8B7DA8B3}"/>
    <cellStyle name="Titre 2 2 3 2 2 3" xfId="45867" xr:uid="{739A13F1-9238-4E96-9E08-80AF3A8B077B}"/>
    <cellStyle name="Titre 2 2 3 2 2 4" xfId="45868" xr:uid="{A5E63E5E-0E98-4292-8743-98B88A44E2DB}"/>
    <cellStyle name="Titre 2 2 3 2 3" xfId="45869" xr:uid="{AEB47092-39AF-46EE-BAFD-4884571F8AEF}"/>
    <cellStyle name="Titre 2 2 3 2 3 2" xfId="45870" xr:uid="{B3AE7911-9DA8-4976-94C8-6FDA15C34D81}"/>
    <cellStyle name="Titre 2 2 3 2 4" xfId="45871" xr:uid="{F984DF5B-24BC-4EF0-A605-0E3CE3D28C5B}"/>
    <cellStyle name="Titre 2 2 3 2 5" xfId="45872" xr:uid="{96824566-3ACA-447B-91A9-276FF52CA327}"/>
    <cellStyle name="Titre 2 2 3 2 6" xfId="45873" xr:uid="{6B93F854-1B13-44BD-9038-6655E91865DC}"/>
    <cellStyle name="Titre 2 2 3 3" xfId="45874" xr:uid="{F3AAFB69-4A4C-4CE7-966D-D31F436597B9}"/>
    <cellStyle name="Titre 2 2 3 4" xfId="45875" xr:uid="{D1D5C282-A488-4055-940C-46670CFF3C78}"/>
    <cellStyle name="Titre 2 2 4" xfId="45876" xr:uid="{435269C7-C11D-4D54-846E-C4B024400D6D}"/>
    <cellStyle name="Titre 2 2 4 2" xfId="45877" xr:uid="{8F063342-6A53-42DB-A598-D70D095E9D15}"/>
    <cellStyle name="Titre 2 2 4 2 2" xfId="45878" xr:uid="{3D62B20A-9A7A-416F-8E2B-831BA068DEE1}"/>
    <cellStyle name="Titre 2 2 4 2 2 2" xfId="45879" xr:uid="{FBF4EDA3-298E-4EF3-A279-BC994D57969A}"/>
    <cellStyle name="Titre 2 2 4 2 2 2 2" xfId="45880" xr:uid="{445783AC-AE44-4D2D-BF73-35EED6BF3492}"/>
    <cellStyle name="Titre 2 2 4 2 2 3" xfId="45881" xr:uid="{5185CCEA-4825-4F91-B84C-45E7C59D5ECE}"/>
    <cellStyle name="Titre 2 2 4 2 2 4" xfId="45882" xr:uid="{6D784A21-B953-42BD-8A21-BE9EE9E14874}"/>
    <cellStyle name="Titre 2 2 4 2 3" xfId="45883" xr:uid="{F71943CD-FD2E-4EB3-8083-D7A4C9ACF157}"/>
    <cellStyle name="Titre 2 2 4 2 3 2" xfId="45884" xr:uid="{16FC3F0A-CFF8-4616-97E0-C951D6ED15DC}"/>
    <cellStyle name="Titre 2 2 4 2 4" xfId="45885" xr:uid="{EFAB8370-8685-4F1E-B158-6AEAAD215446}"/>
    <cellStyle name="Titre 2 2 4 2 5" xfId="45886" xr:uid="{740EB6E3-6636-4BD2-B956-4DF0708791EB}"/>
    <cellStyle name="Titre 2 2 4 2 6" xfId="45887" xr:uid="{9475D09B-A2ED-4091-8FA5-1CB192F1E54C}"/>
    <cellStyle name="Titre 2 2 4 3" xfId="45888" xr:uid="{7B5D9B9D-CF04-4018-B189-7BD834EF39B7}"/>
    <cellStyle name="Titre 2 2 4 4" xfId="45889" xr:uid="{381411FC-7721-4C71-847C-8FA76D2D8B98}"/>
    <cellStyle name="Titre 2 2 5" xfId="45890" xr:uid="{052B84E7-F9E4-44FF-BE69-0CC929ADE3B8}"/>
    <cellStyle name="Titre 2 2 5 2" xfId="45891" xr:uid="{8ED3BA8E-5F70-46CC-B0B7-8F362FFC2437}"/>
    <cellStyle name="Titre 2 2 5 2 2" xfId="45892" xr:uid="{B985DB75-4361-4861-BF64-0C1D4EA27C19}"/>
    <cellStyle name="Titre 2 2 5 2 2 2" xfId="45893" xr:uid="{C05AA62C-6F8D-46FF-AFA7-F1790C3E1D4F}"/>
    <cellStyle name="Titre 2 2 5 2 3" xfId="45894" xr:uid="{D3D9E661-4DF7-4494-8071-D3258F259ADC}"/>
    <cellStyle name="Titre 2 2 5 2 4" xfId="45895" xr:uid="{D36B5620-6D37-4E17-9BFF-4F857C0FAFB9}"/>
    <cellStyle name="Titre 2 2 5 3" xfId="45896" xr:uid="{CD5FDD55-947E-4949-AB3C-E11AE69F5C0A}"/>
    <cellStyle name="Titre 2 2 5 3 2" xfId="45897" xr:uid="{5D6B32DF-335F-47D0-B1AE-AA6EEE27548A}"/>
    <cellStyle name="Titre 2 2 5 3 3" xfId="45898" xr:uid="{908405B1-7D2E-45D5-BBFB-FC0DC78ABB42}"/>
    <cellStyle name="Titre 2 2 5 4" xfId="45899" xr:uid="{A6F8303F-8E0D-458D-9137-2E8BBF8FC236}"/>
    <cellStyle name="Titre 2 2 5 4 2" xfId="45900" xr:uid="{C63C89B0-F6A1-4B85-9982-BD4F3975D653}"/>
    <cellStyle name="Titre 2 2 5 5" xfId="45901" xr:uid="{F144715D-23ED-423D-BFFC-E7B911590BC4}"/>
    <cellStyle name="Titre 2 2 6" xfId="45902" xr:uid="{FAC11859-62A5-4049-9BD7-A064A9CC4C16}"/>
    <cellStyle name="Titre 2 2 6 2" xfId="45903" xr:uid="{36D56673-3E90-4A2C-ADA9-5BFDE213CAB1}"/>
    <cellStyle name="Titre 2 2 7" xfId="45904" xr:uid="{9305FD5E-6867-4856-87B2-E06A3DB39FF0}"/>
    <cellStyle name="Titre 2 2 8" xfId="45905" xr:uid="{8422BD5C-0E23-47ED-A807-4F77E2A07A60}"/>
    <cellStyle name="Titre 2 2 9" xfId="4101" xr:uid="{0816D685-AE92-43D8-A1D3-3A2D5DC686BE}"/>
    <cellStyle name="Titre 2 3" xfId="45906" xr:uid="{656CA3B6-D03B-42B9-AD16-A030564E0B23}"/>
    <cellStyle name="Titre 2 3 2" xfId="45907" xr:uid="{459A4A5C-8072-4517-A9F4-9FDDBD8C86AD}"/>
    <cellStyle name="Titre 2 3 2 2" xfId="45908" xr:uid="{80612FCE-E919-4492-94B0-BA08287E7652}"/>
    <cellStyle name="Titre 2 3 2 2 2" xfId="45909" xr:uid="{39E91D4C-0E9E-4D9C-9EA8-FCA1555FA1F2}"/>
    <cellStyle name="Titre 2 3 2 2 2 2" xfId="45910" xr:uid="{30C21F2A-7509-4111-B477-8092118487B6}"/>
    <cellStyle name="Titre 2 3 2 2 2 2 2" xfId="45911" xr:uid="{A09CC80D-514C-4825-A32A-B06CAFB62A24}"/>
    <cellStyle name="Titre 2 3 2 2 2 3" xfId="45912" xr:uid="{7C3CB077-0A55-4DBA-9795-1E46C3E45EA4}"/>
    <cellStyle name="Titre 2 3 2 2 2 4" xfId="45913" xr:uid="{F492C8C0-FE46-4831-9184-43B4AEB706DA}"/>
    <cellStyle name="Titre 2 3 2 2 2 5" xfId="45914" xr:uid="{6839D746-F7A0-4F24-BC8F-A2536BFB76FE}"/>
    <cellStyle name="Titre 2 3 2 2 3" xfId="45915" xr:uid="{77033997-80E3-44AE-9558-DAB29A2EEF33}"/>
    <cellStyle name="Titre 2 3 2 2 3 2" xfId="45916" xr:uid="{1FD33EFC-352A-472F-A67B-A9F307CB44F6}"/>
    <cellStyle name="Titre 2 3 2 2 3 3" xfId="45917" xr:uid="{1BE9012C-1ADB-46EB-B615-2B90950DEFF0}"/>
    <cellStyle name="Titre 2 3 2 2 4" xfId="45918" xr:uid="{ACCD4EA8-9912-4A94-ABEC-C605233D515F}"/>
    <cellStyle name="Titre 2 3 2 2 5" xfId="45919" xr:uid="{9A85DDA8-A4E6-4C6C-AA82-6857FD4D6C0F}"/>
    <cellStyle name="Titre 2 3 2 3" xfId="45920" xr:uid="{71869E36-540B-4C86-985B-C3BB362DE73C}"/>
    <cellStyle name="Titre 2 3 3" xfId="45921" xr:uid="{17AA7C71-03DB-4CF9-A60A-87F928565243}"/>
    <cellStyle name="Titre 2 3 3 2" xfId="45922" xr:uid="{CFAFCA70-3C13-4037-9B91-C7DA167D0587}"/>
    <cellStyle name="Titre 2 3 3 2 2" xfId="45923" xr:uid="{E42A1304-2063-469B-A160-C68030C9CB56}"/>
    <cellStyle name="Titre 2 3 3 2 2 2" xfId="45924" xr:uid="{2666AD7A-5131-4241-AE08-208ECB2BCE46}"/>
    <cellStyle name="Titre 2 3 3 2 3" xfId="45925" xr:uid="{55D373C4-2B94-4CC9-95D9-621505400B89}"/>
    <cellStyle name="Titre 2 3 3 2 4" xfId="45926" xr:uid="{1A3F9C71-C4CE-41C5-87DB-9775869D35F8}"/>
    <cellStyle name="Titre 2 3 3 2 5" xfId="45927" xr:uid="{BE2E2437-B2F9-4BC0-8C6E-AE1ACFC6F999}"/>
    <cellStyle name="Titre 2 3 3 3" xfId="45928" xr:uid="{3E192650-6D5B-4FC8-A5F3-8363DE17E46B}"/>
    <cellStyle name="Titre 2 3 3 3 2" xfId="45929" xr:uid="{9F402DB9-5EE5-4D09-A7BD-B249F3F84710}"/>
    <cellStyle name="Titre 2 3 3 3 3" xfId="45930" xr:uid="{4758A49F-BA2F-4A24-A204-82246B96A760}"/>
    <cellStyle name="Titre 2 3 3 4" xfId="45931" xr:uid="{92DDD53F-154B-45AC-947C-C13FD1742887}"/>
    <cellStyle name="Titre 2 3 3 4 2" xfId="45932" xr:uid="{B7DDBF20-0F2D-479C-BE9F-CFB5B275BCEC}"/>
    <cellStyle name="Titre 2 3 3 4 3" xfId="45933" xr:uid="{C8B743F0-2603-45C0-ADA2-D43E32B3AA9A}"/>
    <cellStyle name="Titre 2 3 3 5" xfId="45934" xr:uid="{6D3E7803-285E-46B0-9761-76A01E51B253}"/>
    <cellStyle name="Titre 2 3 3 5 2" xfId="45935" xr:uid="{F9C43D8D-196F-4874-ABC9-BE438F6ABAD9}"/>
    <cellStyle name="Titre 2 3 3 6" xfId="45936" xr:uid="{E935BB36-76A1-4D76-B0B9-A3BC3093928B}"/>
    <cellStyle name="Titre 2 3 4" xfId="45937" xr:uid="{DC32AA85-DDF8-475A-8C80-B97034F36E36}"/>
    <cellStyle name="Titre 2 3 4 2" xfId="45938" xr:uid="{4742860C-37BF-40BA-AAE4-FECA0E8C9652}"/>
    <cellStyle name="Titre 2 3 4 3" xfId="45939" xr:uid="{3E450FC4-9781-4FC6-950D-38F691725CD0}"/>
    <cellStyle name="Titre 2 3 5" xfId="45940" xr:uid="{A140419A-7F47-4358-8935-F2ADA79D3DA6}"/>
    <cellStyle name="Titre 2 3 6" xfId="45941" xr:uid="{B7FA3A95-E20F-4560-9E78-547C89227DE1}"/>
    <cellStyle name="Titre 2 3 6 2" xfId="45942" xr:uid="{2FCFD9FB-1416-4F07-B03B-EAD776AFC871}"/>
    <cellStyle name="Titre 2 3 7" xfId="45943" xr:uid="{C59EAD82-E873-45D9-AAE2-C53D2CC0F9DE}"/>
    <cellStyle name="Titre 2 3 8" xfId="45944" xr:uid="{45E9D0E5-CE3A-4393-A329-22D6BBF103BA}"/>
    <cellStyle name="Titre 2 4" xfId="45945" xr:uid="{59D242EF-E129-4AB2-B5CA-EEBDFE2238C4}"/>
    <cellStyle name="Titre 2 4 2" xfId="45946" xr:uid="{28FD195D-2B46-415C-BF4A-7448476400DD}"/>
    <cellStyle name="Titre 2 4 2 2" xfId="45947" xr:uid="{C93053D9-B19E-40A4-9AE9-FD6BE70E76CC}"/>
    <cellStyle name="Titre 2 4 2 2 2" xfId="45948" xr:uid="{E9A85AFB-0BC1-4719-BDBC-D9D282866692}"/>
    <cellStyle name="Titre 2 4 2 2 2 2" xfId="45949" xr:uid="{939F5DB2-6E94-4D46-89E7-317A65633ED1}"/>
    <cellStyle name="Titre 2 4 2 2 2 2 2" xfId="45950" xr:uid="{2CA4ED86-9A02-4677-BB57-AB6D02796FC0}"/>
    <cellStyle name="Titre 2 4 2 2 2 3" xfId="45951" xr:uid="{FD3684F0-ED65-4DE9-8B65-94ABA9EE07D1}"/>
    <cellStyle name="Titre 2 4 2 2 2 4" xfId="45952" xr:uid="{8E901125-DB0E-46B9-B68C-B79B577A4AD1}"/>
    <cellStyle name="Titre 2 4 2 2 2 5" xfId="45953" xr:uid="{A977537D-5903-4894-9C54-75A541FF599E}"/>
    <cellStyle name="Titre 2 4 2 2 3" xfId="45954" xr:uid="{7E704A33-257C-4AD6-BE7F-5EA0BDC4A2C8}"/>
    <cellStyle name="Titre 2 4 2 2 3 2" xfId="45955" xr:uid="{C7028D9E-B155-43E7-95CC-D4077D623512}"/>
    <cellStyle name="Titre 2 4 2 2 3 3" xfId="45956" xr:uid="{62EC58C7-3090-4C4B-91A2-8A5CE48728A5}"/>
    <cellStyle name="Titre 2 4 2 2 4" xfId="45957" xr:uid="{A234D55A-941E-4C48-BA6A-1063AD852881}"/>
    <cellStyle name="Titre 2 4 2 2 5" xfId="45958" xr:uid="{1CCD1220-F6B6-417D-AD6D-B13113C5419D}"/>
    <cellStyle name="Titre 2 4 2 3" xfId="45959" xr:uid="{E1F6B6D6-E29D-49BC-88C2-0C8A7FD5FB63}"/>
    <cellStyle name="Titre 2 4 3" xfId="45960" xr:uid="{FA1B586F-B481-4EAB-9815-C68D62B3C10E}"/>
    <cellStyle name="Titre 2 4 3 2" xfId="45961" xr:uid="{32426BF7-2E58-4547-B7F9-180CB0EFCC7F}"/>
    <cellStyle name="Titre 2 4 3 2 2" xfId="45962" xr:uid="{E7BD1A4E-1DCB-4091-804C-46C3778E3907}"/>
    <cellStyle name="Titre 2 4 3 2 2 2" xfId="45963" xr:uid="{A4C48143-32A8-469C-A344-2BA538BD94AE}"/>
    <cellStyle name="Titre 2 4 3 2 3" xfId="45964" xr:uid="{48727B1D-2DDD-4B69-B9EE-62F73D3EC496}"/>
    <cellStyle name="Titre 2 4 3 2 4" xfId="45965" xr:uid="{7BC4F222-22AF-4697-861F-EFA4063F3225}"/>
    <cellStyle name="Titre 2 4 3 2 5" xfId="45966" xr:uid="{ECECD529-C9D2-47EF-AEB6-339210731B3D}"/>
    <cellStyle name="Titre 2 4 3 3" xfId="45967" xr:uid="{C7DC33F7-E015-447B-A886-F8878F8E9111}"/>
    <cellStyle name="Titre 2 4 3 3 2" xfId="45968" xr:uid="{2DB6F759-E8DA-479F-9627-47FCBFD3C44B}"/>
    <cellStyle name="Titre 2 4 3 3 3" xfId="45969" xr:uid="{D987E0F5-8334-4296-8715-0EB2AABC7DBF}"/>
    <cellStyle name="Titre 2 4 3 3 4" xfId="45970" xr:uid="{8C128EF0-FED0-4873-B929-F3A8903862B7}"/>
    <cellStyle name="Titre 2 4 3 4" xfId="45971" xr:uid="{901C8C80-1B49-4EA0-9B64-FCB4451E2C4B}"/>
    <cellStyle name="Titre 2 4 3 4 2" xfId="45972" xr:uid="{E7D46686-F41F-460A-9094-B6EA03D45B8D}"/>
    <cellStyle name="Titre 2 4 3 5" xfId="45973" xr:uid="{61B1A587-F328-4BA5-82DA-79B763283C4A}"/>
    <cellStyle name="Titre 2 4 3 6" xfId="45974" xr:uid="{D0B6B91A-F9B1-4DB2-A5D2-98F7F740DF26}"/>
    <cellStyle name="Titre 2 4 4" xfId="45975" xr:uid="{80D2C0C4-4656-4CF4-8B11-FD3D3CAA791E}"/>
    <cellStyle name="Titre 2 4 4 2" xfId="45976" xr:uid="{134A346A-48D5-4402-B4B0-C13D8CE8CB13}"/>
    <cellStyle name="Titre 2 4 4 2 2" xfId="45977" xr:uid="{B577548C-2780-405D-AEE8-637AD13EB714}"/>
    <cellStyle name="Titre 2 4 4 3" xfId="45978" xr:uid="{A169A976-A7F3-4B1B-8317-CB54EE0E7102}"/>
    <cellStyle name="Titre 2 4 5" xfId="45979" xr:uid="{373DC368-97DE-42C0-A8FE-DAF6B9F971B8}"/>
    <cellStyle name="Titre 2 4 6" xfId="45980" xr:uid="{FC272671-D4C1-4047-BBB8-D5BCABAD1B0C}"/>
    <cellStyle name="Titre 2 5" xfId="45981" xr:uid="{799ED8A6-596A-475E-8269-83B07F551442}"/>
    <cellStyle name="Titre 2 5 2" xfId="45982" xr:uid="{3D2FAA8A-B9C1-4CAA-AFDD-B49DD9B81FC3}"/>
    <cellStyle name="Titre 2 5 2 2" xfId="45983" xr:uid="{81C173B1-9C12-43AD-8B9A-10800C2B3504}"/>
    <cellStyle name="Titre 2 5 2 2 2" xfId="45984" xr:uid="{B6B8CBCD-5709-4AD1-9F27-DB2EAFB7833D}"/>
    <cellStyle name="Titre 2 5 2 2 2 2" xfId="45985" xr:uid="{82B25869-E1CF-494C-931C-EA126500B67A}"/>
    <cellStyle name="Titre 2 5 2 2 2 2 2" xfId="45986" xr:uid="{0EADF8A1-CFC4-4151-86A5-61216BE7338F}"/>
    <cellStyle name="Titre 2 5 2 2 2 3" xfId="45987" xr:uid="{C2DC548B-0191-48AD-853F-A7A6AE3202E9}"/>
    <cellStyle name="Titre 2 5 2 2 2 4" xfId="45988" xr:uid="{9FDB3D95-59E9-4AC9-9C67-A1CEC3F8F130}"/>
    <cellStyle name="Titre 2 5 2 2 3" xfId="45989" xr:uid="{64CA3D95-C135-499B-8076-3AA1EC57B782}"/>
    <cellStyle name="Titre 2 5 2 2 3 2" xfId="45990" xr:uid="{E4011DE7-9916-4F5F-8B52-1F8035F76A1D}"/>
    <cellStyle name="Titre 2 5 2 2 4" xfId="45991" xr:uid="{78845C09-3986-4150-ADBC-AC8D73A11587}"/>
    <cellStyle name="Titre 2 5 2 2 5" xfId="45992" xr:uid="{45264F4D-BA59-4B6C-B87E-EF533C4CEAC8}"/>
    <cellStyle name="Titre 2 5 2 2 6" xfId="45993" xr:uid="{9D08CF70-CE86-4A91-A752-D106C70F3729}"/>
    <cellStyle name="Titre 2 5 2 3" xfId="45994" xr:uid="{9C163BE0-04F2-4508-956B-A6D8A68FCEDE}"/>
    <cellStyle name="Titre 2 5 2 3 2" xfId="45995" xr:uid="{B773C19A-243E-4F7A-BFD7-2372D714512C}"/>
    <cellStyle name="Titre 2 5 3" xfId="45996" xr:uid="{3AEB6817-B0BE-4C55-A534-D7AA6041FB58}"/>
    <cellStyle name="Titre 2 5 3 2" xfId="45997" xr:uid="{4A65E6A6-FA4E-4924-985C-E90AB93D2074}"/>
    <cellStyle name="Titre 2 5 3 2 2" xfId="45998" xr:uid="{B5F7163B-E198-4841-AD90-D150EF93E5BC}"/>
    <cellStyle name="Titre 2 5 3 2 2 2" xfId="45999" xr:uid="{9C1EF4A7-0253-4157-A4BF-CB99F21217BA}"/>
    <cellStyle name="Titre 2 5 3 2 3" xfId="46000" xr:uid="{C957AE05-D079-4F2F-9E79-5C620BF2272D}"/>
    <cellStyle name="Titre 2 5 3 2 4" xfId="46001" xr:uid="{B581E9F4-96E8-49AA-ABB5-43DA6DF84737}"/>
    <cellStyle name="Titre 2 5 3 3" xfId="46002" xr:uid="{B823AD43-78E3-477C-9478-58E3853688BF}"/>
    <cellStyle name="Titre 2 5 3 3 2" xfId="46003" xr:uid="{F9CA525C-1370-4DCA-9C73-D4263505A495}"/>
    <cellStyle name="Titre 2 5 3 3 3" xfId="46004" xr:uid="{CBBAFCCD-8CCB-4FF7-AD77-ADA78D667B05}"/>
    <cellStyle name="Titre 2 5 3 4" xfId="46005" xr:uid="{163BCCAC-61A4-4E5A-8127-557DB0DA961C}"/>
    <cellStyle name="Titre 2 5 3 5" xfId="46006" xr:uid="{19390873-962F-4301-A87C-86DD2D7C97F9}"/>
    <cellStyle name="Titre 2 5 4" xfId="46007" xr:uid="{8350CE2C-340D-4E1C-B64D-E506789C3387}"/>
    <cellStyle name="Titre 2 6" xfId="46008" xr:uid="{29104DC0-6C25-4171-AD6D-4FAD8BCEAD03}"/>
    <cellStyle name="Titre 2 6 2" xfId="46009" xr:uid="{800013F5-AFE8-4E4E-B417-E9E64A88E395}"/>
    <cellStyle name="Titre 2 6 2 2" xfId="46010" xr:uid="{194A581D-F45A-4E29-AEC4-6D6A5A3BC412}"/>
    <cellStyle name="Titre 2 6 2 2 2" xfId="46011" xr:uid="{5D73FCA1-0813-49C5-8569-3DFD0AF2A5CC}"/>
    <cellStyle name="Titre 2 6 2 2 2 2" xfId="46012" xr:uid="{EAD59893-9985-4913-A522-E34CF9C773D8}"/>
    <cellStyle name="Titre 2 6 2 2 2 2 2" xfId="46013" xr:uid="{A051FF88-01C0-4F7B-86FF-8611FE1D9A9D}"/>
    <cellStyle name="Titre 2 6 2 2 2 3" xfId="46014" xr:uid="{5FAF6B53-B33C-402F-9430-BADA06CEDB6B}"/>
    <cellStyle name="Titre 2 6 2 2 2 4" xfId="46015" xr:uid="{FCAAD91A-C3DE-48FD-BE37-C0AAE374F04C}"/>
    <cellStyle name="Titre 2 6 2 2 3" xfId="46016" xr:uid="{AF5245FE-FE82-4207-8E71-579072F2782F}"/>
    <cellStyle name="Titre 2 6 2 2 3 2" xfId="46017" xr:uid="{3E1A9FC0-6E7B-4FB5-A259-99543C410C86}"/>
    <cellStyle name="Titre 2 6 2 2 4" xfId="46018" xr:uid="{DB53F9AC-AB9E-4669-B142-A89BE8C92773}"/>
    <cellStyle name="Titre 2 6 2 2 5" xfId="46019" xr:uid="{C50264FE-F0D2-4233-A7EB-D3FC78363CF7}"/>
    <cellStyle name="Titre 2 6 2 2 6" xfId="46020" xr:uid="{4AB4CA90-D969-44F9-A8CB-F0E52A524B04}"/>
    <cellStyle name="Titre 2 6 2 3" xfId="46021" xr:uid="{37750739-285C-4FBA-B397-11839780CE8C}"/>
    <cellStyle name="Titre 2 6 2 3 2" xfId="46022" xr:uid="{5F793261-92CB-41A4-888B-B5714D0A83F3}"/>
    <cellStyle name="Titre 2 6 3" xfId="46023" xr:uid="{F1A44CCF-7B89-4C9D-B155-8FF357E397EE}"/>
    <cellStyle name="Titre 2 6 3 2" xfId="46024" xr:uid="{9A3499CC-D11F-43F8-AA64-CCBAD582000D}"/>
    <cellStyle name="Titre 2 6 3 2 2" xfId="46025" xr:uid="{B5716A1C-62D0-4DCD-9F66-02879A7D7113}"/>
    <cellStyle name="Titre 2 6 3 2 2 2" xfId="46026" xr:uid="{1EE5E59D-1E0C-49A3-922E-4C7DB3DA9E98}"/>
    <cellStyle name="Titre 2 6 3 2 3" xfId="46027" xr:uid="{B6447D97-3A75-41FF-A226-A4EA23F178F8}"/>
    <cellStyle name="Titre 2 6 3 2 4" xfId="46028" xr:uid="{95C2B410-C676-4A07-86AB-590AE2E9AF1D}"/>
    <cellStyle name="Titre 2 6 3 2 5" xfId="46029" xr:uid="{9ADCB184-60C2-481C-ADEF-F0B21DA34C66}"/>
    <cellStyle name="Titre 2 6 3 3" xfId="46030" xr:uid="{75A4DCA3-F03A-4DF0-A206-964ECD83BA29}"/>
    <cellStyle name="Titre 2 6 3 3 2" xfId="46031" xr:uid="{81265AA7-D709-4230-BD61-49C52DD954E5}"/>
    <cellStyle name="Titre 2 6 3 3 3" xfId="46032" xr:uid="{D52979B9-4DB7-40FB-97C0-3D29DA28934E}"/>
    <cellStyle name="Titre 2 6 3 3 4" xfId="46033" xr:uid="{5EDEB2E1-2D0C-4525-88FC-A463C8AC1672}"/>
    <cellStyle name="Titre 2 6 3 4" xfId="46034" xr:uid="{0E9391BB-BF06-4ED5-B14A-64900D95DA32}"/>
    <cellStyle name="Titre 2 6 3 4 2" xfId="46035" xr:uid="{E664BC06-3B84-4303-A29E-A879B350C030}"/>
    <cellStyle name="Titre 2 6 3 5" xfId="46036" xr:uid="{D025F898-06BE-4350-AE76-5AD789F333D9}"/>
    <cellStyle name="Titre 2 6 3 6" xfId="46037" xr:uid="{6B3C0F4E-758E-421E-8169-7640D63AC9F0}"/>
    <cellStyle name="Titre 2 6 4" xfId="46038" xr:uid="{35B81850-A4B4-4D1C-8A9E-8F1FF8095D14}"/>
    <cellStyle name="Titre 2 6 4 2" xfId="46039" xr:uid="{C8842FD1-8B45-4DD1-9F99-DB724514AAE0}"/>
    <cellStyle name="Titre 2 6 5" xfId="46040" xr:uid="{E2987B48-4CED-4A44-AA22-423C725BEC2C}"/>
    <cellStyle name="Titre 2 6 5 2" xfId="46041" xr:uid="{5065E428-22DA-40B6-84B2-F0D791F651FA}"/>
    <cellStyle name="Titre 2 6 5 2 2" xfId="46042" xr:uid="{E9CD6193-39FA-49E5-8530-EF4C2F329106}"/>
    <cellStyle name="Titre 2 6 6" xfId="46043" xr:uid="{D3F7C4B8-6C6E-4373-A83B-C38C8111CA96}"/>
    <cellStyle name="Titre 2 6 6 2" xfId="46044" xr:uid="{7AA2B23C-AF46-42D9-9F87-689C7F356E7C}"/>
    <cellStyle name="Titre 2 7" xfId="46045" xr:uid="{E1F64430-174E-4A23-948E-1C81CB2A05D7}"/>
    <cellStyle name="Titre 2 7 2" xfId="46046" xr:uid="{12F2F2EA-465E-483F-8300-2F0ECBD15BCD}"/>
    <cellStyle name="Titre 2 7 2 2" xfId="46047" xr:uid="{4B5D8EA8-E433-49B1-9D54-FA8A77D9149B}"/>
    <cellStyle name="Titre 2 7 2 2 2" xfId="46048" xr:uid="{9E460959-7F39-450B-81BE-B18843D0BDA2}"/>
    <cellStyle name="Titre 2 7 2 2 2 2" xfId="46049" xr:uid="{D5B98105-3432-4219-B19C-E020728C59C4}"/>
    <cellStyle name="Titre 2 7 2 2 3" xfId="46050" xr:uid="{C53135A1-C957-44F5-B9DB-8E929F2CCE87}"/>
    <cellStyle name="Titre 2 7 2 2 4" xfId="46051" xr:uid="{8EF551B2-5AC9-4BC8-BC53-184E54FBEAA0}"/>
    <cellStyle name="Titre 2 7 2 3" xfId="46052" xr:uid="{08EE379A-BDF2-47A0-BA50-654CD888AA87}"/>
    <cellStyle name="Titre 2 7 2 3 2" xfId="46053" xr:uid="{9183E5D2-7EFE-4EFF-8BC9-A259EB386341}"/>
    <cellStyle name="Titre 2 7 2 3 3" xfId="46054" xr:uid="{D87E97A2-8309-443C-9060-596397CEAC23}"/>
    <cellStyle name="Titre 2 7 2 4" xfId="46055" xr:uid="{1DF69824-C63A-4858-B36C-3E069BADB138}"/>
    <cellStyle name="Titre 2 7 2 4 2" xfId="46056" xr:uid="{F7A63CD6-886C-4634-A0E0-1D715C68D5EB}"/>
    <cellStyle name="Titre 2 7 2 5" xfId="46057" xr:uid="{373A8F44-E29C-4702-93FC-D84166B76D42}"/>
    <cellStyle name="Titre 2 7 2 6" xfId="46058" xr:uid="{3D89343D-9DFC-4904-9C0A-AB1635D0C0CF}"/>
    <cellStyle name="Titre 2 7 3" xfId="46059" xr:uid="{7F131C79-CC1C-4079-A52F-1FF438827F5C}"/>
    <cellStyle name="Titre 2 7 3 2" xfId="46060" xr:uid="{81A6C904-1DCA-4851-8D6D-4194E2E4AA81}"/>
    <cellStyle name="Titre 2 7 4" xfId="46061" xr:uid="{68F0246C-0EF9-499A-BDC7-9A6E21A1E056}"/>
    <cellStyle name="Titre 2 8" xfId="46062" xr:uid="{7A021D6C-9752-4306-9798-35DA58513378}"/>
    <cellStyle name="Titre 2 8 2" xfId="46063" xr:uid="{12E6AA70-46E1-4453-B16A-A1764DE2E175}"/>
    <cellStyle name="Titre 2 8 2 2" xfId="46064" xr:uid="{D1E27C40-69BE-446C-AF19-D738044363F9}"/>
    <cellStyle name="Titre 2 8 2 2 2" xfId="46065" xr:uid="{1AE1FE49-3F9C-4D41-9EF6-B9CE56274524}"/>
    <cellStyle name="Titre 2 8 2 2 2 2" xfId="46066" xr:uid="{C0249314-8852-4981-A9FA-E72C385FBB45}"/>
    <cellStyle name="Titre 2 8 2 2 3" xfId="46067" xr:uid="{8D651BC9-91AD-4275-AF0D-CBFA2854D40E}"/>
    <cellStyle name="Titre 2 8 2 2 4" xfId="46068" xr:uid="{6ECFC71B-C8C9-46DF-9441-3A2D456C1CC4}"/>
    <cellStyle name="Titre 2 8 2 3" xfId="46069" xr:uid="{802A8D0D-7D19-440B-AAFC-9F1ABF3A18B9}"/>
    <cellStyle name="Titre 2 8 2 3 2" xfId="46070" xr:uid="{8C794F4E-954E-4A1F-842B-5556F3D4D640}"/>
    <cellStyle name="Titre 2 8 2 3 3" xfId="46071" xr:uid="{B007681D-42C4-4951-9BCF-87E6A39A60E2}"/>
    <cellStyle name="Titre 2 8 2 4" xfId="46072" xr:uid="{57BC23C6-DEF1-42E7-9379-4A7268F794DE}"/>
    <cellStyle name="Titre 2 8 2 4 2" xfId="46073" xr:uid="{F001C645-EDDC-4FE0-99EB-DEB50863538F}"/>
    <cellStyle name="Titre 2 8 2 5" xfId="46074" xr:uid="{BFFE7A95-B7C8-464B-9CC4-13590AFA9080}"/>
    <cellStyle name="Titre 2 8 2 6" xfId="46075" xr:uid="{0E034156-4FDA-4C38-97EC-A71B9B3E1D00}"/>
    <cellStyle name="Titre 2 8 3" xfId="46076" xr:uid="{B066E7F2-47F1-4823-B4AA-AA0CE5E2DB12}"/>
    <cellStyle name="Titre 2 8 3 2" xfId="46077" xr:uid="{AB85FD5D-3F5F-4791-B7C6-3091BAF2C322}"/>
    <cellStyle name="Titre 2 9" xfId="46078" xr:uid="{EFDF0167-6EDC-4342-B0C4-51F266142B88}"/>
    <cellStyle name="Titre 2 9 2" xfId="46079" xr:uid="{EB70DA47-6EAA-4309-A67B-F1CFBBDB0012}"/>
    <cellStyle name="Titre 2 9 2 2" xfId="46080" xr:uid="{4CD09F37-4895-4F4B-9F82-AD1EEEFA2441}"/>
    <cellStyle name="Titre 2 9 2 2 2" xfId="46081" xr:uid="{674F015C-318A-4DB7-9E2C-50A985C225E1}"/>
    <cellStyle name="Titre 2 9 2 2 2 2" xfId="46082" xr:uid="{5A7D9A1D-9702-4DC4-B408-B73B48E40748}"/>
    <cellStyle name="Titre 2 9 2 2 3" xfId="46083" xr:uid="{141B7FB6-EA9F-42A6-B080-686ADCA49E72}"/>
    <cellStyle name="Titre 2 9 2 2 4" xfId="46084" xr:uid="{6A8AD7A8-C760-488F-B563-06BADD1DB47A}"/>
    <cellStyle name="Titre 2 9 2 3" xfId="46085" xr:uid="{383367FB-9313-4E1E-A7C3-255BC334475E}"/>
    <cellStyle name="Titre 2 9 2 3 2" xfId="46086" xr:uid="{86C4C443-3546-40FC-8F84-700351572757}"/>
    <cellStyle name="Titre 2 9 2 3 3" xfId="46087" xr:uid="{0B6DAE34-227B-4F4E-ADD4-28004643ED75}"/>
    <cellStyle name="Titre 2 9 2 4" xfId="46088" xr:uid="{050C6D8E-7B5B-4D46-976A-311CDF9B98D9}"/>
    <cellStyle name="Titre 2 9 2 4 2" xfId="46089" xr:uid="{034B9250-2B89-4496-A59E-59F1FF825CE9}"/>
    <cellStyle name="Titre 2 9 2 5" xfId="46090" xr:uid="{9D6F72E5-A547-40FF-8BD6-325801F4EE42}"/>
    <cellStyle name="Titre 2 9 2 6" xfId="46091" xr:uid="{E1023027-A940-4471-87C0-C9DE43C99913}"/>
    <cellStyle name="Titre 2 9 3" xfId="46092" xr:uid="{CBF6F3CA-48BB-419C-8485-993966BF9CFB}"/>
    <cellStyle name="Titre 2 9 3 2" xfId="46093" xr:uid="{A55ACEC0-D2BD-4289-B486-0BB9DFAC772E}"/>
    <cellStyle name="Titre 3 10" xfId="46094" xr:uid="{70623FA9-FABD-46D8-83A5-3BD78D903EE7}"/>
    <cellStyle name="Titre 3 10 2" xfId="46095" xr:uid="{461FF12A-616E-4878-B921-B4E7349BF27A}"/>
    <cellStyle name="Titre 3 10 2 2" xfId="46096" xr:uid="{21393282-FC1B-4A6A-92B9-EDC50FB0DE94}"/>
    <cellStyle name="Titre 3 10 2 2 2" xfId="46097" xr:uid="{DC8E499F-8EDA-44E8-BF78-F5EF9C021D15}"/>
    <cellStyle name="Titre 3 10 2 2 2 2" xfId="46098" xr:uid="{B86CC309-DAD6-4E15-A146-4BF10C190FCB}"/>
    <cellStyle name="Titre 3 10 2 2 3" xfId="46099" xr:uid="{6D6D7439-3036-4ECF-9329-B7A2E99FA3CB}"/>
    <cellStyle name="Titre 3 10 2 2 4" xfId="46100" xr:uid="{6A59C299-2C79-41C6-9FD4-B5570353EC75}"/>
    <cellStyle name="Titre 3 10 2 3" xfId="46101" xr:uid="{9FBB3AEF-6604-415D-8D7A-430F636D3567}"/>
    <cellStyle name="Titre 3 10 2 3 2" xfId="46102" xr:uid="{C2F061BC-1A62-45D0-8E1F-4FB5F1875394}"/>
    <cellStyle name="Titre 3 10 2 3 3" xfId="46103" xr:uid="{72DA0DA0-5D08-46A5-AEAE-CA34BA3CA24F}"/>
    <cellStyle name="Titre 3 10 2 4" xfId="46104" xr:uid="{4506221F-D852-4A6C-9720-A99BD2444B8F}"/>
    <cellStyle name="Titre 3 10 2 4 2" xfId="46105" xr:uid="{2EAF6DFA-980D-44ED-8C5D-F411FD98B951}"/>
    <cellStyle name="Titre 3 10 2 5" xfId="46106" xr:uid="{EC7AF5D2-1B77-4FE1-B805-550F2A49175A}"/>
    <cellStyle name="Titre 3 10 2 6" xfId="46107" xr:uid="{51FA6D8E-4657-4AC8-A9DF-12EF9AE8AC7D}"/>
    <cellStyle name="Titre 3 10 3" xfId="46108" xr:uid="{B7F4621E-FD7F-475C-8570-6FA3A3DF457B}"/>
    <cellStyle name="Titre 3 10 3 2" xfId="46109" xr:uid="{B6067B44-F983-44ED-9F7C-A1B9A275A859}"/>
    <cellStyle name="Titre 3 11" xfId="46110" xr:uid="{FE5C7B9F-8DB4-4D98-B3CC-97B54B011DC3}"/>
    <cellStyle name="Titre 3 11 2" xfId="46111" xr:uid="{B7A2FA7A-7202-4AE3-B970-8A820B23D1D6}"/>
    <cellStyle name="Titre 3 11 2 2" xfId="46112" xr:uid="{2CF174BF-C108-41B5-9152-B97CBB99AD5C}"/>
    <cellStyle name="Titre 3 11 2 2 2" xfId="46113" xr:uid="{B711BA8E-6CD3-4294-BB5C-2904EA7897C9}"/>
    <cellStyle name="Titre 3 11 2 2 2 2" xfId="46114" xr:uid="{85F49FEE-58A7-4934-B4CA-32232AE30F67}"/>
    <cellStyle name="Titre 3 11 2 2 2 2 2" xfId="46115" xr:uid="{6D259264-C950-4A6F-B71F-0FE78A1BB59A}"/>
    <cellStyle name="Titre 3 11 2 2 2 3" xfId="46116" xr:uid="{B354659E-7FAA-4243-9B22-209240CEAAA5}"/>
    <cellStyle name="Titre 3 11 2 2 2 4" xfId="46117" xr:uid="{8EA7029F-C453-4FFE-84A2-3FF3A6C8817C}"/>
    <cellStyle name="Titre 3 11 2 2 3" xfId="46118" xr:uid="{D732E166-B464-4057-959E-52422780B573}"/>
    <cellStyle name="Titre 3 11 2 2 3 2" xfId="46119" xr:uid="{9B43B779-77C3-483C-B680-FDE96F94D872}"/>
    <cellStyle name="Titre 3 11 2 2 4" xfId="46120" xr:uid="{2D6E7EA5-3EE7-4498-9399-F02C2E6F6C6A}"/>
    <cellStyle name="Titre 3 11 2 2 5" xfId="46121" xr:uid="{D69685FA-EE56-4FD8-984F-6393ED50A815}"/>
    <cellStyle name="Titre 3 11 2 2 6" xfId="46122" xr:uid="{5B46D708-95E5-441E-A02D-3F0FEBC36034}"/>
    <cellStyle name="Titre 3 11 2 3" xfId="46123" xr:uid="{991C351E-A447-4AC4-B23B-4B4152EEA8D9}"/>
    <cellStyle name="Titre 3 11 2 3 2" xfId="46124" xr:uid="{0FE91411-10C1-4A34-8D07-8EC5196026F0}"/>
    <cellStyle name="Titre 3 11 2 4" xfId="46125" xr:uid="{AE4151AC-0790-4AC7-841B-3D8E63110768}"/>
    <cellStyle name="Titre 3 11 2 5" xfId="46126" xr:uid="{FA1A94B2-8D11-41E2-8801-3A7AFE008806}"/>
    <cellStyle name="Titre 3 11 3" xfId="46127" xr:uid="{059F3FBC-97C0-40E2-BE58-869020355908}"/>
    <cellStyle name="Titre 3 11 3 2" xfId="46128" xr:uid="{41F6D0AD-5064-4086-B288-EAEF3EDB620B}"/>
    <cellStyle name="Titre 3 11 3 2 2" xfId="46129" xr:uid="{7249BCB0-B55B-4354-ACD0-7CB0DB8AB7BC}"/>
    <cellStyle name="Titre 3 11 3 2 2 2" xfId="46130" xr:uid="{E282F48C-3D78-43DE-947D-23FBCDC73518}"/>
    <cellStyle name="Titre 3 11 3 2 2 2 2" xfId="46131" xr:uid="{56D0C8E7-BEB8-463C-B520-846FBAA2A552}"/>
    <cellStyle name="Titre 3 11 3 2 2 3" xfId="46132" xr:uid="{28B705FF-FCBC-45AE-B1DE-A6DAACC1717C}"/>
    <cellStyle name="Titre 3 11 3 2 2 4" xfId="46133" xr:uid="{75DF582E-3C72-4C4C-814D-B9872D6C7249}"/>
    <cellStyle name="Titre 3 11 3 2 3" xfId="46134" xr:uid="{08648277-2DD7-4283-9D57-A2DFA2FEFA68}"/>
    <cellStyle name="Titre 3 11 3 2 3 2" xfId="46135" xr:uid="{FFA57D97-368A-41BA-B6ED-1DA903FD29CE}"/>
    <cellStyle name="Titre 3 11 3 2 4" xfId="46136" xr:uid="{C57AEBB6-A8C0-4DDE-B39B-EFB703FBFAF3}"/>
    <cellStyle name="Titre 3 11 3 2 5" xfId="46137" xr:uid="{158198F3-542D-446A-8141-08F2357FD4DC}"/>
    <cellStyle name="Titre 3 11 3 2 6" xfId="46138" xr:uid="{FD7855BA-DB45-4B3D-8324-D488DA3F9DD9}"/>
    <cellStyle name="Titre 3 11 3 3" xfId="46139" xr:uid="{841651EB-3AEB-47FC-BB08-C5528E50D00E}"/>
    <cellStyle name="Titre 3 11 3 3 2" xfId="46140" xr:uid="{CD9A2EB6-0492-4DEE-8C54-053DB23516D7}"/>
    <cellStyle name="Titre 3 11 4" xfId="46141" xr:uid="{9090F69D-C240-4011-B1EC-B4301E2C9F9C}"/>
    <cellStyle name="Titre 3 11 4 2" xfId="46142" xr:uid="{A50CBD7B-1DDF-408C-84FB-EB3699B7D702}"/>
    <cellStyle name="Titre 3 11 4 2 2" xfId="46143" xr:uid="{38EBC380-DAF6-432B-ACE4-FC61C6AB1CB6}"/>
    <cellStyle name="Titre 3 11 4 2 2 2" xfId="46144" xr:uid="{B695FAAF-7B01-4F41-8DD3-9396C2973648}"/>
    <cellStyle name="Titre 3 11 4 2 2 2 2" xfId="46145" xr:uid="{02490BA8-F8C9-4BEB-88B7-F371B3BDC1AF}"/>
    <cellStyle name="Titre 3 11 4 2 2 3" xfId="46146" xr:uid="{E3FA911F-2200-4562-BBCB-8DADCAD1033C}"/>
    <cellStyle name="Titre 3 11 4 2 2 4" xfId="46147" xr:uid="{1583D37D-5235-4C0B-A956-FBA3AB633DB2}"/>
    <cellStyle name="Titre 3 11 4 2 3" xfId="46148" xr:uid="{96653994-2779-496D-92BB-214218C533A6}"/>
    <cellStyle name="Titre 3 11 4 2 3 2" xfId="46149" xr:uid="{F61CCAC5-BD5D-4616-858B-CF602A1FF152}"/>
    <cellStyle name="Titre 3 11 4 2 4" xfId="46150" xr:uid="{2D5CBEC7-161B-4872-81AD-CA967CF147DE}"/>
    <cellStyle name="Titre 3 11 4 2 5" xfId="46151" xr:uid="{6BBB00E2-8E9E-4CAA-8F7F-83D2D20C4EE3}"/>
    <cellStyle name="Titre 3 11 4 2 6" xfId="46152" xr:uid="{D67CF9CC-A17F-4327-A40A-EDC68449F166}"/>
    <cellStyle name="Titre 3 11 4 3" xfId="46153" xr:uid="{FB3468EA-B799-41BC-B256-D97D7CC47693}"/>
    <cellStyle name="Titre 3 11 4 3 2" xfId="46154" xr:uid="{755CB2B3-7576-4F17-A4B9-66BF06A9D8D7}"/>
    <cellStyle name="Titre 3 11 5" xfId="46155" xr:uid="{3EB35C9D-1D82-4249-9521-ACB89C3EBBE5}"/>
    <cellStyle name="Titre 3 11 5 2" xfId="46156" xr:uid="{BC110F98-3372-4DF2-AF4B-D0F9F2678D5E}"/>
    <cellStyle name="Titre 3 11 5 2 2" xfId="46157" xr:uid="{EDF7CFAD-7D1D-48BD-A3B5-BB0A08EB563B}"/>
    <cellStyle name="Titre 3 11 5 2 2 2" xfId="46158" xr:uid="{F846BED2-7BD5-47F7-A07B-F813B9B420B5}"/>
    <cellStyle name="Titre 3 11 5 2 3" xfId="46159" xr:uid="{13AB853A-5B5C-4B94-9911-D7254F965821}"/>
    <cellStyle name="Titre 3 11 5 2 4" xfId="46160" xr:uid="{CD775080-0C2A-474E-9945-09DDC7ECB5F8}"/>
    <cellStyle name="Titre 3 11 5 3" xfId="46161" xr:uid="{8172856D-A911-4B7F-B3FB-2B7BCB75F1D8}"/>
    <cellStyle name="Titre 3 11 5 3 2" xfId="46162" xr:uid="{E480915B-C95C-4C0C-A78F-33FF8DABB912}"/>
    <cellStyle name="Titre 3 11 5 4" xfId="46163" xr:uid="{09B72626-068D-464E-B07C-6E9088C48AE1}"/>
    <cellStyle name="Titre 3 11 5 5" xfId="46164" xr:uid="{A154E2B3-3EDA-4837-8BDD-CD1028E52819}"/>
    <cellStyle name="Titre 3 11 5 6" xfId="46165" xr:uid="{E3836D4F-F209-4884-98F0-3DEF2A3672B6}"/>
    <cellStyle name="Titre 3 11 6" xfId="46166" xr:uid="{EE6B8C9F-EF5F-4384-92E0-7184D3B1899E}"/>
    <cellStyle name="Titre 3 11 7" xfId="46167" xr:uid="{866134C1-3483-409D-BCB1-5338CAD38833}"/>
    <cellStyle name="Titre 3 12" xfId="46168" xr:uid="{ABE1E024-BE8D-4D20-8B6B-E8480B05B9C8}"/>
    <cellStyle name="Titre 3 12 2" xfId="46169" xr:uid="{58A7D9E1-8B3E-47AD-BBA3-545A7A68FB8B}"/>
    <cellStyle name="Titre 3 12 2 2" xfId="46170" xr:uid="{5E0BC5F6-D635-40E5-A25A-63807804CF4E}"/>
    <cellStyle name="Titre 3 12 2 2 2" xfId="46171" xr:uid="{499383F0-C969-4DA8-A28F-814336B1964C}"/>
    <cellStyle name="Titre 3 12 2 2 2 2" xfId="46172" xr:uid="{B2EF9487-12BF-4AA0-B97E-29DF4B5C4013}"/>
    <cellStyle name="Titre 3 12 2 2 2 2 2" xfId="46173" xr:uid="{55E46EBB-E11E-46BD-80AC-BF82DCA1255B}"/>
    <cellStyle name="Titre 3 12 2 2 2 3" xfId="46174" xr:uid="{9CC9753C-5F95-4255-9B80-F6C7FB4A9DDA}"/>
    <cellStyle name="Titre 3 12 2 2 2 4" xfId="46175" xr:uid="{55930276-C1F2-4EBB-BEA7-2FC590C0E8B4}"/>
    <cellStyle name="Titre 3 12 2 2 3" xfId="46176" xr:uid="{0F09CCE3-B779-4411-8736-13B60B686C5C}"/>
    <cellStyle name="Titre 3 12 2 2 3 2" xfId="46177" xr:uid="{2764BBEF-B90F-428A-8D58-B016731A9F91}"/>
    <cellStyle name="Titre 3 12 2 2 4" xfId="46178" xr:uid="{448F61DB-AA10-4C93-9B82-1C9B06A1CD5D}"/>
    <cellStyle name="Titre 3 12 2 2 5" xfId="46179" xr:uid="{FC94CD27-D107-4BAE-815A-BAB01681C273}"/>
    <cellStyle name="Titre 3 12 2 2 6" xfId="46180" xr:uid="{9E7E99F8-8CDA-491A-9CEF-3A5EA79594DA}"/>
    <cellStyle name="Titre 3 12 2 3" xfId="46181" xr:uid="{20B59C55-2CFE-4041-940F-41DE16E687EA}"/>
    <cellStyle name="Titre 3 12 2 3 2" xfId="46182" xr:uid="{5FF828F3-C9E6-489D-8458-917B03C04B33}"/>
    <cellStyle name="Titre 3 12 3" xfId="46183" xr:uid="{B379F78F-5E4C-4A92-9AF2-AE511E6C7C15}"/>
    <cellStyle name="Titre 3 12 3 2" xfId="46184" xr:uid="{11C9B79F-42C7-4A70-ACCA-F9A718ECB792}"/>
    <cellStyle name="Titre 3 12 3 2 2" xfId="46185" xr:uid="{CCF1FF47-ADAA-4CBA-845C-9075B7B5767F}"/>
    <cellStyle name="Titre 3 12 3 2 2 2" xfId="46186" xr:uid="{9BD527C9-7C56-46A9-AE73-1BB523B17A77}"/>
    <cellStyle name="Titre 3 12 3 2 2 2 2" xfId="46187" xr:uid="{FE33CA3C-5151-4D14-B12A-D0947B4509A1}"/>
    <cellStyle name="Titre 3 12 3 2 2 3" xfId="46188" xr:uid="{1543B2C1-72AB-449B-BF68-7FA6F895B2D3}"/>
    <cellStyle name="Titre 3 12 3 2 2 4" xfId="46189" xr:uid="{C5A509D4-4522-4823-A079-FA29FABFD5AA}"/>
    <cellStyle name="Titre 3 12 3 2 3" xfId="46190" xr:uid="{C1B1E7AB-AE8E-488E-847B-F5CAD5EE4B29}"/>
    <cellStyle name="Titre 3 12 3 2 3 2" xfId="46191" xr:uid="{70A56E67-9125-4653-8841-F19702FBB9CF}"/>
    <cellStyle name="Titre 3 12 3 2 4" xfId="46192" xr:uid="{F7C371AF-1A14-4942-87A6-1146FFE96110}"/>
    <cellStyle name="Titre 3 12 3 2 5" xfId="46193" xr:uid="{E34C09FE-6706-4709-B42F-3C099DFBAB97}"/>
    <cellStyle name="Titre 3 12 3 2 6" xfId="46194" xr:uid="{B1B6C7E9-F686-4362-9D7C-E3AF449FD1A1}"/>
    <cellStyle name="Titre 3 12 3 3" xfId="46195" xr:uid="{A2912E7A-7104-4FC7-B606-2ADBD85373C4}"/>
    <cellStyle name="Titre 3 12 3 3 2" xfId="46196" xr:uid="{1C54E0C6-2322-425E-8988-48B3AD11A444}"/>
    <cellStyle name="Titre 3 12 4" xfId="46197" xr:uid="{371EE866-6FF8-42B0-91CB-CD3D590636A7}"/>
    <cellStyle name="Titre 3 12 4 2" xfId="46198" xr:uid="{5C84B427-6A54-4E8C-A046-790D8F8656ED}"/>
    <cellStyle name="Titre 3 12 4 2 2" xfId="46199" xr:uid="{F13E3AA9-5842-431F-B686-392F2C9236BB}"/>
    <cellStyle name="Titre 3 12 4 2 2 2" xfId="46200" xr:uid="{D573802E-D8A9-41FB-ADDD-6D781224F6BC}"/>
    <cellStyle name="Titre 3 12 4 2 3" xfId="46201" xr:uid="{0B648536-EED6-4117-8600-C02D626382B2}"/>
    <cellStyle name="Titre 3 12 4 2 4" xfId="46202" xr:uid="{A636484B-452B-46A7-B050-494DB4E1B8DC}"/>
    <cellStyle name="Titre 3 12 4 3" xfId="46203" xr:uid="{5CA11B3F-F322-43FE-9BDB-0D2D8FB32223}"/>
    <cellStyle name="Titre 3 12 4 3 2" xfId="46204" xr:uid="{E1BA88BA-CF4E-40D6-A88C-123719DEA155}"/>
    <cellStyle name="Titre 3 12 4 4" xfId="46205" xr:uid="{B47E5CE9-288F-4140-9591-B4879C0F2A53}"/>
    <cellStyle name="Titre 3 12 4 5" xfId="46206" xr:uid="{03EE8AAC-FCF1-42E1-AD47-DFA21FA252AD}"/>
    <cellStyle name="Titre 3 12 4 6" xfId="46207" xr:uid="{0D9F4875-0DA5-4BD3-A3C7-AD583807F152}"/>
    <cellStyle name="Titre 3 12 5" xfId="46208" xr:uid="{172E846E-5AC5-44AE-8E94-922265A2AC7D}"/>
    <cellStyle name="Titre 3 12 6" xfId="46209" xr:uid="{32057BD8-A007-493A-936B-28F91A24D0F5}"/>
    <cellStyle name="Titre 3 13" xfId="46210" xr:uid="{3574DD95-951A-47C9-9E9D-ED127488AF90}"/>
    <cellStyle name="Titre 3 13 2" xfId="46211" xr:uid="{552AEA55-B342-4263-B165-1A019672A920}"/>
    <cellStyle name="Titre 3 13 2 2" xfId="46212" xr:uid="{B35A2919-B883-4CFA-A3DC-D84ED254C485}"/>
    <cellStyle name="Titre 3 13 2 2 2" xfId="46213" xr:uid="{1E3812C7-912D-46D3-AFC1-E9B857C696C0}"/>
    <cellStyle name="Titre 3 13 2 2 2 2" xfId="46214" xr:uid="{E427FC70-E097-4B6C-B82E-B799C6141695}"/>
    <cellStyle name="Titre 3 13 2 2 3" xfId="46215" xr:uid="{4558952C-5EE3-4626-A3C5-845C31DCA896}"/>
    <cellStyle name="Titre 3 13 2 2 4" xfId="46216" xr:uid="{99291A68-9AD8-4DF0-9DEB-0A0D8AF4B96F}"/>
    <cellStyle name="Titre 3 13 2 3" xfId="46217" xr:uid="{1D71C203-144D-433F-8B7B-55A1098BB160}"/>
    <cellStyle name="Titre 3 13 2 3 2" xfId="46218" xr:uid="{208C9610-B59B-482B-BE9F-8A1EC391368D}"/>
    <cellStyle name="Titre 3 13 2 4" xfId="46219" xr:uid="{744EFB81-B6E4-4467-A138-59E3D22C696A}"/>
    <cellStyle name="Titre 3 13 2 5" xfId="46220" xr:uid="{9FF0F1F9-2704-4A20-9837-34E30FE317BC}"/>
    <cellStyle name="Titre 3 13 2 6" xfId="46221" xr:uid="{88DCA229-E493-4803-9570-1BB717565883}"/>
    <cellStyle name="Titre 3 13 3" xfId="46222" xr:uid="{2E15D141-4B2D-403F-A59E-DA738BC6D944}"/>
    <cellStyle name="Titre 3 13 3 2" xfId="46223" xr:uid="{3293C890-6C0B-4D9F-9DB2-4A4149111007}"/>
    <cellStyle name="Titre 3 14" xfId="46224" xr:uid="{438E118E-622B-40D5-A9DB-D8EAFE2679B1}"/>
    <cellStyle name="Titre 3 14 2" xfId="46225" xr:uid="{26D28059-1FDA-4B2E-86D7-AD9E89AFA82B}"/>
    <cellStyle name="Titre 3 14 2 2" xfId="46226" xr:uid="{759D3229-8407-46B8-927E-104EFD1C5525}"/>
    <cellStyle name="Titre 3 14 2 2 2" xfId="46227" xr:uid="{BC781E68-864B-45DD-9D90-D5987D4F61E0}"/>
    <cellStyle name="Titre 3 14 2 2 2 2" xfId="46228" xr:uid="{9842EB75-400E-4AC3-9752-8CDDA8CEF9E0}"/>
    <cellStyle name="Titre 3 14 2 2 3" xfId="46229" xr:uid="{99A3807F-2BC9-44FC-A4C4-4A5352361DFD}"/>
    <cellStyle name="Titre 3 14 2 2 4" xfId="46230" xr:uid="{FEFA5CFE-5964-47EF-8156-91BD5559500D}"/>
    <cellStyle name="Titre 3 14 2 3" xfId="46231" xr:uid="{FA97E2AA-FD76-4617-B4D4-9A18EBF1B4FD}"/>
    <cellStyle name="Titre 3 14 2 3 2" xfId="46232" xr:uid="{5E30E664-3348-4261-9101-B77D8AB67362}"/>
    <cellStyle name="Titre 3 14 2 4" xfId="46233" xr:uid="{8FA89AC9-AA97-4976-A75D-7F9D7BE39B8D}"/>
    <cellStyle name="Titre 3 14 2 5" xfId="46234" xr:uid="{6F1B6FE2-E3F1-471C-A0FF-856F1D6B8290}"/>
    <cellStyle name="Titre 3 14 2 6" xfId="46235" xr:uid="{F4426951-8F15-45D0-A932-FD7ED80FD7BB}"/>
    <cellStyle name="Titre 3 14 3" xfId="46236" xr:uid="{753580EC-41E7-413B-921A-C1D8B0A33476}"/>
    <cellStyle name="Titre 3 14 3 2" xfId="46237" xr:uid="{AF0E5647-9C56-448A-968B-9717F7E1BC61}"/>
    <cellStyle name="Titre 3 15" xfId="46238" xr:uid="{FAF1B9A0-E11B-4FF0-A491-2D1F5A424D01}"/>
    <cellStyle name="Titre 3 15 2" xfId="46239" xr:uid="{30F2BE18-C127-4408-84AC-A7EB9568B1AA}"/>
    <cellStyle name="Titre 3 15 2 2" xfId="46240" xr:uid="{4D1BC74C-C24C-4D65-93D8-1545435BBE6D}"/>
    <cellStyle name="Titre 3 15 2 2 2" xfId="46241" xr:uid="{85B17407-92B8-45B8-936A-330B71395AFD}"/>
    <cellStyle name="Titre 3 15 2 2 2 2" xfId="46242" xr:uid="{382740C1-7562-4FE8-B2DC-0ACD04D8D833}"/>
    <cellStyle name="Titre 3 15 2 2 3" xfId="46243" xr:uid="{A9A0EEC2-07DB-49F8-964B-5953C30A2383}"/>
    <cellStyle name="Titre 3 15 2 2 4" xfId="46244" xr:uid="{6926C94C-6940-4AD9-91D8-EC883CE52A78}"/>
    <cellStyle name="Titre 3 15 2 3" xfId="46245" xr:uid="{6EC8DC1A-C05F-4BCD-8C49-B0D86DDD4F82}"/>
    <cellStyle name="Titre 3 15 2 3 2" xfId="46246" xr:uid="{488F6558-F6CF-4045-AD77-949E9BDA73CA}"/>
    <cellStyle name="Titre 3 15 2 4" xfId="46247" xr:uid="{330635A6-0A7F-4240-9113-9AF659ED7AC4}"/>
    <cellStyle name="Titre 3 15 2 5" xfId="46248" xr:uid="{024B52A4-671C-4346-954B-BF24A868D9FA}"/>
    <cellStyle name="Titre 3 15 2 6" xfId="46249" xr:uid="{CB082C00-5C99-454B-96CE-5AEABC4B3D58}"/>
    <cellStyle name="Titre 3 15 3" xfId="46250" xr:uid="{26714561-95C9-46E8-A191-5E215860D699}"/>
    <cellStyle name="Titre 3 15 3 2" xfId="46251" xr:uid="{37064142-4FB3-4E96-9BA1-7BB42C93ACBD}"/>
    <cellStyle name="Titre 3 16" xfId="46252" xr:uid="{B4148287-5615-4B24-B487-9097261A762B}"/>
    <cellStyle name="Titre 3 16 2" xfId="46253" xr:uid="{852F8A26-A42F-4B0D-B347-09569AF6705F}"/>
    <cellStyle name="Titre 3 16 3" xfId="46254" xr:uid="{2830C2F1-5605-4353-B0B9-87B111D6EC2A}"/>
    <cellStyle name="Titre 3 17" xfId="46255" xr:uid="{85FC4A9B-261B-4251-B416-1CFFABB84D18}"/>
    <cellStyle name="Titre 3 17 2" xfId="46256" xr:uid="{6B0CB96B-09F5-4E15-951F-660CDC8CDD9F}"/>
    <cellStyle name="Titre 3 18" xfId="46257" xr:uid="{FC6D6823-7FFD-443A-B85B-C659CA41F7E0}"/>
    <cellStyle name="Titre 3 2" xfId="2750" xr:uid="{0B1D3ADE-076D-4345-9C95-7CF1A44BD11D}"/>
    <cellStyle name="Titre 3 2 2" xfId="3753" xr:uid="{46F35B64-CEE8-45A1-9843-B61889137BDA}"/>
    <cellStyle name="Titre 3 2 2 2" xfId="46259" xr:uid="{4A542997-8D44-496F-86B0-45542BF6F3F8}"/>
    <cellStyle name="Titre 3 2 2 2 2" xfId="46260" xr:uid="{73E45576-48C7-4E65-9731-4E7A0E49B15D}"/>
    <cellStyle name="Titre 3 2 2 2 2 2" xfId="46261" xr:uid="{F01619B0-AA67-4A2D-A8A5-1CF5E4A7A6BC}"/>
    <cellStyle name="Titre 3 2 2 2 2 2 2" xfId="46262" xr:uid="{4979144E-D986-4F60-8510-CA929087B7E8}"/>
    <cellStyle name="Titre 3 2 2 2 2 2 2 2" xfId="46263" xr:uid="{A258F514-0E9E-4FB6-A3CA-43131F0AE94F}"/>
    <cellStyle name="Titre 3 2 2 2 2 2 3" xfId="46264" xr:uid="{0179657E-8B87-4D78-B699-FBB72A1759F5}"/>
    <cellStyle name="Titre 3 2 2 2 2 2 4" xfId="46265" xr:uid="{E8BF8A8C-FAA2-46CD-84E8-C2F131B4572C}"/>
    <cellStyle name="Titre 3 2 2 2 2 3" xfId="46266" xr:uid="{25C3C1DB-7747-4A06-8D06-4B2F3FFCD472}"/>
    <cellStyle name="Titre 3 2 2 2 2 3 2" xfId="46267" xr:uid="{B65FE9EE-69B0-462D-B144-CBC94EF9BED8}"/>
    <cellStyle name="Titre 3 2 2 2 2 4" xfId="46268" xr:uid="{26C5895A-3627-4EF0-9C56-3133710EC060}"/>
    <cellStyle name="Titre 3 2 2 2 2 5" xfId="46269" xr:uid="{4E7238BE-A96F-457A-87D4-5BBEA5F2CC67}"/>
    <cellStyle name="Titre 3 2 2 2 2 6" xfId="46270" xr:uid="{F245103A-55B2-4000-AB17-B7440CC84168}"/>
    <cellStyle name="Titre 3 2 2 3" xfId="46271" xr:uid="{E62D5F47-028C-443C-8B8B-E60CB661DDF2}"/>
    <cellStyle name="Titre 3 2 2 3 2" xfId="46272" xr:uid="{A8BE575F-C2C1-4934-B9D7-8C1931493EFD}"/>
    <cellStyle name="Titre 3 2 2 3 2 2" xfId="46273" xr:uid="{ACB64730-7438-46A8-9E3A-8383EEAAF8E3}"/>
    <cellStyle name="Titre 3 2 2 3 2 2 2" xfId="46274" xr:uid="{251D7168-9B80-4868-8B96-5F1066C607E6}"/>
    <cellStyle name="Titre 3 2 2 3 2 3" xfId="46275" xr:uid="{F271BAD4-E52D-4FDD-8E40-A4B7FD86BDAD}"/>
    <cellStyle name="Titre 3 2 2 3 2 4" xfId="46276" xr:uid="{3CFC9730-5CB3-422F-A6EF-13438C81E9BC}"/>
    <cellStyle name="Titre 3 2 2 3 3" xfId="46277" xr:uid="{1785D58A-B0EF-40FC-A277-76112B357D61}"/>
    <cellStyle name="Titre 3 2 2 3 3 2" xfId="46278" xr:uid="{C30F91B3-5190-4DC7-BB67-B711998726BE}"/>
    <cellStyle name="Titre 3 2 2 3 4" xfId="46279" xr:uid="{911E0F32-4DF7-4488-AF75-92820F3348F7}"/>
    <cellStyle name="Titre 3 2 2 3 5" xfId="46280" xr:uid="{7CE45B1F-B185-41AA-92C6-638B8D2FE289}"/>
    <cellStyle name="Titre 3 2 2 4" xfId="46281" xr:uid="{71B0298B-3A72-42B4-BCCA-E23A841A50D9}"/>
    <cellStyle name="Titre 3 2 2 5" xfId="46282" xr:uid="{2CCF92EC-D407-4421-B99B-CFBD5F4C0773}"/>
    <cellStyle name="Titre 3 2 2 6" xfId="46258" xr:uid="{2A0A1223-E44B-4226-B499-0A819BC41687}"/>
    <cellStyle name="Titre 3 2 3" xfId="46283" xr:uid="{283BE053-938B-4FA2-8DCC-5A3D9C705855}"/>
    <cellStyle name="Titre 3 2 3 2" xfId="46284" xr:uid="{FB6D0D19-87D9-46C6-B243-805451013F34}"/>
    <cellStyle name="Titre 3 2 3 2 2" xfId="46285" xr:uid="{C45DBEA1-8B99-495D-86DA-82D39B7087E3}"/>
    <cellStyle name="Titre 3 2 3 2 2 2" xfId="46286" xr:uid="{218DBC23-3358-4A7A-A327-624962B53962}"/>
    <cellStyle name="Titre 3 2 3 2 2 2 2" xfId="46287" xr:uid="{BA246919-3614-4A5C-9452-DA585E9B5CA4}"/>
    <cellStyle name="Titre 3 2 3 2 2 3" xfId="46288" xr:uid="{565917A3-AFB4-42B7-89F4-E70F6944342A}"/>
    <cellStyle name="Titre 3 2 3 2 2 4" xfId="46289" xr:uid="{BA3E0850-D1FE-47A0-AC9C-473AE5B7B525}"/>
    <cellStyle name="Titre 3 2 3 2 3" xfId="46290" xr:uid="{E20E7AB9-8C14-43A2-A8CF-1F61607D8C1B}"/>
    <cellStyle name="Titre 3 2 3 2 3 2" xfId="46291" xr:uid="{3DABE8D0-EA72-4CB3-924B-DA9735B5BCAB}"/>
    <cellStyle name="Titre 3 2 3 2 4" xfId="46292" xr:uid="{FAF7776A-E070-49EC-8B8F-B00D19EFAB96}"/>
    <cellStyle name="Titre 3 2 3 2 5" xfId="46293" xr:uid="{B4C4978E-984F-4133-83ED-525FE35D4936}"/>
    <cellStyle name="Titre 3 2 3 2 6" xfId="46294" xr:uid="{054C3AF8-8660-453E-AFCA-A6B33B2567B3}"/>
    <cellStyle name="Titre 3 2 3 3" xfId="46295" xr:uid="{5E357F28-0537-4D58-9900-8577F0174A79}"/>
    <cellStyle name="Titre 3 2 3 4" xfId="46296" xr:uid="{BF6411E3-0F63-4529-8938-4172882C5EDC}"/>
    <cellStyle name="Titre 3 2 4" xfId="46297" xr:uid="{8A04BE0D-2FEC-4381-BE81-A8F2BB5B0FE0}"/>
    <cellStyle name="Titre 3 2 4 2" xfId="46298" xr:uid="{5D421D56-021C-4695-8B74-1DDE2277A786}"/>
    <cellStyle name="Titre 3 2 4 2 2" xfId="46299" xr:uid="{B6B9CCC2-9295-4D8D-8CEF-EC65798C6262}"/>
    <cellStyle name="Titre 3 2 4 2 2 2" xfId="46300" xr:uid="{907867B7-131B-4AA6-BBD2-DD8601DED277}"/>
    <cellStyle name="Titre 3 2 4 2 2 2 2" xfId="46301" xr:uid="{A4C6B01A-9F7A-42E4-B214-60F47B09C68C}"/>
    <cellStyle name="Titre 3 2 4 2 2 3" xfId="46302" xr:uid="{79E68F86-6960-44B1-BEEE-ECF37D6FA0B2}"/>
    <cellStyle name="Titre 3 2 4 2 2 4" xfId="46303" xr:uid="{76FFF8A5-B41E-4426-BDE0-5A6F22410D19}"/>
    <cellStyle name="Titre 3 2 4 2 3" xfId="46304" xr:uid="{B099E233-ECA6-447F-8B91-325D7B689615}"/>
    <cellStyle name="Titre 3 2 4 2 3 2" xfId="46305" xr:uid="{816B1436-57C3-44E3-9D8F-DF3C6F93F2E6}"/>
    <cellStyle name="Titre 3 2 4 2 4" xfId="46306" xr:uid="{5D081A4C-0B64-4C79-96C7-6CBC4F8BDFFC}"/>
    <cellStyle name="Titre 3 2 4 2 5" xfId="46307" xr:uid="{55D3E0F3-35FD-4B26-AF0C-39F2DFA4D68A}"/>
    <cellStyle name="Titre 3 2 4 2 6" xfId="46308" xr:uid="{C6FF59A3-209B-42D6-B595-EE5EA10E4EAD}"/>
    <cellStyle name="Titre 3 2 4 3" xfId="46309" xr:uid="{1958FBFF-6911-4742-ABC8-15BB2716AEB3}"/>
    <cellStyle name="Titre 3 2 4 4" xfId="46310" xr:uid="{7465F7C8-3B47-4863-9FF7-FB58BA63DAB6}"/>
    <cellStyle name="Titre 3 2 5" xfId="46311" xr:uid="{7D8B235D-528C-4546-9467-3DAF02744206}"/>
    <cellStyle name="Titre 3 2 5 2" xfId="46312" xr:uid="{60D78FB7-C0E0-4EDB-86A9-6E99B2FED23D}"/>
    <cellStyle name="Titre 3 2 5 2 2" xfId="46313" xr:uid="{3BCB68B7-3FFF-4788-8B28-102991FE7DE1}"/>
    <cellStyle name="Titre 3 2 5 2 2 2" xfId="46314" xr:uid="{428A69AB-B6C7-4C80-BF8F-0342B326B240}"/>
    <cellStyle name="Titre 3 2 5 2 3" xfId="46315" xr:uid="{B44F8C05-B8D7-4A52-83F3-94E72B08C0E5}"/>
    <cellStyle name="Titre 3 2 5 2 4" xfId="46316" xr:uid="{0A4E5D3E-38CA-4D63-B1DC-337E688865C6}"/>
    <cellStyle name="Titre 3 2 5 3" xfId="46317" xr:uid="{0184EF4E-9C47-4FD2-8C52-6AA0940B3C66}"/>
    <cellStyle name="Titre 3 2 5 3 2" xfId="46318" xr:uid="{4BFA7231-F1FF-4B24-9B4C-82167347830C}"/>
    <cellStyle name="Titre 3 2 5 3 3" xfId="46319" xr:uid="{DD839EB3-6032-4A9B-BAB3-E7001100983F}"/>
    <cellStyle name="Titre 3 2 5 4" xfId="46320" xr:uid="{50071018-1256-461C-A471-715129BD6F8E}"/>
    <cellStyle name="Titre 3 2 5 4 2" xfId="46321" xr:uid="{B38C971D-87F0-4FB9-BA4A-9C0D2670304B}"/>
    <cellStyle name="Titre 3 2 5 5" xfId="46322" xr:uid="{BDD7F8A8-134D-4532-BE87-F82A2A91EBA7}"/>
    <cellStyle name="Titre 3 2 6" xfId="46323" xr:uid="{FA2A7C17-02C3-42F3-9FC6-C4BBCBB73729}"/>
    <cellStyle name="Titre 3 2 6 2" xfId="46324" xr:uid="{DDC762B0-0FC8-448A-8EE1-B8F1A28D4C32}"/>
    <cellStyle name="Titre 3 2 7" xfId="46325" xr:uid="{D68C0F04-E206-43D3-A8AF-6B7C80A4FCF2}"/>
    <cellStyle name="Titre 3 2 8" xfId="46326" xr:uid="{3BD7652A-4A34-47A8-A886-284AF1A0030B}"/>
    <cellStyle name="Titre 3 2 9" xfId="4102" xr:uid="{F1D1D2F8-B1E7-4E71-8D1F-0DA506BAE84E}"/>
    <cellStyle name="Titre 3 3" xfId="46327" xr:uid="{A491A162-EFB7-461C-B7C4-4F51D65359D7}"/>
    <cellStyle name="Titre 3 3 2" xfId="46328" xr:uid="{EFF5666F-F1FD-4E78-95C9-2D641808178E}"/>
    <cellStyle name="Titre 3 3 2 2" xfId="46329" xr:uid="{85BBE02E-8594-46AC-974B-8E6536D37DD9}"/>
    <cellStyle name="Titre 3 3 2 2 2" xfId="46330" xr:uid="{6B4CD9D3-C12C-47DC-B506-7DAFA3582522}"/>
    <cellStyle name="Titre 3 3 2 2 2 2" xfId="46331" xr:uid="{18394AEE-F5A8-44FA-80BE-F80761787083}"/>
    <cellStyle name="Titre 3 3 2 2 2 2 2" xfId="46332" xr:uid="{E63F0C23-2993-48DA-BC12-40C6D5F03B9B}"/>
    <cellStyle name="Titre 3 3 2 2 2 3" xfId="46333" xr:uid="{23B18427-F22F-4675-9809-B65CD62717E9}"/>
    <cellStyle name="Titre 3 3 2 2 2 4" xfId="46334" xr:uid="{5D346367-40ED-4D26-B35C-09CF8A79F316}"/>
    <cellStyle name="Titre 3 3 2 2 2 5" xfId="46335" xr:uid="{5FED8E76-B7FD-4996-A58B-A84DFDEF36B7}"/>
    <cellStyle name="Titre 3 3 2 2 3" xfId="46336" xr:uid="{0DE3E545-404B-4CD9-AD05-B43D1671216C}"/>
    <cellStyle name="Titre 3 3 2 2 3 2" xfId="46337" xr:uid="{D774C0AE-7491-40A4-8B16-F711EF90EF5F}"/>
    <cellStyle name="Titre 3 3 2 2 3 3" xfId="46338" xr:uid="{9ACBBD82-B32D-4A67-8C24-C23B8EFAF508}"/>
    <cellStyle name="Titre 3 3 2 2 4" xfId="46339" xr:uid="{AE85DAA8-88DC-4F16-A474-D6533F6ACAB3}"/>
    <cellStyle name="Titre 3 3 2 2 5" xfId="46340" xr:uid="{B79CAA79-AFA4-44D7-B8A8-83E048D305A3}"/>
    <cellStyle name="Titre 3 3 2 3" xfId="46341" xr:uid="{7EB4F704-A4C8-481D-9D06-3269A9D22CB2}"/>
    <cellStyle name="Titre 3 3 3" xfId="46342" xr:uid="{DD87B776-8873-4785-96F2-324AEA189542}"/>
    <cellStyle name="Titre 3 3 3 2" xfId="46343" xr:uid="{1FABFC88-A353-455E-9103-7C4F9E05F169}"/>
    <cellStyle name="Titre 3 3 3 2 2" xfId="46344" xr:uid="{295ED3F6-FCD7-4817-8007-23F6D68873BD}"/>
    <cellStyle name="Titre 3 3 3 2 2 2" xfId="46345" xr:uid="{3D457271-E103-495C-B406-6D9A357CCF83}"/>
    <cellStyle name="Titre 3 3 3 2 3" xfId="46346" xr:uid="{F6A7FFD1-B71D-499A-8A59-BDBFF192655D}"/>
    <cellStyle name="Titre 3 3 3 2 4" xfId="46347" xr:uid="{1CC1A90F-2EFA-4509-9095-2B0EABBF9BD7}"/>
    <cellStyle name="Titre 3 3 3 2 5" xfId="46348" xr:uid="{8E24149D-685A-4BA8-A118-95110CF31F63}"/>
    <cellStyle name="Titre 3 3 3 3" xfId="46349" xr:uid="{1D73D44B-3CBB-436D-9D9F-D414AFCBB13B}"/>
    <cellStyle name="Titre 3 3 3 3 2" xfId="46350" xr:uid="{4AABB794-6DA2-4E2C-9B4A-E2FE1DEB59D9}"/>
    <cellStyle name="Titre 3 3 3 3 3" xfId="46351" xr:uid="{E04A6EAA-15F3-4C1F-B6F0-1EB85A29CB96}"/>
    <cellStyle name="Titre 3 3 3 4" xfId="46352" xr:uid="{6441FAA0-B285-4C05-8F7B-D064835A5A83}"/>
    <cellStyle name="Titre 3 3 3 4 2" xfId="46353" xr:uid="{737780B5-923F-430E-B864-74D5BAADBDD7}"/>
    <cellStyle name="Titre 3 3 3 4 3" xfId="46354" xr:uid="{FE75C218-0F70-4510-9CE2-6BAEB6125D62}"/>
    <cellStyle name="Titre 3 3 3 5" xfId="46355" xr:uid="{9E19E2DB-1000-42C9-BB42-5A3FD259AD49}"/>
    <cellStyle name="Titre 3 3 3 5 2" xfId="46356" xr:uid="{505D1AAB-D3BF-4505-8CC1-C004FC265A76}"/>
    <cellStyle name="Titre 3 3 3 6" xfId="46357" xr:uid="{D61667D0-87FF-47CE-B62F-714D9B92C75B}"/>
    <cellStyle name="Titre 3 3 4" xfId="46358" xr:uid="{8AEA1D0C-C5EC-46FA-BDBF-87DADC14A09F}"/>
    <cellStyle name="Titre 3 3 4 2" xfId="46359" xr:uid="{65D80090-6F4F-47B8-B0CA-16FEC7083294}"/>
    <cellStyle name="Titre 3 3 4 3" xfId="46360" xr:uid="{68128495-DDC0-4242-B8FB-E82B5B9599E2}"/>
    <cellStyle name="Titre 3 3 5" xfId="46361" xr:uid="{93FDD1A6-DEC3-4A43-BB99-ADD073ADEE3E}"/>
    <cellStyle name="Titre 3 3 6" xfId="46362" xr:uid="{6601E738-A9D7-481A-A4D8-5899D5612A52}"/>
    <cellStyle name="Titre 3 3 6 2" xfId="46363" xr:uid="{49DA7F57-7A78-407E-8104-9B75A1A59B84}"/>
    <cellStyle name="Titre 3 3 7" xfId="46364" xr:uid="{6B98F893-8619-44DA-BC8B-727349E9FA4E}"/>
    <cellStyle name="Titre 3 3 8" xfId="46365" xr:uid="{2C96EDA8-3A52-4885-A394-24B1EF46EABE}"/>
    <cellStyle name="Titre 3 4" xfId="46366" xr:uid="{62BDD3F1-CAD0-46EB-8434-99C28985CEE1}"/>
    <cellStyle name="Titre 3 4 2" xfId="46367" xr:uid="{F79AB2C3-3DD8-4A94-AE17-F515A04C07FA}"/>
    <cellStyle name="Titre 3 4 2 2" xfId="46368" xr:uid="{39E2BA5E-8F54-4F81-86C1-8BBC46441AB8}"/>
    <cellStyle name="Titre 3 4 2 2 2" xfId="46369" xr:uid="{14BFB111-60E4-4BD0-A407-F29F1A889E16}"/>
    <cellStyle name="Titre 3 4 2 2 2 2" xfId="46370" xr:uid="{57EC4E52-7F1A-4BB3-AB43-DD004793557A}"/>
    <cellStyle name="Titre 3 4 2 2 2 2 2" xfId="46371" xr:uid="{72DA8404-9DB7-48E0-8846-839832519562}"/>
    <cellStyle name="Titre 3 4 2 2 2 3" xfId="46372" xr:uid="{6B4C0862-D2F4-4717-B3D8-F059349F0251}"/>
    <cellStyle name="Titre 3 4 2 2 2 4" xfId="46373" xr:uid="{AE9E5CD2-930B-4C8F-BFEE-9FD5BAF9D5E6}"/>
    <cellStyle name="Titre 3 4 2 2 2 5" xfId="46374" xr:uid="{1CDF08E2-16F5-40DF-8DE9-3CFDCE89F44D}"/>
    <cellStyle name="Titre 3 4 2 2 3" xfId="46375" xr:uid="{BEB9CFE1-E270-4249-BC0C-DFEEAFAE779B}"/>
    <cellStyle name="Titre 3 4 2 2 3 2" xfId="46376" xr:uid="{19526FE3-19A4-4F4F-9C45-C5727D122BCA}"/>
    <cellStyle name="Titre 3 4 2 2 3 3" xfId="46377" xr:uid="{A889B75D-1A24-4E3D-9582-00EB6D758CDC}"/>
    <cellStyle name="Titre 3 4 2 2 4" xfId="46378" xr:uid="{2B727EFC-51AA-46F8-A53D-B882E94BE99A}"/>
    <cellStyle name="Titre 3 4 2 2 5" xfId="46379" xr:uid="{5ADA0F58-0AA6-4A89-B069-771F458D2EF5}"/>
    <cellStyle name="Titre 3 4 2 3" xfId="46380" xr:uid="{107019CD-88C3-467D-AF43-1284BA4F1177}"/>
    <cellStyle name="Titre 3 4 3" xfId="46381" xr:uid="{80CD4F50-5606-48DE-ACE9-0F36F2ABC5ED}"/>
    <cellStyle name="Titre 3 4 3 2" xfId="46382" xr:uid="{D0409367-1FE7-4237-80F5-6787EE8D5807}"/>
    <cellStyle name="Titre 3 4 3 2 2" xfId="46383" xr:uid="{A29F2E62-2471-4891-B374-A77B0BDD5495}"/>
    <cellStyle name="Titre 3 4 3 2 2 2" xfId="46384" xr:uid="{57D033E7-686B-4928-B2BA-B004ACA7742C}"/>
    <cellStyle name="Titre 3 4 3 2 3" xfId="46385" xr:uid="{901D83E2-3A71-4EB4-9C35-45DCFF256E70}"/>
    <cellStyle name="Titre 3 4 3 2 4" xfId="46386" xr:uid="{7B5A957A-61A4-4E3F-B97D-0EFEC20D43D3}"/>
    <cellStyle name="Titre 3 4 3 2 5" xfId="46387" xr:uid="{DD893108-7E86-48F9-AF26-B99249E4B2FE}"/>
    <cellStyle name="Titre 3 4 3 3" xfId="46388" xr:uid="{BBB2D3BF-3E22-4785-BAA9-80BFAAB0130C}"/>
    <cellStyle name="Titre 3 4 3 3 2" xfId="46389" xr:uid="{011D317C-DE1C-4562-BF90-A221DD447075}"/>
    <cellStyle name="Titre 3 4 3 3 3" xfId="46390" xr:uid="{E5B0D2FD-2DF2-4D16-A77D-979CBF6C769F}"/>
    <cellStyle name="Titre 3 4 3 3 4" xfId="46391" xr:uid="{B1711530-FC8E-4C0D-BC1E-F9B403808528}"/>
    <cellStyle name="Titre 3 4 3 4" xfId="46392" xr:uid="{ABFB87C1-3442-4F1F-969D-3AE0C045FB4E}"/>
    <cellStyle name="Titre 3 4 3 4 2" xfId="46393" xr:uid="{B58FBE4D-EC3D-4663-AE27-A316BDD3A2A6}"/>
    <cellStyle name="Titre 3 4 3 5" xfId="46394" xr:uid="{1BECC436-998A-4C53-B7D0-C987B91B1BC6}"/>
    <cellStyle name="Titre 3 4 3 6" xfId="46395" xr:uid="{EB652AF2-CB3F-49A8-8DC7-7E99D3AB1324}"/>
    <cellStyle name="Titre 3 4 4" xfId="46396" xr:uid="{F7A2157E-C28D-4C29-A180-46912928AD0A}"/>
    <cellStyle name="Titre 3 4 4 2" xfId="46397" xr:uid="{BC44E7F1-1D80-4E79-8FE3-A68E93DF940C}"/>
    <cellStyle name="Titre 3 4 4 2 2" xfId="46398" xr:uid="{2A188EFD-89B6-4A87-B0A3-3F44E6A0C137}"/>
    <cellStyle name="Titre 3 4 4 3" xfId="46399" xr:uid="{A1B82DEE-32D2-4CD3-ACCB-B1A19C2E6365}"/>
    <cellStyle name="Titre 3 4 5" xfId="46400" xr:uid="{1F506274-03DA-4BBE-BCC9-C99C3C6F4EDE}"/>
    <cellStyle name="Titre 3 4 6" xfId="46401" xr:uid="{1A09473E-0A0E-4AEA-9A8D-553D53F7CACD}"/>
    <cellStyle name="Titre 3 5" xfId="46402" xr:uid="{E8F35B58-04AB-4F34-BF21-1595B90E5C05}"/>
    <cellStyle name="Titre 3 5 2" xfId="46403" xr:uid="{9EFF459B-AA06-458C-83F6-12DDB9EBD949}"/>
    <cellStyle name="Titre 3 5 2 2" xfId="46404" xr:uid="{D67CE6FC-6F52-4510-8BE2-502504DD02B0}"/>
    <cellStyle name="Titre 3 5 2 2 2" xfId="46405" xr:uid="{3AF530B9-9345-4AFD-87E2-881CE6C1DE71}"/>
    <cellStyle name="Titre 3 5 2 2 2 2" xfId="46406" xr:uid="{98DC20C5-F475-4F87-84EC-8CB5D89AB6D6}"/>
    <cellStyle name="Titre 3 5 2 2 2 2 2" xfId="46407" xr:uid="{081821FD-2F24-4807-9940-D20D2B79B4FF}"/>
    <cellStyle name="Titre 3 5 2 2 2 3" xfId="46408" xr:uid="{360EFC1A-9E81-4824-BC72-5223A633D585}"/>
    <cellStyle name="Titre 3 5 2 2 2 4" xfId="46409" xr:uid="{6775AB28-9A44-43A5-84CF-1523CB7D31A2}"/>
    <cellStyle name="Titre 3 5 2 2 3" xfId="46410" xr:uid="{FF5B65D9-2AB3-487B-B8CE-8584A601086A}"/>
    <cellStyle name="Titre 3 5 2 2 3 2" xfId="46411" xr:uid="{1E2DF355-645A-4210-B372-672EB6C12F1A}"/>
    <cellStyle name="Titre 3 5 2 2 4" xfId="46412" xr:uid="{EF41124D-45FB-4AF6-88CA-4483043A6001}"/>
    <cellStyle name="Titre 3 5 2 2 5" xfId="46413" xr:uid="{46DAC07F-2D7E-41DB-ABC2-E09411E14FC7}"/>
    <cellStyle name="Titre 3 5 2 2 6" xfId="46414" xr:uid="{D326F58F-9C2B-4436-82DE-AC15243953B7}"/>
    <cellStyle name="Titre 3 5 2 3" xfId="46415" xr:uid="{E803E6A0-0FB3-4EE8-9210-B45FD4A6565B}"/>
    <cellStyle name="Titre 3 5 2 3 2" xfId="46416" xr:uid="{CE601D37-81B7-4737-82AF-246B8AAD74E6}"/>
    <cellStyle name="Titre 3 5 3" xfId="46417" xr:uid="{7FA4E1CF-E33A-4E7B-9CB7-234A69B808C1}"/>
    <cellStyle name="Titre 3 5 3 2" xfId="46418" xr:uid="{871D527C-BC03-4E55-9AA0-A2B1092B8076}"/>
    <cellStyle name="Titre 3 5 3 2 2" xfId="46419" xr:uid="{9EA06669-1B19-424C-AB44-630B6E13AB42}"/>
    <cellStyle name="Titre 3 5 3 2 2 2" xfId="46420" xr:uid="{FD7D8230-47BC-4588-BD9E-C589A831A595}"/>
    <cellStyle name="Titre 3 5 3 2 3" xfId="46421" xr:uid="{9970D2E5-BA5A-498E-9E8B-F627DA845679}"/>
    <cellStyle name="Titre 3 5 3 2 4" xfId="46422" xr:uid="{397A41B7-871D-4475-9C67-0948A258DD21}"/>
    <cellStyle name="Titre 3 5 3 3" xfId="46423" xr:uid="{A4921265-48D5-4C04-9100-8AC513D29065}"/>
    <cellStyle name="Titre 3 5 3 3 2" xfId="46424" xr:uid="{2551856C-62CF-4385-BE7A-645788E826FB}"/>
    <cellStyle name="Titre 3 5 3 3 3" xfId="46425" xr:uid="{AFDBC7DF-D5EF-42A0-9518-3534CDB89A90}"/>
    <cellStyle name="Titre 3 5 3 4" xfId="46426" xr:uid="{3F1318D9-C0EE-4ADC-B7CF-34191762F35D}"/>
    <cellStyle name="Titre 3 5 3 5" xfId="46427" xr:uid="{1364345E-55CE-4329-A281-E265D704C38C}"/>
    <cellStyle name="Titre 3 5 4" xfId="46428" xr:uid="{54EAD65D-0C5F-4B33-903B-7CAEF004D7E7}"/>
    <cellStyle name="Titre 3 6" xfId="46429" xr:uid="{4D1B5F47-0BFD-466F-AC11-D09C80399C8E}"/>
    <cellStyle name="Titre 3 6 2" xfId="46430" xr:uid="{D77B0D26-1323-4CEF-96B7-A89F04243B4E}"/>
    <cellStyle name="Titre 3 6 2 2" xfId="46431" xr:uid="{262F905F-896D-4CA5-848A-3F0588C55EE2}"/>
    <cellStyle name="Titre 3 6 2 2 2" xfId="46432" xr:uid="{37AB7CC8-BB36-47FD-AAA6-CF2B7EC6C55B}"/>
    <cellStyle name="Titre 3 6 2 2 2 2" xfId="46433" xr:uid="{08426D7F-3B35-4393-9C01-6F8E26F733CC}"/>
    <cellStyle name="Titre 3 6 2 2 2 2 2" xfId="46434" xr:uid="{51E67D36-6644-4A74-87E6-D14624AA876A}"/>
    <cellStyle name="Titre 3 6 2 2 2 3" xfId="46435" xr:uid="{9F3B3859-3E78-4305-9485-EF4F5BA99138}"/>
    <cellStyle name="Titre 3 6 2 2 2 4" xfId="46436" xr:uid="{FC9B35FA-800B-4340-A2FA-A4F892697AE7}"/>
    <cellStyle name="Titre 3 6 2 2 3" xfId="46437" xr:uid="{2902F6D8-8CA5-4577-9DE1-4BEEE3785886}"/>
    <cellStyle name="Titre 3 6 2 2 3 2" xfId="46438" xr:uid="{21F5AFB2-3423-4A06-9E97-9F2C1058AA41}"/>
    <cellStyle name="Titre 3 6 2 2 4" xfId="46439" xr:uid="{613905C9-9EF1-45DC-A05A-B7BBD931F96F}"/>
    <cellStyle name="Titre 3 6 2 2 5" xfId="46440" xr:uid="{D22B6812-2AB6-4248-841B-37544A08E81C}"/>
    <cellStyle name="Titre 3 6 2 2 6" xfId="46441" xr:uid="{2F508FC1-1F78-4403-B4D9-36F1487683ED}"/>
    <cellStyle name="Titre 3 6 2 3" xfId="46442" xr:uid="{091C63B5-61DC-45F5-B404-4A40B03D9FBC}"/>
    <cellStyle name="Titre 3 6 2 3 2" xfId="46443" xr:uid="{020A80DD-9C9A-4E5D-8B8A-204AF8C2E816}"/>
    <cellStyle name="Titre 3 6 3" xfId="46444" xr:uid="{8A1C6F1E-DEF8-4AD4-AFC1-832D89E99EB3}"/>
    <cellStyle name="Titre 3 6 3 2" xfId="46445" xr:uid="{34EBE155-8250-46CC-8096-9D5E713EC4AC}"/>
    <cellStyle name="Titre 3 6 3 2 2" xfId="46446" xr:uid="{5E727B0B-5206-4C7A-85E4-E90A1AABBF7C}"/>
    <cellStyle name="Titre 3 6 3 2 2 2" xfId="46447" xr:uid="{757B7F8A-3584-41F0-8DFA-6761753B0FD0}"/>
    <cellStyle name="Titre 3 6 3 2 3" xfId="46448" xr:uid="{E60DC0C3-D784-4DCB-B52A-D36CAE82D2D4}"/>
    <cellStyle name="Titre 3 6 3 2 4" xfId="46449" xr:uid="{5B355518-97EC-4F0B-A54F-A1E952CD369E}"/>
    <cellStyle name="Titre 3 6 3 2 5" xfId="46450" xr:uid="{D21BC874-B6B5-4663-AC7C-C40105A5DF4B}"/>
    <cellStyle name="Titre 3 6 3 3" xfId="46451" xr:uid="{34251025-5204-4715-A15E-2A6423F93745}"/>
    <cellStyle name="Titre 3 6 3 3 2" xfId="46452" xr:uid="{CD209A1A-CEC2-4FF3-8DD0-013DCB76F39D}"/>
    <cellStyle name="Titre 3 6 3 3 3" xfId="46453" xr:uid="{41EC45EB-0116-48CF-909A-8794F78C07D4}"/>
    <cellStyle name="Titre 3 6 3 3 4" xfId="46454" xr:uid="{43B4BA2B-D572-49F6-8503-8058049D5ED1}"/>
    <cellStyle name="Titre 3 6 3 4" xfId="46455" xr:uid="{245ADEAA-3374-45BE-84EE-B6D9001A3CA5}"/>
    <cellStyle name="Titre 3 6 3 4 2" xfId="46456" xr:uid="{6B06A318-9E38-44CC-8A83-FC0D2DD39171}"/>
    <cellStyle name="Titre 3 6 3 5" xfId="46457" xr:uid="{FCCA701B-37DB-44A9-BB3A-A7368EE20FE5}"/>
    <cellStyle name="Titre 3 6 3 6" xfId="46458" xr:uid="{32705D7E-B705-4ED0-B3DA-950FE2B00B64}"/>
    <cellStyle name="Titre 3 6 4" xfId="46459" xr:uid="{64C65671-A8E6-4B10-A596-CD6753B5CEC6}"/>
    <cellStyle name="Titre 3 6 4 2" xfId="46460" xr:uid="{4CF6BB1C-1157-4A10-921E-3A4FD6AA797F}"/>
    <cellStyle name="Titre 3 6 5" xfId="46461" xr:uid="{CB9CAC59-7984-4D21-B480-9EABF2BEBCBE}"/>
    <cellStyle name="Titre 3 6 5 2" xfId="46462" xr:uid="{B098130E-361B-44CE-857F-E6B2303C7F67}"/>
    <cellStyle name="Titre 3 6 5 2 2" xfId="46463" xr:uid="{9C415620-AB66-4C07-BF93-55E22CC3B32D}"/>
    <cellStyle name="Titre 3 6 6" xfId="46464" xr:uid="{6AE12D71-C1EC-4CE7-90E7-7E9DB5FF6A57}"/>
    <cellStyle name="Titre 3 6 6 2" xfId="46465" xr:uid="{216F1AD1-A60A-4B69-89F8-72F5DD814FAB}"/>
    <cellStyle name="Titre 3 7" xfId="46466" xr:uid="{8BCFBDB2-0F90-4CF9-8EFC-EF5560F988BD}"/>
    <cellStyle name="Titre 3 7 2" xfId="46467" xr:uid="{31C05D42-E232-4C0E-B8E1-C78D26E3CBBF}"/>
    <cellStyle name="Titre 3 7 2 2" xfId="46468" xr:uid="{26BA226C-8D8E-47C5-829A-C2BB2B838C90}"/>
    <cellStyle name="Titre 3 7 2 2 2" xfId="46469" xr:uid="{C6D4F663-84F1-40AB-854C-059160973F99}"/>
    <cellStyle name="Titre 3 7 2 2 2 2" xfId="46470" xr:uid="{04C634BC-00B0-4ED0-ADED-152BBEB91D6F}"/>
    <cellStyle name="Titre 3 7 2 2 3" xfId="46471" xr:uid="{7062DBB7-5318-49EC-B603-884F153FE2BB}"/>
    <cellStyle name="Titre 3 7 2 2 4" xfId="46472" xr:uid="{EBB63175-7FBC-4B92-88F4-D6D6D6A56850}"/>
    <cellStyle name="Titre 3 7 2 3" xfId="46473" xr:uid="{5DAF1AE9-CF7B-478E-B94E-5C903C435F7F}"/>
    <cellStyle name="Titre 3 7 2 3 2" xfId="46474" xr:uid="{21693B10-04B4-4889-8BEC-E74083EDCD91}"/>
    <cellStyle name="Titre 3 7 2 3 3" xfId="46475" xr:uid="{0554EB9D-7EBA-42DC-919F-1F17D7FF566C}"/>
    <cellStyle name="Titre 3 7 2 4" xfId="46476" xr:uid="{4BB25665-42AB-469E-9996-C6602E3E53B7}"/>
    <cellStyle name="Titre 3 7 2 4 2" xfId="46477" xr:uid="{6CF3A058-1377-4322-86B3-E18C5102700E}"/>
    <cellStyle name="Titre 3 7 2 5" xfId="46478" xr:uid="{6871779D-3B0D-4999-99CC-F50165AF898A}"/>
    <cellStyle name="Titre 3 7 2 6" xfId="46479" xr:uid="{FE045EEE-E92D-41FA-B618-367F0E412482}"/>
    <cellStyle name="Titre 3 7 3" xfId="46480" xr:uid="{2C674189-52A1-4027-A509-A5AEBA5D3303}"/>
    <cellStyle name="Titre 3 7 3 2" xfId="46481" xr:uid="{72024CD5-D4C0-48CE-9EEE-B1D75CE8979D}"/>
    <cellStyle name="Titre 3 7 4" xfId="46482" xr:uid="{C496A70F-1AC1-478A-A07D-C32E26EFD2B4}"/>
    <cellStyle name="Titre 3 8" xfId="46483" xr:uid="{E2231A22-BE52-4E8B-AD28-864279F8293B}"/>
    <cellStyle name="Titre 3 8 2" xfId="46484" xr:uid="{CDE6EB1E-196B-4DDE-B936-CC79644DF8AF}"/>
    <cellStyle name="Titre 3 8 2 2" xfId="46485" xr:uid="{2ADAF88A-1FC4-443B-8D36-7BB01D21589A}"/>
    <cellStyle name="Titre 3 8 2 2 2" xfId="46486" xr:uid="{17250BFF-3BCE-4D60-A76C-A17B0ED2530E}"/>
    <cellStyle name="Titre 3 8 2 2 2 2" xfId="46487" xr:uid="{697B7A54-5A83-4189-8114-B2D026A1C6AE}"/>
    <cellStyle name="Titre 3 8 2 2 3" xfId="46488" xr:uid="{B8D984BB-9DBB-4911-9817-1153F72C8FDD}"/>
    <cellStyle name="Titre 3 8 2 2 4" xfId="46489" xr:uid="{6359C1EC-399F-4464-B5F1-3035564E9F69}"/>
    <cellStyle name="Titre 3 8 2 3" xfId="46490" xr:uid="{1846280D-FDA3-4B1C-8D92-F520AA892902}"/>
    <cellStyle name="Titre 3 8 2 3 2" xfId="46491" xr:uid="{9C8DC372-77C0-414F-B286-7B142888C9F9}"/>
    <cellStyle name="Titre 3 8 2 3 3" xfId="46492" xr:uid="{55165553-36C7-4467-81E4-3C65922F68DD}"/>
    <cellStyle name="Titre 3 8 2 4" xfId="46493" xr:uid="{142C45FD-BB5E-4F7B-A488-803AA441A204}"/>
    <cellStyle name="Titre 3 8 2 4 2" xfId="46494" xr:uid="{F328DBF8-9606-463B-9038-75C68C95386E}"/>
    <cellStyle name="Titre 3 8 2 5" xfId="46495" xr:uid="{0CE083CE-842F-4A57-A6AA-5B4C255A54B1}"/>
    <cellStyle name="Titre 3 8 2 6" xfId="46496" xr:uid="{3486125B-E433-4A5E-8DBD-4D55453B9450}"/>
    <cellStyle name="Titre 3 8 3" xfId="46497" xr:uid="{EAD53623-CA37-43F3-A4FC-DEED079527A6}"/>
    <cellStyle name="Titre 3 8 3 2" xfId="46498" xr:uid="{945B6B5B-4971-46FD-AEBC-D44DB58839AE}"/>
    <cellStyle name="Titre 3 9" xfId="46499" xr:uid="{9B35673C-F6B8-4CF4-B56D-358968AA7EF3}"/>
    <cellStyle name="Titre 3 9 2" xfId="46500" xr:uid="{CC5B9AB7-D782-4BC8-AB99-BA8938C3D585}"/>
    <cellStyle name="Titre 3 9 2 2" xfId="46501" xr:uid="{25B3E2EF-4D85-4B48-A1D5-11C82C826F8F}"/>
    <cellStyle name="Titre 3 9 2 2 2" xfId="46502" xr:uid="{ACBDC2D3-F0B4-4D9B-9EE2-D13BAD4CAC40}"/>
    <cellStyle name="Titre 3 9 2 2 2 2" xfId="46503" xr:uid="{2B7FC0BF-42FC-4548-A874-93091A2B8F93}"/>
    <cellStyle name="Titre 3 9 2 2 3" xfId="46504" xr:uid="{C3BF09DF-0FAA-4997-A6BE-3D1B172BF2AC}"/>
    <cellStyle name="Titre 3 9 2 2 4" xfId="46505" xr:uid="{9AABFDBD-AE9B-4080-A8BA-C99342F0C034}"/>
    <cellStyle name="Titre 3 9 2 3" xfId="46506" xr:uid="{BBDF51FA-2FB6-443A-8006-D6E28C414EAE}"/>
    <cellStyle name="Titre 3 9 2 3 2" xfId="46507" xr:uid="{4DE6815C-D71E-4800-9553-AF06518BA7AE}"/>
    <cellStyle name="Titre 3 9 2 3 3" xfId="46508" xr:uid="{4C28B2C8-BE32-4D2B-BFAB-F96E62B60E79}"/>
    <cellStyle name="Titre 3 9 2 4" xfId="46509" xr:uid="{81A8AFBD-DFD1-40A6-9F2A-D9CAB8FBEBF5}"/>
    <cellStyle name="Titre 3 9 2 4 2" xfId="46510" xr:uid="{40D63A01-9DCE-4DF5-B7CE-46E21D2DF322}"/>
    <cellStyle name="Titre 3 9 2 5" xfId="46511" xr:uid="{3F115A75-7767-4CCD-81D4-6D203998F1B5}"/>
    <cellStyle name="Titre 3 9 2 6" xfId="46512" xr:uid="{B0A6D8F7-01DF-4E8C-AD9F-4E00A8A1AFA6}"/>
    <cellStyle name="Titre 3 9 3" xfId="46513" xr:uid="{8ABE971B-B664-499C-95DC-93231E4D2064}"/>
    <cellStyle name="Titre 3 9 3 2" xfId="46514" xr:uid="{1F7A0308-9B58-4DB6-8F04-A0BAB3EBAAF2}"/>
    <cellStyle name="Titre 4 10" xfId="46515" xr:uid="{E686960C-C32C-49A4-9816-0F444804A679}"/>
    <cellStyle name="Titre 4 10 2" xfId="46516" xr:uid="{9594FD21-72F2-4D1B-AE88-D52E2FBB3DE0}"/>
    <cellStyle name="Titre 4 10 2 2" xfId="46517" xr:uid="{7AD90126-D4AF-403A-B6BB-E9AFB97401E4}"/>
    <cellStyle name="Titre 4 10 2 2 2" xfId="46518" xr:uid="{F035AFC2-D22D-4F21-BFE9-E3014720EEF5}"/>
    <cellStyle name="Titre 4 10 2 2 2 2" xfId="46519" xr:uid="{8895F84E-40E9-442C-BE5F-4B031E04BD1F}"/>
    <cellStyle name="Titre 4 10 2 2 3" xfId="46520" xr:uid="{F0B027C4-2539-43CC-96B4-608C973FD10D}"/>
    <cellStyle name="Titre 4 10 2 2 4" xfId="46521" xr:uid="{E9529B27-CBDB-487E-A4B5-C7A6A28A0A68}"/>
    <cellStyle name="Titre 4 10 2 3" xfId="46522" xr:uid="{52F3A0B8-232A-4CC0-ADD3-1DE43FAB90A0}"/>
    <cellStyle name="Titre 4 10 2 3 2" xfId="46523" xr:uid="{C447516F-2356-4E80-8DFD-6E0A6092DA8E}"/>
    <cellStyle name="Titre 4 10 2 3 3" xfId="46524" xr:uid="{DA8C0A66-211D-496E-A48B-11C7A38CDF52}"/>
    <cellStyle name="Titre 4 10 2 4" xfId="46525" xr:uid="{63576CD9-A102-43CA-8F61-BFD22A0BDF8D}"/>
    <cellStyle name="Titre 4 10 2 4 2" xfId="46526" xr:uid="{8C17A8C6-8140-4AAB-B10D-FFE576BFC2BC}"/>
    <cellStyle name="Titre 4 10 2 5" xfId="46527" xr:uid="{9C9B265A-99C0-4370-9AAE-9EC73D6201C3}"/>
    <cellStyle name="Titre 4 10 2 6" xfId="46528" xr:uid="{E471F02D-2202-4F36-A75F-E3387C3F44F3}"/>
    <cellStyle name="Titre 4 10 3" xfId="46529" xr:uid="{4C22E7EC-D4B2-41F7-892E-643DAD40F8C9}"/>
    <cellStyle name="Titre 4 10 3 2" xfId="46530" xr:uid="{D78C17BD-50A2-4B79-B127-FF40A0A21952}"/>
    <cellStyle name="Titre 4 11" xfId="46531" xr:uid="{EE4F11D9-C2A8-4E6A-991A-C634181A281A}"/>
    <cellStyle name="Titre 4 11 2" xfId="46532" xr:uid="{14C0DD1B-0EB6-4D16-B7A1-C7F54B75CC71}"/>
    <cellStyle name="Titre 4 11 2 2" xfId="46533" xr:uid="{E2B5D475-938F-473F-9BDD-6628E566D80D}"/>
    <cellStyle name="Titre 4 11 2 2 2" xfId="46534" xr:uid="{79960AD4-3B58-4710-B7A5-DE2210E92BCF}"/>
    <cellStyle name="Titre 4 11 2 2 2 2" xfId="46535" xr:uid="{FE36326D-07CB-45E2-9BEC-C906481691F1}"/>
    <cellStyle name="Titre 4 11 2 2 2 2 2" xfId="46536" xr:uid="{71E630CB-5893-42E3-80A2-C7154F911C34}"/>
    <cellStyle name="Titre 4 11 2 2 2 3" xfId="46537" xr:uid="{12D36F0A-91EA-45A0-BD75-0631D9146064}"/>
    <cellStyle name="Titre 4 11 2 2 2 4" xfId="46538" xr:uid="{176F20F5-0D04-48CC-829D-7D5D2ACEB28B}"/>
    <cellStyle name="Titre 4 11 2 2 3" xfId="46539" xr:uid="{2E40DDDC-9872-4770-A788-24C6F416BBCB}"/>
    <cellStyle name="Titre 4 11 2 2 3 2" xfId="46540" xr:uid="{58E84FA0-2B26-44AE-9BB0-D7D47725FFC9}"/>
    <cellStyle name="Titre 4 11 2 2 4" xfId="46541" xr:uid="{D3224E24-465D-42FC-813C-EB6B6C45EC44}"/>
    <cellStyle name="Titre 4 11 2 2 5" xfId="46542" xr:uid="{B5CA98A1-7458-4F4F-9EEC-427EF2C890D1}"/>
    <cellStyle name="Titre 4 11 2 2 6" xfId="46543" xr:uid="{654B4DE4-F457-4EFE-ACBB-A02940A616F5}"/>
    <cellStyle name="Titre 4 11 2 3" xfId="46544" xr:uid="{046FE378-2CE1-44D8-872E-5213ED993C02}"/>
    <cellStyle name="Titre 4 11 2 3 2" xfId="46545" xr:uid="{9D9E3F2D-FB5F-435F-A0AD-A9E9536D3D47}"/>
    <cellStyle name="Titre 4 11 2 4" xfId="46546" xr:uid="{F880579C-54E8-473F-9730-7D10750B2BD8}"/>
    <cellStyle name="Titre 4 11 2 5" xfId="46547" xr:uid="{682F632A-B5FD-48B9-99B5-01567B8C5259}"/>
    <cellStyle name="Titre 4 11 3" xfId="46548" xr:uid="{67FD62D3-FD55-4FB3-91C8-648BBC33B21F}"/>
    <cellStyle name="Titre 4 11 3 2" xfId="46549" xr:uid="{CC0DCCDF-7BBC-47B3-99EF-FFA3DF617A52}"/>
    <cellStyle name="Titre 4 11 3 2 2" xfId="46550" xr:uid="{5A05EF3A-24F3-405A-B51F-BDB97700CAC6}"/>
    <cellStyle name="Titre 4 11 3 2 2 2" xfId="46551" xr:uid="{932DE310-DAAA-493A-B8CE-8034C62FCD6E}"/>
    <cellStyle name="Titre 4 11 3 2 2 2 2" xfId="46552" xr:uid="{0E303EDD-C099-4F94-8A44-60AC3B9CEFDD}"/>
    <cellStyle name="Titre 4 11 3 2 2 3" xfId="46553" xr:uid="{915F7BB3-FFBF-4D0D-AE8E-25A38029340D}"/>
    <cellStyle name="Titre 4 11 3 2 2 4" xfId="46554" xr:uid="{7672692A-5C1B-425D-9DF3-2286A868E97E}"/>
    <cellStyle name="Titre 4 11 3 2 3" xfId="46555" xr:uid="{DF225F82-14B9-4272-8C48-F1BAD91352A5}"/>
    <cellStyle name="Titre 4 11 3 2 3 2" xfId="46556" xr:uid="{A029C9D6-B1F4-4E94-871D-DA1EBE160B76}"/>
    <cellStyle name="Titre 4 11 3 2 4" xfId="46557" xr:uid="{C0E17815-986F-4265-B69A-28C038227E39}"/>
    <cellStyle name="Titre 4 11 3 2 5" xfId="46558" xr:uid="{C1DEF791-AFEC-4CEE-864D-D83162BC7133}"/>
    <cellStyle name="Titre 4 11 3 2 6" xfId="46559" xr:uid="{C0072895-A493-4B05-850F-0CB7538AD60C}"/>
    <cellStyle name="Titre 4 11 3 3" xfId="46560" xr:uid="{F9166991-8D62-4741-803D-58FCC1588CA1}"/>
    <cellStyle name="Titre 4 11 3 3 2" xfId="46561" xr:uid="{0BD9EA46-B87E-4535-AF3C-CE8DA87E84F7}"/>
    <cellStyle name="Titre 4 11 4" xfId="46562" xr:uid="{D5342D22-61C4-4597-A1FD-FD9AE6B75F77}"/>
    <cellStyle name="Titre 4 11 4 2" xfId="46563" xr:uid="{A4B697D7-B9BF-442B-95A3-DA2CD3DE5EBE}"/>
    <cellStyle name="Titre 4 11 4 2 2" xfId="46564" xr:uid="{819EEC9C-0DA1-4E49-9499-D56F74102697}"/>
    <cellStyle name="Titre 4 11 4 2 2 2" xfId="46565" xr:uid="{0AE6B863-CAD4-4E36-B93A-D67CEF576909}"/>
    <cellStyle name="Titre 4 11 4 2 2 2 2" xfId="46566" xr:uid="{86878A5C-99AE-4964-939A-61CA788C8B4D}"/>
    <cellStyle name="Titre 4 11 4 2 2 3" xfId="46567" xr:uid="{DE4B9502-889C-4533-BD2D-B36177047606}"/>
    <cellStyle name="Titre 4 11 4 2 2 4" xfId="46568" xr:uid="{BE232366-E59D-4FF9-B7E7-73C782908BC9}"/>
    <cellStyle name="Titre 4 11 4 2 3" xfId="46569" xr:uid="{7D9291A5-4A26-4BC1-A4FD-1DC4B369178F}"/>
    <cellStyle name="Titre 4 11 4 2 3 2" xfId="46570" xr:uid="{B33A3D63-7E9C-4E4E-9FB4-97703032BFEC}"/>
    <cellStyle name="Titre 4 11 4 2 4" xfId="46571" xr:uid="{3E757B0D-44FF-4422-BB0E-237DF31DC6E1}"/>
    <cellStyle name="Titre 4 11 4 2 5" xfId="46572" xr:uid="{BC8BAA8C-763D-49AF-8439-F7FABDA4ED29}"/>
    <cellStyle name="Titre 4 11 4 2 6" xfId="46573" xr:uid="{1498F640-0C3D-428E-BA2E-EBC8ECDA8DB5}"/>
    <cellStyle name="Titre 4 11 4 3" xfId="46574" xr:uid="{57F12DE9-7FC7-4880-9207-7890CE36B43E}"/>
    <cellStyle name="Titre 4 11 4 3 2" xfId="46575" xr:uid="{F1E41EF2-2B7A-4F4F-8A41-EB4DCCE34276}"/>
    <cellStyle name="Titre 4 11 5" xfId="46576" xr:uid="{218DC42C-43B4-4642-BA25-D7D6DE897C52}"/>
    <cellStyle name="Titre 4 11 5 2" xfId="46577" xr:uid="{0E74D105-77FC-4CE6-9F08-0F06CF015490}"/>
    <cellStyle name="Titre 4 11 5 2 2" xfId="46578" xr:uid="{1E69AFDE-4653-4257-A4D8-4E0DDE75F488}"/>
    <cellStyle name="Titre 4 11 5 2 2 2" xfId="46579" xr:uid="{1CF9548D-4FAA-4EF2-B52F-4B0F4FD4A2A2}"/>
    <cellStyle name="Titre 4 11 5 2 3" xfId="46580" xr:uid="{CF4AE734-93CB-4C98-A220-1E5D2AFFFDBA}"/>
    <cellStyle name="Titre 4 11 5 2 4" xfId="46581" xr:uid="{01FBDD5A-9451-4E2C-8447-D70EAEC53591}"/>
    <cellStyle name="Titre 4 11 5 3" xfId="46582" xr:uid="{E2B041BF-B961-403E-81C8-E16B36AD5655}"/>
    <cellStyle name="Titre 4 11 5 3 2" xfId="46583" xr:uid="{9EF36795-861F-41A9-BF97-B25856EB1CD6}"/>
    <cellStyle name="Titre 4 11 5 4" xfId="46584" xr:uid="{B0B4563E-3339-4F32-8816-0E7E219F5631}"/>
    <cellStyle name="Titre 4 11 5 5" xfId="46585" xr:uid="{BA5D653D-F753-4C33-8839-4875E76E9288}"/>
    <cellStyle name="Titre 4 11 5 6" xfId="46586" xr:uid="{2C9752FD-D8ED-429C-A8F0-061ECDAE90D5}"/>
    <cellStyle name="Titre 4 11 6" xfId="46587" xr:uid="{2DE0DE65-3CA3-4166-8AE7-18222176BE8A}"/>
    <cellStyle name="Titre 4 11 7" xfId="46588" xr:uid="{84D92D59-743B-4BF1-A593-D2E06EC96BD8}"/>
    <cellStyle name="Titre 4 12" xfId="46589" xr:uid="{FF04064D-7D9E-415D-9A1E-2B2DBC2F490B}"/>
    <cellStyle name="Titre 4 12 2" xfId="46590" xr:uid="{89BD4DCE-DC66-4D5D-87A1-FFBC9F48D88D}"/>
    <cellStyle name="Titre 4 12 2 2" xfId="46591" xr:uid="{AE9875A4-E48B-410E-B0EA-3679722CB9B5}"/>
    <cellStyle name="Titre 4 12 2 2 2" xfId="46592" xr:uid="{2B273BB8-C792-469C-AD61-52E49375DE46}"/>
    <cellStyle name="Titre 4 12 2 2 2 2" xfId="46593" xr:uid="{6971F157-CC5B-4D29-B6B8-90B9D2B940FA}"/>
    <cellStyle name="Titre 4 12 2 2 2 2 2" xfId="46594" xr:uid="{4E24D541-E3AF-4511-BA15-81989E255463}"/>
    <cellStyle name="Titre 4 12 2 2 2 3" xfId="46595" xr:uid="{0B5082E1-CBD4-4DF2-88F8-FE18A499915F}"/>
    <cellStyle name="Titre 4 12 2 2 2 4" xfId="46596" xr:uid="{3BE58670-C594-4A99-96BD-27D7FB28189C}"/>
    <cellStyle name="Titre 4 12 2 2 3" xfId="46597" xr:uid="{95BCE1F6-A935-4D52-B814-9DAC8DF74E7F}"/>
    <cellStyle name="Titre 4 12 2 2 3 2" xfId="46598" xr:uid="{FF5AC47A-35EB-4E55-A1E8-483A353A7160}"/>
    <cellStyle name="Titre 4 12 2 2 4" xfId="46599" xr:uid="{63FAB695-0E8B-4224-955D-06E1FF16CAB5}"/>
    <cellStyle name="Titre 4 12 2 2 5" xfId="46600" xr:uid="{EF88B2D4-2C70-4CCD-9518-8D4756E35AB7}"/>
    <cellStyle name="Titre 4 12 2 2 6" xfId="46601" xr:uid="{0F1135DF-84AD-47FD-B684-FA2F3FADE4A7}"/>
    <cellStyle name="Titre 4 12 2 3" xfId="46602" xr:uid="{561EBDA6-8E34-402B-93B7-AC5D4AA3E868}"/>
    <cellStyle name="Titre 4 12 2 3 2" xfId="46603" xr:uid="{6A37EA29-C398-41FA-BEFD-FE21B44E67FC}"/>
    <cellStyle name="Titre 4 12 3" xfId="46604" xr:uid="{2BA96D66-F3D2-4387-A569-87508517F36E}"/>
    <cellStyle name="Titre 4 12 3 2" xfId="46605" xr:uid="{28EFE676-6ACB-41BF-8FCC-50FAC8603F2A}"/>
    <cellStyle name="Titre 4 12 3 2 2" xfId="46606" xr:uid="{8D7B0AB4-7DB2-4B34-8D0E-F2AF2CD48317}"/>
    <cellStyle name="Titre 4 12 3 2 2 2" xfId="46607" xr:uid="{8D42D0D7-79FA-4A16-9933-D47643E862A7}"/>
    <cellStyle name="Titre 4 12 3 2 2 2 2" xfId="46608" xr:uid="{914A3A8C-6145-43F3-A4A5-DAE20D0D57EC}"/>
    <cellStyle name="Titre 4 12 3 2 2 3" xfId="46609" xr:uid="{C0E7294E-857B-4EAC-AF7C-AD852F902568}"/>
    <cellStyle name="Titre 4 12 3 2 2 4" xfId="46610" xr:uid="{D8CF0674-3254-45A8-B927-7C6585402CE4}"/>
    <cellStyle name="Titre 4 12 3 2 3" xfId="46611" xr:uid="{E9A89A38-5F87-4E42-B37E-E5C4B61BA2BD}"/>
    <cellStyle name="Titre 4 12 3 2 3 2" xfId="46612" xr:uid="{A9072726-6225-4924-BEBC-91C246EE077F}"/>
    <cellStyle name="Titre 4 12 3 2 4" xfId="46613" xr:uid="{441F5606-CA5D-40A2-B697-7770D37778AE}"/>
    <cellStyle name="Titre 4 12 3 2 5" xfId="46614" xr:uid="{1DC6D227-26C0-489C-B06B-79E1FA82A1D2}"/>
    <cellStyle name="Titre 4 12 3 2 6" xfId="46615" xr:uid="{5C0739A7-E496-4FCB-A59E-B81F26634537}"/>
    <cellStyle name="Titre 4 12 3 3" xfId="46616" xr:uid="{E5E1000B-3171-44E1-9CED-FE01CCE3AC16}"/>
    <cellStyle name="Titre 4 12 3 3 2" xfId="46617" xr:uid="{73682874-0000-407B-9B7C-6A6968CBCF5A}"/>
    <cellStyle name="Titre 4 12 4" xfId="46618" xr:uid="{70E91561-B1AA-4E45-9A1A-50C9D55A45B2}"/>
    <cellStyle name="Titre 4 12 4 2" xfId="46619" xr:uid="{6A0EA63E-FFCB-49BF-A35A-4309F5C39190}"/>
    <cellStyle name="Titre 4 12 4 2 2" xfId="46620" xr:uid="{ADCA4AA9-4C5C-4E17-AD09-BCF08411E733}"/>
    <cellStyle name="Titre 4 12 4 2 2 2" xfId="46621" xr:uid="{1DF4DD27-B8EA-4034-B3D1-4C94F3FBAA23}"/>
    <cellStyle name="Titre 4 12 4 2 3" xfId="46622" xr:uid="{45AE05C7-3567-452C-BC8D-3F1CA1D3B5B4}"/>
    <cellStyle name="Titre 4 12 4 2 4" xfId="46623" xr:uid="{E9798BFD-E579-4125-A120-3D6D8DBD60DB}"/>
    <cellStyle name="Titre 4 12 4 3" xfId="46624" xr:uid="{B2E173DE-CAC3-43A4-9F0A-5C4A11F29DC7}"/>
    <cellStyle name="Titre 4 12 4 3 2" xfId="46625" xr:uid="{BA54FCC3-0E9A-40E2-AE77-51BA2BD29CBC}"/>
    <cellStyle name="Titre 4 12 4 4" xfId="46626" xr:uid="{EBAF9350-F293-44EA-B770-C70784CDEEEB}"/>
    <cellStyle name="Titre 4 12 4 5" xfId="46627" xr:uid="{25D7C8D5-D2D0-4202-9AD6-BFA928323338}"/>
    <cellStyle name="Titre 4 12 4 6" xfId="46628" xr:uid="{17AE08F1-C9EA-40EE-AF8A-23E2C6E6F53A}"/>
    <cellStyle name="Titre 4 12 5" xfId="46629" xr:uid="{F97A9E63-E067-4EC2-9D60-1BD7E0259346}"/>
    <cellStyle name="Titre 4 12 6" xfId="46630" xr:uid="{5D333D9F-ABA7-4D30-A170-AAF376772286}"/>
    <cellStyle name="Titre 4 13" xfId="46631" xr:uid="{5C916440-1AE2-4072-9BEB-7D19B2A6F08D}"/>
    <cellStyle name="Titre 4 13 2" xfId="46632" xr:uid="{58DC13D4-502B-4C43-8035-9C18BE532CC0}"/>
    <cellStyle name="Titre 4 13 2 2" xfId="46633" xr:uid="{E5B713DA-439D-45CD-A4A0-2290FF80032E}"/>
    <cellStyle name="Titre 4 13 2 2 2" xfId="46634" xr:uid="{17324C9D-686A-4C99-8CA7-BC5CCFD1F2BF}"/>
    <cellStyle name="Titre 4 13 2 2 2 2" xfId="46635" xr:uid="{83A486F6-6672-44E9-884F-BE910A7CA8D9}"/>
    <cellStyle name="Titre 4 13 2 2 3" xfId="46636" xr:uid="{6CDECDE9-A561-46CC-A3AB-68BE1AC09EA7}"/>
    <cellStyle name="Titre 4 13 2 2 4" xfId="46637" xr:uid="{1FB73605-56E3-4261-8FE1-1FDAAD160748}"/>
    <cellStyle name="Titre 4 13 2 3" xfId="46638" xr:uid="{FEBA90C9-E7FB-4401-88F7-D16093D6DC5C}"/>
    <cellStyle name="Titre 4 13 2 3 2" xfId="46639" xr:uid="{00A2911E-548B-472B-ADE5-87A8BCDD4063}"/>
    <cellStyle name="Titre 4 13 2 4" xfId="46640" xr:uid="{B9F3002E-0482-4C7C-8F21-CE1F7B837352}"/>
    <cellStyle name="Titre 4 13 2 5" xfId="46641" xr:uid="{E0FE9971-B276-4FEE-8DD0-5203D8CF6866}"/>
    <cellStyle name="Titre 4 13 2 6" xfId="46642" xr:uid="{AE038FC1-D3C3-41D6-A8D9-5878B3529C71}"/>
    <cellStyle name="Titre 4 13 3" xfId="46643" xr:uid="{86BCCD53-71C6-4D6D-9E54-0D0839D5CC61}"/>
    <cellStyle name="Titre 4 13 3 2" xfId="46644" xr:uid="{17EC8872-4144-41A1-B427-32E3EB7B8190}"/>
    <cellStyle name="Titre 4 14" xfId="46645" xr:uid="{99550E50-4095-4935-94F6-BB8EE51EF972}"/>
    <cellStyle name="Titre 4 14 2" xfId="46646" xr:uid="{F43E36BD-632C-40AC-9114-DFD6C84DFA52}"/>
    <cellStyle name="Titre 4 14 2 2" xfId="46647" xr:uid="{24844282-47EF-429B-B678-44696DB3EB6A}"/>
    <cellStyle name="Titre 4 14 2 2 2" xfId="46648" xr:uid="{E209D67F-ED36-4CFA-89C0-5BAA1B2DCC4B}"/>
    <cellStyle name="Titre 4 14 2 2 2 2" xfId="46649" xr:uid="{F0AB0187-566F-4E6B-9009-D3CAEBEED6DC}"/>
    <cellStyle name="Titre 4 14 2 2 3" xfId="46650" xr:uid="{DFF337D7-0599-45E6-A1CE-F0AE2966B096}"/>
    <cellStyle name="Titre 4 14 2 2 4" xfId="46651" xr:uid="{DB235353-710E-47DA-AFFC-0DF40A3C8C61}"/>
    <cellStyle name="Titre 4 14 2 3" xfId="46652" xr:uid="{201846FE-0B01-4C96-BF51-A1CBD93436B3}"/>
    <cellStyle name="Titre 4 14 2 3 2" xfId="46653" xr:uid="{26A2C850-8042-4B73-A7CD-749EC700B1E6}"/>
    <cellStyle name="Titre 4 14 2 4" xfId="46654" xr:uid="{605CD6D8-FBF8-429A-9167-3ED281CEB8C5}"/>
    <cellStyle name="Titre 4 14 2 5" xfId="46655" xr:uid="{1B6418D2-792D-4F04-B473-0A25A8777E28}"/>
    <cellStyle name="Titre 4 14 2 6" xfId="46656" xr:uid="{25D6F9EE-0569-47E6-AB32-6D22C680A7ED}"/>
    <cellStyle name="Titre 4 14 3" xfId="46657" xr:uid="{B65104C1-F675-4BD5-A97F-72BEF2B7ED42}"/>
    <cellStyle name="Titre 4 14 3 2" xfId="46658" xr:uid="{9094C7E7-EFB0-41CB-AFE7-E62E93947AEC}"/>
    <cellStyle name="Titre 4 15" xfId="46659" xr:uid="{B08B7036-153B-4456-9945-CAFFB88F0C89}"/>
    <cellStyle name="Titre 4 15 2" xfId="46660" xr:uid="{183113DF-2C6D-448C-AE24-6071CE413F78}"/>
    <cellStyle name="Titre 4 15 2 2" xfId="46661" xr:uid="{794725B2-856A-4843-BE3E-B90E8F5E7BCE}"/>
    <cellStyle name="Titre 4 15 2 2 2" xfId="46662" xr:uid="{B4505CE0-0373-4488-913E-DDC71BAFF3C3}"/>
    <cellStyle name="Titre 4 15 2 2 2 2" xfId="46663" xr:uid="{39647C70-AF52-4833-BF6D-4539D122A5A6}"/>
    <cellStyle name="Titre 4 15 2 2 3" xfId="46664" xr:uid="{56E50CB8-E2F6-4E15-B564-D7B30E3B3831}"/>
    <cellStyle name="Titre 4 15 2 2 4" xfId="46665" xr:uid="{2D7C188A-15CB-4673-A53C-AA38F78758DE}"/>
    <cellStyle name="Titre 4 15 2 3" xfId="46666" xr:uid="{1EEB654A-6A94-4B6C-959D-3F472718DA91}"/>
    <cellStyle name="Titre 4 15 2 3 2" xfId="46667" xr:uid="{A1F02A7E-8EEB-4828-B1D7-33345F7FB603}"/>
    <cellStyle name="Titre 4 15 2 4" xfId="46668" xr:uid="{6B0639BE-E2B4-4B55-BD09-31E36D3238E3}"/>
    <cellStyle name="Titre 4 15 2 5" xfId="46669" xr:uid="{0CA0E9A6-0872-456A-BA7A-6958816CBB90}"/>
    <cellStyle name="Titre 4 15 2 6" xfId="46670" xr:uid="{9AFECB6F-BABE-4486-9E06-B13945789F6D}"/>
    <cellStyle name="Titre 4 15 3" xfId="46671" xr:uid="{C5BC1B15-1618-4FE5-BAEA-19C09D8B2973}"/>
    <cellStyle name="Titre 4 15 3 2" xfId="46672" xr:uid="{64790EFA-DB1D-46B2-91D3-06F09394B40D}"/>
    <cellStyle name="Titre 4 16" xfId="46673" xr:uid="{4C226B97-4BE6-4049-9129-B91966BB58DD}"/>
    <cellStyle name="Titre 4 16 2" xfId="46674" xr:uid="{20C38CCD-DCC4-4FCD-A5B2-5EF7829708A1}"/>
    <cellStyle name="Titre 4 16 3" xfId="46675" xr:uid="{E945F85A-8F6C-49AE-AF7B-DCAD7C50305B}"/>
    <cellStyle name="Titre 4 17" xfId="46676" xr:uid="{EF5872BA-FC23-4058-AB10-89471E554C0E}"/>
    <cellStyle name="Titre 4 17 2" xfId="46677" xr:uid="{52113C36-F928-42EB-88D4-4210A99A3419}"/>
    <cellStyle name="Titre 4 18" xfId="46678" xr:uid="{E77C4527-94AA-4424-89C3-AA884DCB14B1}"/>
    <cellStyle name="Titre 4 2" xfId="2751" xr:uid="{97FB0199-322E-49D4-905C-92F9B7D2AC6F}"/>
    <cellStyle name="Titre 4 2 2" xfId="3754" xr:uid="{A75CB1B7-538A-4028-8A24-EA76966BCA1E}"/>
    <cellStyle name="Titre 4 2 2 2" xfId="46680" xr:uid="{EC32544E-B4CA-4F10-9934-99753F4E16BD}"/>
    <cellStyle name="Titre 4 2 2 2 2" xfId="46681" xr:uid="{5CC56362-DB75-4D6E-B442-2E089447867A}"/>
    <cellStyle name="Titre 4 2 2 2 2 2" xfId="46682" xr:uid="{3EB26AD5-1825-4803-8FD4-21D696FFF078}"/>
    <cellStyle name="Titre 4 2 2 2 2 2 2" xfId="46683" xr:uid="{BF48B10D-A51B-4A94-A8C5-194BC77C88FD}"/>
    <cellStyle name="Titre 4 2 2 2 2 2 2 2" xfId="46684" xr:uid="{727B9589-07AC-4BD7-B800-9C1884EC6D6C}"/>
    <cellStyle name="Titre 4 2 2 2 2 2 3" xfId="46685" xr:uid="{B6A9F9EF-3B80-409F-B0C3-A002341308B0}"/>
    <cellStyle name="Titre 4 2 2 2 2 2 4" xfId="46686" xr:uid="{EDE86B0E-C61D-4232-9260-91440C23F771}"/>
    <cellStyle name="Titre 4 2 2 2 2 3" xfId="46687" xr:uid="{C8BBA86F-08F5-43ED-B130-DACE6ADF8B31}"/>
    <cellStyle name="Titre 4 2 2 2 2 3 2" xfId="46688" xr:uid="{B59E78EB-6112-4C26-8347-8DF849979B51}"/>
    <cellStyle name="Titre 4 2 2 2 2 4" xfId="46689" xr:uid="{7DD2BF5D-F3E2-4ADE-A91C-FBDA4C29D397}"/>
    <cellStyle name="Titre 4 2 2 2 2 5" xfId="46690" xr:uid="{331B913D-AD1F-4DF0-9279-56CA52FDFB22}"/>
    <cellStyle name="Titre 4 2 2 2 2 6" xfId="46691" xr:uid="{A61A64F7-00FA-464E-AFE2-1DAEDEBAED29}"/>
    <cellStyle name="Titre 4 2 2 3" xfId="46692" xr:uid="{50062764-7658-4CF5-926C-8553FAD0A4C7}"/>
    <cellStyle name="Titre 4 2 2 3 2" xfId="46693" xr:uid="{7E8E9205-DDDE-43AD-BF06-7F195D660F1B}"/>
    <cellStyle name="Titre 4 2 2 3 2 2" xfId="46694" xr:uid="{F6C3A2FA-9112-4738-A0AC-BA7B7F940C9C}"/>
    <cellStyle name="Titre 4 2 2 3 2 2 2" xfId="46695" xr:uid="{523E7299-5B6A-4FD7-9B59-CAF5FF17376F}"/>
    <cellStyle name="Titre 4 2 2 3 2 3" xfId="46696" xr:uid="{94A62473-A72E-4AD3-8E93-18F1F06E623F}"/>
    <cellStyle name="Titre 4 2 2 3 2 4" xfId="46697" xr:uid="{B20DF12E-B665-40B4-BB82-6FE51F313315}"/>
    <cellStyle name="Titre 4 2 2 3 3" xfId="46698" xr:uid="{F3F1B385-D6A5-47F3-A275-7F90A89B0054}"/>
    <cellStyle name="Titre 4 2 2 3 3 2" xfId="46699" xr:uid="{D7CE75F9-856B-4D06-9CB1-F420FF6DCD9D}"/>
    <cellStyle name="Titre 4 2 2 3 4" xfId="46700" xr:uid="{79CFE01E-97EE-4D35-AF5A-AF5C42B6D218}"/>
    <cellStyle name="Titre 4 2 2 3 5" xfId="46701" xr:uid="{7F4C783D-D4CF-426A-A541-FC2660DF4F0C}"/>
    <cellStyle name="Titre 4 2 2 4" xfId="46702" xr:uid="{C6B87166-0522-4A84-B816-15A0D47E444A}"/>
    <cellStyle name="Titre 4 2 2 5" xfId="46703" xr:uid="{DFF17E53-F121-461C-A969-3D261C9B4410}"/>
    <cellStyle name="Titre 4 2 2 6" xfId="46679" xr:uid="{DFFB3138-3E13-45C7-9BB0-C76DFD026131}"/>
    <cellStyle name="Titre 4 2 3" xfId="46704" xr:uid="{8C53E377-6E14-4FC5-999D-B193D4DA2E78}"/>
    <cellStyle name="Titre 4 2 3 2" xfId="46705" xr:uid="{F86A1828-A77B-40FA-9E01-79321EA0F928}"/>
    <cellStyle name="Titre 4 2 3 2 2" xfId="46706" xr:uid="{9E9FAA97-5679-4D17-801B-88C972226836}"/>
    <cellStyle name="Titre 4 2 3 2 2 2" xfId="46707" xr:uid="{E40B28B2-9835-46F1-8E25-F2ED96C11199}"/>
    <cellStyle name="Titre 4 2 3 2 2 2 2" xfId="46708" xr:uid="{B1E9B24C-2100-4E99-8DC1-F13D54A73351}"/>
    <cellStyle name="Titre 4 2 3 2 2 3" xfId="46709" xr:uid="{B62BBBE3-E0E9-455D-BE65-1E1D78DDAD57}"/>
    <cellStyle name="Titre 4 2 3 2 2 4" xfId="46710" xr:uid="{2680E67D-7EC0-4895-94A5-DA3CD42045CF}"/>
    <cellStyle name="Titre 4 2 3 2 3" xfId="46711" xr:uid="{D875DAF7-988B-44F3-8EF1-58EEFFD122C1}"/>
    <cellStyle name="Titre 4 2 3 2 3 2" xfId="46712" xr:uid="{A5E2BB77-B317-4981-92D5-C6C70F142B48}"/>
    <cellStyle name="Titre 4 2 3 2 4" xfId="46713" xr:uid="{2E7DB139-AAC7-4522-8197-F726128DDB61}"/>
    <cellStyle name="Titre 4 2 3 2 5" xfId="46714" xr:uid="{F4E726C1-617C-44FA-9B57-3EC7A232F814}"/>
    <cellStyle name="Titre 4 2 3 2 6" xfId="46715" xr:uid="{5B06CAA1-C48C-4830-9AE1-D45FD7200E41}"/>
    <cellStyle name="Titre 4 2 3 3" xfId="46716" xr:uid="{15839DB4-270B-4027-9D2B-7269D58E88E9}"/>
    <cellStyle name="Titre 4 2 3 4" xfId="46717" xr:uid="{8A3EF00F-4DC2-45EE-9471-5A4EE239AE95}"/>
    <cellStyle name="Titre 4 2 4" xfId="46718" xr:uid="{D3D9FBAE-BE88-4993-85A7-A6437D9B27D8}"/>
    <cellStyle name="Titre 4 2 4 2" xfId="46719" xr:uid="{A19C2E6C-98C2-4061-A9FD-D6842012B304}"/>
    <cellStyle name="Titre 4 2 4 2 2" xfId="46720" xr:uid="{C18D685F-6174-4AB6-BD4A-E6DA241A9901}"/>
    <cellStyle name="Titre 4 2 4 2 2 2" xfId="46721" xr:uid="{F9FA6611-FF9E-48C3-A732-B9CB4C4EA9FB}"/>
    <cellStyle name="Titre 4 2 4 2 2 2 2" xfId="46722" xr:uid="{74DE4359-C8FC-4AE5-BEE3-D810BB9B2A79}"/>
    <cellStyle name="Titre 4 2 4 2 2 3" xfId="46723" xr:uid="{70277124-4AA5-4669-BF28-5AAD4A4CF3A1}"/>
    <cellStyle name="Titre 4 2 4 2 2 4" xfId="46724" xr:uid="{3210F136-E0C6-41B8-8E7E-F30D503C3306}"/>
    <cellStyle name="Titre 4 2 4 2 3" xfId="46725" xr:uid="{9921A5D5-1CDE-4D4A-ABF5-25621D9F789E}"/>
    <cellStyle name="Titre 4 2 4 2 3 2" xfId="46726" xr:uid="{32B8EBE1-5F9A-42B0-A448-4D55BEE9E1F9}"/>
    <cellStyle name="Titre 4 2 4 2 4" xfId="46727" xr:uid="{0803DFE2-3777-421E-8A0F-92AF3DFC0F57}"/>
    <cellStyle name="Titre 4 2 4 2 5" xfId="46728" xr:uid="{F0AEE4E7-1E3B-43A3-8EAE-C538BED07CA1}"/>
    <cellStyle name="Titre 4 2 4 2 6" xfId="46729" xr:uid="{2690C988-48EC-474A-A881-4CE0D9142289}"/>
    <cellStyle name="Titre 4 2 4 3" xfId="46730" xr:uid="{6B96BADB-E9C7-452B-A291-B9446B0C8EE7}"/>
    <cellStyle name="Titre 4 2 4 4" xfId="46731" xr:uid="{FA4B4489-200A-445E-9B09-DFF70D899D19}"/>
    <cellStyle name="Titre 4 2 5" xfId="46732" xr:uid="{517A8363-A225-4EB4-8C42-2B7CED57BC3E}"/>
    <cellStyle name="Titre 4 2 5 2" xfId="46733" xr:uid="{E6105F5F-46EB-49E4-97BC-9E32ED1546B2}"/>
    <cellStyle name="Titre 4 2 5 2 2" xfId="46734" xr:uid="{BBA20B08-B7C5-4673-B2AA-441363B9F7BA}"/>
    <cellStyle name="Titre 4 2 5 2 2 2" xfId="46735" xr:uid="{FDC706D7-765F-4D61-970D-BE7359656690}"/>
    <cellStyle name="Titre 4 2 5 2 3" xfId="46736" xr:uid="{0403EBF4-E05C-42C2-AC5D-53D9AD14928F}"/>
    <cellStyle name="Titre 4 2 5 2 4" xfId="46737" xr:uid="{78DA759A-E915-4B66-BF52-91E68F65B0AC}"/>
    <cellStyle name="Titre 4 2 5 3" xfId="46738" xr:uid="{BDCC07B0-347A-41B5-9934-9CD4A29B87CB}"/>
    <cellStyle name="Titre 4 2 5 3 2" xfId="46739" xr:uid="{60F6CDB2-D612-40AE-883C-E1EBA1C25B02}"/>
    <cellStyle name="Titre 4 2 5 3 3" xfId="46740" xr:uid="{3D90A875-00BD-48C5-8283-2AE104F548DC}"/>
    <cellStyle name="Titre 4 2 5 4" xfId="46741" xr:uid="{B265851F-AB5D-4879-8146-21A2936CE3D8}"/>
    <cellStyle name="Titre 4 2 5 4 2" xfId="46742" xr:uid="{1C2AAC52-FF94-49E3-AB95-FB8BBF969E32}"/>
    <cellStyle name="Titre 4 2 5 5" xfId="46743" xr:uid="{5802EFBA-897F-44DE-AAB4-034957A004BF}"/>
    <cellStyle name="Titre 4 2 6" xfId="46744" xr:uid="{5E2222C4-8D0A-4D58-898C-79819142D017}"/>
    <cellStyle name="Titre 4 2 6 2" xfId="46745" xr:uid="{2B2778F4-73BE-497E-AC7C-1F499018EF8E}"/>
    <cellStyle name="Titre 4 2 7" xfId="46746" xr:uid="{080BE9EB-6C09-4366-A4F8-234B47CF0C3F}"/>
    <cellStyle name="Titre 4 2 8" xfId="46747" xr:uid="{81256201-8F35-4F5A-9725-5B5776AEDFF4}"/>
    <cellStyle name="Titre 4 2 9" xfId="4103" xr:uid="{0B3FBF53-6B0C-4A94-89B3-A4D95183A044}"/>
    <cellStyle name="Titre 4 3" xfId="46748" xr:uid="{9318B4FE-3189-4681-B64C-246437A70E1C}"/>
    <cellStyle name="Titre 4 3 2" xfId="46749" xr:uid="{70F4F293-F8BF-4C7A-AEDE-3F85384F63E2}"/>
    <cellStyle name="Titre 4 3 2 2" xfId="46750" xr:uid="{0C42332E-165F-4C55-8F8B-8C32C2FD8103}"/>
    <cellStyle name="Titre 4 3 2 2 2" xfId="46751" xr:uid="{C9FDACA7-50CC-461B-993B-AA827F0759A2}"/>
    <cellStyle name="Titre 4 3 2 2 2 2" xfId="46752" xr:uid="{95A30A44-68AE-4D21-A5C6-40585156CAB4}"/>
    <cellStyle name="Titre 4 3 2 2 2 2 2" xfId="46753" xr:uid="{39C1CBB7-E7DB-4526-8442-CDC191C48061}"/>
    <cellStyle name="Titre 4 3 2 2 2 3" xfId="46754" xr:uid="{15C7DD90-83C3-4799-B7E7-87C01CD76BE6}"/>
    <cellStyle name="Titre 4 3 2 2 2 4" xfId="46755" xr:uid="{DECFA9F5-EA17-4B26-8E15-D3E587F99771}"/>
    <cellStyle name="Titre 4 3 2 2 2 5" xfId="46756" xr:uid="{FBE6FFF8-3980-4CA1-9F73-D64FBC7B3A33}"/>
    <cellStyle name="Titre 4 3 2 2 3" xfId="46757" xr:uid="{0DA50A35-8323-491A-8402-702AB1C1916B}"/>
    <cellStyle name="Titre 4 3 2 2 3 2" xfId="46758" xr:uid="{FB66997D-F2FD-4AF9-A8B6-DF83E7BB03E2}"/>
    <cellStyle name="Titre 4 3 2 2 3 3" xfId="46759" xr:uid="{88DF8005-C83E-454E-8031-64ED0947E2B4}"/>
    <cellStyle name="Titre 4 3 2 2 4" xfId="46760" xr:uid="{762A6995-1591-42FB-A38E-5A3AC98315CF}"/>
    <cellStyle name="Titre 4 3 2 2 5" xfId="46761" xr:uid="{2E1FF182-8963-4B65-9776-4770D81E646C}"/>
    <cellStyle name="Titre 4 3 2 3" xfId="46762" xr:uid="{10C86EFD-6349-4EC9-B97A-B78FB957E43A}"/>
    <cellStyle name="Titre 4 3 3" xfId="46763" xr:uid="{6327064A-4860-46A8-AE38-0056E633B8E8}"/>
    <cellStyle name="Titre 4 3 3 2" xfId="46764" xr:uid="{32982A1E-F2B5-47D1-BFCA-432266F0B973}"/>
    <cellStyle name="Titre 4 3 3 2 2" xfId="46765" xr:uid="{369BF9A1-6484-47CE-9A87-0D388FF69D47}"/>
    <cellStyle name="Titre 4 3 3 2 2 2" xfId="46766" xr:uid="{8AEB6C9A-623A-4B3D-A7B1-B856BC0EEB28}"/>
    <cellStyle name="Titre 4 3 3 2 3" xfId="46767" xr:uid="{2A4122CD-302B-4A60-9712-8F6371AFE371}"/>
    <cellStyle name="Titre 4 3 3 2 4" xfId="46768" xr:uid="{2FD8F435-9827-4145-8AE2-ACAB76F3ABFE}"/>
    <cellStyle name="Titre 4 3 3 2 5" xfId="46769" xr:uid="{14EC901F-3445-4D0B-9702-18F509641BCF}"/>
    <cellStyle name="Titre 4 3 3 3" xfId="46770" xr:uid="{A36CA6E8-668A-4EC0-ABBD-27E14C283F7D}"/>
    <cellStyle name="Titre 4 3 3 3 2" xfId="46771" xr:uid="{D8623363-EDB3-46A8-86FD-A7962505A0AF}"/>
    <cellStyle name="Titre 4 3 3 3 3" xfId="46772" xr:uid="{4E4D2E1A-6905-4B80-8060-52499A49B549}"/>
    <cellStyle name="Titre 4 3 3 4" xfId="46773" xr:uid="{0BB0378D-B62F-4EBB-9F4A-17985AA8312A}"/>
    <cellStyle name="Titre 4 3 3 4 2" xfId="46774" xr:uid="{C8817DD0-EA28-4022-884E-5549A57C1D12}"/>
    <cellStyle name="Titre 4 3 3 4 3" xfId="46775" xr:uid="{FFC0272F-ADE3-4AF7-8C93-39A14B17D914}"/>
    <cellStyle name="Titre 4 3 3 5" xfId="46776" xr:uid="{7D3BE98A-9359-4ABF-8A7F-C51AE7627219}"/>
    <cellStyle name="Titre 4 3 3 5 2" xfId="46777" xr:uid="{80E566A2-56A8-47A7-908F-7B2879364AC9}"/>
    <cellStyle name="Titre 4 3 3 6" xfId="46778" xr:uid="{60CBD039-3223-49FF-BDCE-204A3F2BA824}"/>
    <cellStyle name="Titre 4 3 4" xfId="46779" xr:uid="{B51AACB9-0DE8-4AB4-942B-88407C48FE10}"/>
    <cellStyle name="Titre 4 3 4 2" xfId="46780" xr:uid="{808BCC74-6D0A-4F09-B3BE-B26673A9E05D}"/>
    <cellStyle name="Titre 4 3 4 3" xfId="46781" xr:uid="{D0B59AFC-76B5-4AF0-8E95-D90576092C24}"/>
    <cellStyle name="Titre 4 3 5" xfId="46782" xr:uid="{C15B4B26-10CC-4ECD-862F-7DE2E0FE5423}"/>
    <cellStyle name="Titre 4 3 6" xfId="46783" xr:uid="{13834F2C-DC2D-4827-955C-8FE1BC2DF865}"/>
    <cellStyle name="Titre 4 3 6 2" xfId="46784" xr:uid="{ED55B91A-F2CB-4354-9033-B18BE6047365}"/>
    <cellStyle name="Titre 4 3 7" xfId="46785" xr:uid="{D3258C3B-5F7B-4738-B0F7-ADA599BB6697}"/>
    <cellStyle name="Titre 4 3 8" xfId="46786" xr:uid="{5669E341-CF0B-49DC-A4F8-5F836A133B85}"/>
    <cellStyle name="Titre 4 4" xfId="46787" xr:uid="{CD2048D5-5DC1-441A-88A3-E4E20CBEABE6}"/>
    <cellStyle name="Titre 4 4 2" xfId="46788" xr:uid="{1B80E9EE-EDB3-4291-BCCA-CF7E9312A451}"/>
    <cellStyle name="Titre 4 4 2 2" xfId="46789" xr:uid="{B2C27778-605B-45DF-A889-61B725EC8A02}"/>
    <cellStyle name="Titre 4 4 2 2 2" xfId="46790" xr:uid="{BBE55187-5B54-4FB5-8D65-9FD777EB7270}"/>
    <cellStyle name="Titre 4 4 2 2 2 2" xfId="46791" xr:uid="{A27DA575-7822-4E60-BD02-E67B047E0764}"/>
    <cellStyle name="Titre 4 4 2 2 2 2 2" xfId="46792" xr:uid="{57E03D5A-40AB-42E5-B57C-CC416B917ED5}"/>
    <cellStyle name="Titre 4 4 2 2 2 3" xfId="46793" xr:uid="{65C4A29F-A69B-47B3-9A9F-5360FF9A9129}"/>
    <cellStyle name="Titre 4 4 2 2 2 4" xfId="46794" xr:uid="{A2ECED3C-4959-42F4-94D6-59883E82DC27}"/>
    <cellStyle name="Titre 4 4 2 2 2 5" xfId="46795" xr:uid="{46295A06-951B-4595-9B06-1C901EC0FBD9}"/>
    <cellStyle name="Titre 4 4 2 2 3" xfId="46796" xr:uid="{8B60E8DF-5F77-48F3-8647-DF71AB5C73CD}"/>
    <cellStyle name="Titre 4 4 2 2 3 2" xfId="46797" xr:uid="{E5A5507F-CD4A-49D9-BA04-F2F16338833B}"/>
    <cellStyle name="Titre 4 4 2 2 3 3" xfId="46798" xr:uid="{ABAC637A-5367-4CC3-801C-EBD63BE5E247}"/>
    <cellStyle name="Titre 4 4 2 2 4" xfId="46799" xr:uid="{48F4C7D0-1D02-42A4-9B13-DD464985E26D}"/>
    <cellStyle name="Titre 4 4 2 2 5" xfId="46800" xr:uid="{6850226A-243E-4B8C-9FB4-B42E9B9BBBE1}"/>
    <cellStyle name="Titre 4 4 2 3" xfId="46801" xr:uid="{C9D9A3F1-3CCC-44B5-89AA-5CA207EB0C06}"/>
    <cellStyle name="Titre 4 4 3" xfId="46802" xr:uid="{1731056D-292A-4491-A8B6-C37FBB67AE9E}"/>
    <cellStyle name="Titre 4 4 3 2" xfId="46803" xr:uid="{85686B42-F57C-43E6-853C-F59E73A599E3}"/>
    <cellStyle name="Titre 4 4 3 2 2" xfId="46804" xr:uid="{C7EE078F-119A-4E00-AFA5-65371BB471D5}"/>
    <cellStyle name="Titre 4 4 3 2 2 2" xfId="46805" xr:uid="{A810067B-DD83-45FE-B58F-6E9BA10510E5}"/>
    <cellStyle name="Titre 4 4 3 2 3" xfId="46806" xr:uid="{D07D2167-1CDB-4485-83D7-13D1836B53AA}"/>
    <cellStyle name="Titre 4 4 3 2 4" xfId="46807" xr:uid="{2AC34E46-430B-4A7D-A3B7-73E38014663A}"/>
    <cellStyle name="Titre 4 4 3 2 5" xfId="46808" xr:uid="{2BB33F05-9C96-4184-A337-35F26DA21984}"/>
    <cellStyle name="Titre 4 4 3 3" xfId="46809" xr:uid="{4B2820DB-6ECC-4AA3-B6C3-F0F5D4110F64}"/>
    <cellStyle name="Titre 4 4 3 3 2" xfId="46810" xr:uid="{090A07F9-FD11-4E09-9A9F-186FC6A9FA5C}"/>
    <cellStyle name="Titre 4 4 3 3 3" xfId="46811" xr:uid="{1E4FC853-5992-4A62-BF55-853321BC2322}"/>
    <cellStyle name="Titre 4 4 3 3 4" xfId="46812" xr:uid="{E12145A3-A1BF-47F7-91DB-5E5E5587A52A}"/>
    <cellStyle name="Titre 4 4 3 4" xfId="46813" xr:uid="{AE0A1AD9-AD5B-4B3C-A5EF-2AA273CBC9DC}"/>
    <cellStyle name="Titre 4 4 3 4 2" xfId="46814" xr:uid="{B9EAC047-CEC4-4906-90BB-81893A36C63C}"/>
    <cellStyle name="Titre 4 4 3 5" xfId="46815" xr:uid="{C4AF6498-D2E4-4AC2-B80D-F35555B813BF}"/>
    <cellStyle name="Titre 4 4 3 6" xfId="46816" xr:uid="{53E3C217-B32A-4E46-9504-E58B2DAF39B9}"/>
    <cellStyle name="Titre 4 4 4" xfId="46817" xr:uid="{4166EE6F-15CA-4270-AE16-A308FCEBEE0D}"/>
    <cellStyle name="Titre 4 4 4 2" xfId="46818" xr:uid="{B0F6A1BE-28EB-406E-B808-4A1369377E7F}"/>
    <cellStyle name="Titre 4 4 4 2 2" xfId="46819" xr:uid="{282755A2-7073-4C7B-AD41-A25472E8BFDC}"/>
    <cellStyle name="Titre 4 4 4 3" xfId="46820" xr:uid="{0AAA78FC-353E-4FB1-BAB7-71DE20BBABE0}"/>
    <cellStyle name="Titre 4 4 5" xfId="46821" xr:uid="{017484B9-BD6C-413D-B034-4976DB88C850}"/>
    <cellStyle name="Titre 4 4 6" xfId="46822" xr:uid="{2B0EF84F-8F99-4614-8825-3C7BC69E4654}"/>
    <cellStyle name="Titre 4 5" xfId="46823" xr:uid="{3495B31C-2FEA-47C0-9A69-745AAA21FD42}"/>
    <cellStyle name="Titre 4 5 2" xfId="46824" xr:uid="{5C3D2C3A-2BE3-49C3-AB8F-799E91107755}"/>
    <cellStyle name="Titre 4 5 2 2" xfId="46825" xr:uid="{3BD95C73-43D1-455E-9ED0-6E7E612D69E0}"/>
    <cellStyle name="Titre 4 5 2 2 2" xfId="46826" xr:uid="{D3E3AC5E-B569-4D3B-831B-C4D2DCD46237}"/>
    <cellStyle name="Titre 4 5 2 2 2 2" xfId="46827" xr:uid="{BA02A263-3F3C-45A7-ABEA-44301C5C9BA0}"/>
    <cellStyle name="Titre 4 5 2 2 2 2 2" xfId="46828" xr:uid="{F16E6D42-6203-49E0-9EB2-C3A1D74C52F0}"/>
    <cellStyle name="Titre 4 5 2 2 2 3" xfId="46829" xr:uid="{0822C899-1C75-4363-A242-494131771441}"/>
    <cellStyle name="Titre 4 5 2 2 2 4" xfId="46830" xr:uid="{113DA377-5C85-4456-87BF-ADC3E46C2EE5}"/>
    <cellStyle name="Titre 4 5 2 2 3" xfId="46831" xr:uid="{7CF9C0EC-FA13-4302-AF90-9DFA67BB36D9}"/>
    <cellStyle name="Titre 4 5 2 2 3 2" xfId="46832" xr:uid="{C74316E5-DEDF-413B-9842-D3F2F61DDEDC}"/>
    <cellStyle name="Titre 4 5 2 2 4" xfId="46833" xr:uid="{24A36BEF-222D-41A4-9493-4324883A4FA4}"/>
    <cellStyle name="Titre 4 5 2 2 5" xfId="46834" xr:uid="{C125261B-00BA-4323-9D24-A2DFD3E0CFB3}"/>
    <cellStyle name="Titre 4 5 2 2 6" xfId="46835" xr:uid="{13123360-C0D3-491F-B30F-50754AE0BD2E}"/>
    <cellStyle name="Titre 4 5 2 3" xfId="46836" xr:uid="{C17DB80B-515D-400A-8C53-4E0AF9DF522A}"/>
    <cellStyle name="Titre 4 5 2 3 2" xfId="46837" xr:uid="{7F229E0B-68B5-4D2F-A400-89CCE55043B2}"/>
    <cellStyle name="Titre 4 5 3" xfId="46838" xr:uid="{3F4B644F-12E4-49B5-A68E-16BA58096D47}"/>
    <cellStyle name="Titre 4 5 3 2" xfId="46839" xr:uid="{3EC08A8D-7F21-4777-ABC1-8C40E664929F}"/>
    <cellStyle name="Titre 4 5 3 2 2" xfId="46840" xr:uid="{53D48A1A-C8F5-46C9-BDEE-205181246759}"/>
    <cellStyle name="Titre 4 5 3 2 2 2" xfId="46841" xr:uid="{97B4A0AA-2B54-4B64-971A-CFF9CD24372A}"/>
    <cellStyle name="Titre 4 5 3 2 3" xfId="46842" xr:uid="{6DFE4012-9C92-451F-AC75-796C9F057038}"/>
    <cellStyle name="Titre 4 5 3 2 4" xfId="46843" xr:uid="{FA561C35-5707-41A8-8E4C-CFCF20DBF237}"/>
    <cellStyle name="Titre 4 5 3 3" xfId="46844" xr:uid="{BE351FEA-5E1D-40CB-86B1-80252AAE577B}"/>
    <cellStyle name="Titre 4 5 3 3 2" xfId="46845" xr:uid="{F03EB685-4224-4F31-BA2B-424150C596EC}"/>
    <cellStyle name="Titre 4 5 3 3 3" xfId="46846" xr:uid="{A91FF4FF-4620-4E36-8EBE-E5AA0F9381D6}"/>
    <cellStyle name="Titre 4 5 3 4" xfId="46847" xr:uid="{6CEF093C-C457-4B2B-85F8-50B11BBD19AA}"/>
    <cellStyle name="Titre 4 5 3 5" xfId="46848" xr:uid="{F1581B1E-D767-4210-8F89-651B7A1BB454}"/>
    <cellStyle name="Titre 4 5 4" xfId="46849" xr:uid="{1D426335-38BE-48DE-9FE6-757F16821708}"/>
    <cellStyle name="Titre 4 6" xfId="46850" xr:uid="{4D0435C9-261E-4A1D-857F-96580F16BEEA}"/>
    <cellStyle name="Titre 4 6 2" xfId="46851" xr:uid="{98FA3155-30C6-40F3-A358-F043A05F811A}"/>
    <cellStyle name="Titre 4 6 2 2" xfId="46852" xr:uid="{73DC523F-C9B2-40C2-AF6C-D00283450C36}"/>
    <cellStyle name="Titre 4 6 2 2 2" xfId="46853" xr:uid="{556AE132-4F85-4BD4-B289-92AE9F3D659D}"/>
    <cellStyle name="Titre 4 6 2 2 2 2" xfId="46854" xr:uid="{59F4525E-EB3B-45F3-8DEE-4EE3AE2B694F}"/>
    <cellStyle name="Titre 4 6 2 2 3" xfId="46855" xr:uid="{77674187-4A6D-4952-A959-AFE6197E35A8}"/>
    <cellStyle name="Titre 4 6 2 2 4" xfId="46856" xr:uid="{364CE4D6-5EED-49F4-A33C-4D711ED2EEAE}"/>
    <cellStyle name="Titre 4 6 2 2 5" xfId="46857" xr:uid="{4813AF19-66FA-49A1-BF9B-5EB3559964EA}"/>
    <cellStyle name="Titre 4 6 2 3" xfId="46858" xr:uid="{CD32B9C5-9314-4194-9C6C-A177DC9D7F4E}"/>
    <cellStyle name="Titre 4 6 2 3 2" xfId="46859" xr:uid="{151DD6F1-2B2E-47A1-BFED-8111C81365C9}"/>
    <cellStyle name="Titre 4 6 2 3 3" xfId="46860" xr:uid="{D936A66B-271E-445D-ADA8-D18E606F58F7}"/>
    <cellStyle name="Titre 4 6 2 3 4" xfId="46861" xr:uid="{8FD3F4E5-8D14-4859-8EAD-1B0B6E343384}"/>
    <cellStyle name="Titre 4 6 2 4" xfId="46862" xr:uid="{F3F6924F-CDC1-4BAA-91D5-C4FA28646AB1}"/>
    <cellStyle name="Titre 4 6 2 4 2" xfId="46863" xr:uid="{723F1F34-E3A3-4228-ACAF-496CA725ADF5}"/>
    <cellStyle name="Titre 4 6 2 5" xfId="46864" xr:uid="{2C817E5F-65F6-4BDE-8DF6-D489038EF16F}"/>
    <cellStyle name="Titre 4 6 2 6" xfId="46865" xr:uid="{4E647C05-8906-4480-8FD4-441F65BDBBA6}"/>
    <cellStyle name="Titre 4 6 3" xfId="46866" xr:uid="{86509CBE-2CA5-4B8B-88D5-532AA1A2B4AB}"/>
    <cellStyle name="Titre 4 6 3 2" xfId="46867" xr:uid="{A79DF959-492A-4ADB-AADA-F93A00B470B1}"/>
    <cellStyle name="Titre 4 6 4" xfId="46868" xr:uid="{BA7A02AF-A905-4A85-B589-D659A6C8B368}"/>
    <cellStyle name="Titre 4 6 4 2" xfId="46869" xr:uid="{E527F145-6B8D-42E4-9897-9177B7233717}"/>
    <cellStyle name="Titre 4 6 5" xfId="46870" xr:uid="{F48B2382-EBE1-4340-84B0-7D85B8B9549C}"/>
    <cellStyle name="Titre 4 6 5 2" xfId="46871" xr:uid="{FC141C2E-E277-4906-9349-3FB7BCF5D67D}"/>
    <cellStyle name="Titre 4 7" xfId="46872" xr:uid="{76556099-0FD5-4D35-A7F4-D7D00F32F526}"/>
    <cellStyle name="Titre 4 7 2" xfId="46873" xr:uid="{B7F27A26-25AD-4440-87E6-1BEA80A17DEE}"/>
    <cellStyle name="Titre 4 7 2 2" xfId="46874" xr:uid="{5A869AD0-8874-4E2B-97B1-655B5CFE6D7B}"/>
    <cellStyle name="Titre 4 7 2 2 2" xfId="46875" xr:uid="{625078D0-78D6-4794-BE53-4DB2F19B030D}"/>
    <cellStyle name="Titre 4 7 2 2 2 2" xfId="46876" xr:uid="{11C706AF-7C8D-4B1D-8B11-6165A3C24137}"/>
    <cellStyle name="Titre 4 7 2 2 3" xfId="46877" xr:uid="{10CC369F-2097-4CF2-BE54-39F9D82AD612}"/>
    <cellStyle name="Titre 4 7 2 2 4" xfId="46878" xr:uid="{0AF3F2AB-9587-427C-B467-200DD02492EF}"/>
    <cellStyle name="Titre 4 7 2 3" xfId="46879" xr:uid="{B709A325-675E-4E8A-A648-191623BD591B}"/>
    <cellStyle name="Titre 4 7 2 3 2" xfId="46880" xr:uid="{3876B6D8-14FF-4478-8F9D-F270FC8675F6}"/>
    <cellStyle name="Titre 4 7 2 3 3" xfId="46881" xr:uid="{6745FC9C-D10B-47D5-B016-3C0E2E05EEE9}"/>
    <cellStyle name="Titre 4 7 2 4" xfId="46882" xr:uid="{EF878100-E41F-416D-95A1-6504EAB1BE53}"/>
    <cellStyle name="Titre 4 7 2 4 2" xfId="46883" xr:uid="{DCF04BA0-B4A0-4402-B5D3-81F4823C2934}"/>
    <cellStyle name="Titre 4 7 2 5" xfId="46884" xr:uid="{C4982E8C-6CB0-4722-8ADE-7363D29276B3}"/>
    <cellStyle name="Titre 4 7 2 6" xfId="46885" xr:uid="{89FC81DD-729C-4FF1-8DB1-A5C86636ADA6}"/>
    <cellStyle name="Titre 4 7 3" xfId="46886" xr:uid="{1EB0240E-8A15-43FD-81F4-807662D8924F}"/>
    <cellStyle name="Titre 4 7 3 2" xfId="46887" xr:uid="{386AD3BE-3590-43B9-B45E-90D1CE25BFA6}"/>
    <cellStyle name="Titre 4 7 4" xfId="46888" xr:uid="{2289CD99-396E-477F-8ACF-9A714C4D542D}"/>
    <cellStyle name="Titre 4 8" xfId="46889" xr:uid="{80A778F7-ABBC-4861-9B6D-1875BD34F1FB}"/>
    <cellStyle name="Titre 4 8 2" xfId="46890" xr:uid="{19ED8B76-37FD-4D19-A62D-FEB3956D3AA2}"/>
    <cellStyle name="Titre 4 8 2 2" xfId="46891" xr:uid="{14800548-3BFF-4975-96E9-49683EA6192D}"/>
    <cellStyle name="Titre 4 8 2 2 2" xfId="46892" xr:uid="{C3EB470E-5E88-4C3E-8331-870162BC78DC}"/>
    <cellStyle name="Titre 4 8 2 2 2 2" xfId="46893" xr:uid="{61971011-11D4-443E-96E1-9944CCD7CC0C}"/>
    <cellStyle name="Titre 4 8 2 2 3" xfId="46894" xr:uid="{A91B02C0-424F-4E39-A658-7C7F326B6B23}"/>
    <cellStyle name="Titre 4 8 2 2 4" xfId="46895" xr:uid="{042C759B-421D-48AD-A399-28C05AFD440C}"/>
    <cellStyle name="Titre 4 8 2 3" xfId="46896" xr:uid="{4B347217-EDB4-45F5-9D0F-C6280C50528B}"/>
    <cellStyle name="Titre 4 8 2 3 2" xfId="46897" xr:uid="{ADB5848F-D164-41A8-AB44-EDDAB9909CF2}"/>
    <cellStyle name="Titre 4 8 2 3 3" xfId="46898" xr:uid="{29CD5BB5-4EF2-4590-AF4A-701A100A1491}"/>
    <cellStyle name="Titre 4 8 2 4" xfId="46899" xr:uid="{FA6A05F0-822D-4539-8A92-1174EE2085D3}"/>
    <cellStyle name="Titre 4 8 2 4 2" xfId="46900" xr:uid="{39A8348F-3F26-4BC5-A2E6-9780FD213C85}"/>
    <cellStyle name="Titre 4 8 2 5" xfId="46901" xr:uid="{25B9888B-B38D-4ABF-9701-560ED2C9F38C}"/>
    <cellStyle name="Titre 4 8 2 6" xfId="46902" xr:uid="{C2FA68D2-7F1C-48F0-AFE9-D87C7FEBE739}"/>
    <cellStyle name="Titre 4 8 3" xfId="46903" xr:uid="{80B00746-3422-42FF-A463-05CE74E2D8E9}"/>
    <cellStyle name="Titre 4 8 3 2" xfId="46904" xr:uid="{A37DC3FC-5378-493B-ACE0-DBAD3D77FBCA}"/>
    <cellStyle name="Titre 4 9" xfId="46905" xr:uid="{FB61142E-9FC8-4198-BE1F-EC1F7713622E}"/>
    <cellStyle name="Titre 4 9 2" xfId="46906" xr:uid="{F6BFF3D9-F2E1-403E-95A8-3F493DC3229E}"/>
    <cellStyle name="Titre 4 9 2 2" xfId="46907" xr:uid="{15A31B40-45B4-46C0-832C-9D14F1EA4A86}"/>
    <cellStyle name="Titre 4 9 2 2 2" xfId="46908" xr:uid="{710F2E78-C1E8-42C2-8305-E3580F475F61}"/>
    <cellStyle name="Titre 4 9 2 2 2 2" xfId="46909" xr:uid="{AAA91343-D93E-43D9-A336-5A753B112ACA}"/>
    <cellStyle name="Titre 4 9 2 2 3" xfId="46910" xr:uid="{D21AB548-7995-4526-9486-200E55736CE2}"/>
    <cellStyle name="Titre 4 9 2 2 4" xfId="46911" xr:uid="{F0B309E3-D2E2-4F2D-8344-2CDC39AF7EBF}"/>
    <cellStyle name="Titre 4 9 2 3" xfId="46912" xr:uid="{977FE47D-350D-4365-8545-DC73D431D8D9}"/>
    <cellStyle name="Titre 4 9 2 3 2" xfId="46913" xr:uid="{401AE241-069D-4D56-97AE-A23E55221D03}"/>
    <cellStyle name="Titre 4 9 2 3 3" xfId="46914" xr:uid="{DA235ED1-EDA0-4A85-87BD-C7669CF4A82E}"/>
    <cellStyle name="Titre 4 9 2 4" xfId="46915" xr:uid="{F0598B8F-7850-4012-9611-8FA3B989B7D8}"/>
    <cellStyle name="Titre 4 9 2 4 2" xfId="46916" xr:uid="{F1B5D8F0-DC0E-4667-BE65-4A98B22A0E0D}"/>
    <cellStyle name="Titre 4 9 2 5" xfId="46917" xr:uid="{0E104F1B-5F9A-4248-8DA0-78B75F6DC4A7}"/>
    <cellStyle name="Titre 4 9 2 6" xfId="46918" xr:uid="{A2B85923-B725-47CA-B4F1-A5534DA43873}"/>
    <cellStyle name="Titre 4 9 3" xfId="46919" xr:uid="{C1B48B97-E3B2-4D50-B2EF-2455BA4556D4}"/>
    <cellStyle name="Titre 4 9 3 2" xfId="46920" xr:uid="{73A0F012-53DC-401F-860A-066D413F516B}"/>
    <cellStyle name="Título" xfId="2265" xr:uid="{95C5BB5B-0891-41F7-94D6-AA958B003B7D}"/>
    <cellStyle name="Título 1" xfId="2266" xr:uid="{0E2EE1F2-DF58-4421-B976-7A3AA60E35CB}"/>
    <cellStyle name="Título 1 2" xfId="3756" xr:uid="{C2F514B9-DFF3-4293-B939-54A227AAEDFD}"/>
    <cellStyle name="Título 2" xfId="2267" xr:uid="{F82DBD84-C220-4E55-8902-1CDCEB664555}"/>
    <cellStyle name="Título 2 2" xfId="3757" xr:uid="{591BF811-D549-47F8-88FE-E8847F7F942B}"/>
    <cellStyle name="Título 2 2 2" xfId="46924" xr:uid="{35A82D82-3328-443A-8B2B-47D9E52F1F64}"/>
    <cellStyle name="Título 2 2 2 2" xfId="46925" xr:uid="{53FDB8DA-BA85-48AD-8CF6-4D906F0C55C0}"/>
    <cellStyle name="Título 2 2 3" xfId="46926" xr:uid="{74425F50-23F3-4EF0-9FF8-A78FEEBE2D5B}"/>
    <cellStyle name="Título 2 2 4" xfId="46927" xr:uid="{FE7A425D-B526-4F96-B057-1D40CE6CDFC0}"/>
    <cellStyle name="Título 2 2 5" xfId="46923" xr:uid="{462214E0-4D9E-44BE-8D30-C67564549E44}"/>
    <cellStyle name="Título 2 3" xfId="46928" xr:uid="{36380895-8BA4-42FA-8F35-A557B1806301}"/>
    <cellStyle name="Título 2 3 2" xfId="46929" xr:uid="{CA5938B1-347C-4FA7-BBFC-E548F5062301}"/>
    <cellStyle name="Título 2 4" xfId="46930" xr:uid="{CFF5A132-322B-4C6A-8FA6-0527EE749730}"/>
    <cellStyle name="Título 2 5" xfId="46931" xr:uid="{DABF4737-0AF4-4BB6-9C61-915DE79E8F49}"/>
    <cellStyle name="Título 2 6" xfId="46922" xr:uid="{479EB42C-6885-4CE6-957F-7629D5FD5A08}"/>
    <cellStyle name="Título 3" xfId="2268" xr:uid="{C29B6120-DC14-45CD-AA4F-6B2DD55D9125}"/>
    <cellStyle name="Título 3 2" xfId="3758" xr:uid="{CF5FA5A2-3B41-4DC4-99CA-7072B7F79025}"/>
    <cellStyle name="Título 4" xfId="3755" xr:uid="{3526651A-3E2C-4CE8-803D-129077F95A2C}"/>
    <cellStyle name="Título 5" xfId="46921" xr:uid="{29B9571B-20AD-4413-8651-04AA54B639A1}"/>
    <cellStyle name="Total 1" xfId="2780" xr:uid="{43E1C204-F499-44E4-8F1F-8459DAF7EAA3}"/>
    <cellStyle name="Total 1 2" xfId="3759" xr:uid="{99C1A5E3-4DBF-4F0C-BE25-6D31A24D9D17}"/>
    <cellStyle name="Total 10" xfId="46932" xr:uid="{E0CBB60C-6310-42C7-B018-3D6C7150C11A}"/>
    <cellStyle name="Total 10 2" xfId="46933" xr:uid="{1730B7FA-E95A-40B2-90D8-75E52D098ABF}"/>
    <cellStyle name="Total 10 2 2" xfId="46934" xr:uid="{CCCD802A-477A-4041-AE05-A03979E23F71}"/>
    <cellStyle name="Total 10 2 2 2" xfId="46935" xr:uid="{CF2A2AFB-F7DF-4857-9924-8B6D52D63C7A}"/>
    <cellStyle name="Total 10 2 2 2 2" xfId="46936" xr:uid="{E5512F85-33BB-487F-9A7B-BDCCC63B907A}"/>
    <cellStyle name="Total 10 2 2 2 2 2" xfId="46937" xr:uid="{242BC0AF-2632-44EC-9855-7167F84DF7E8}"/>
    <cellStyle name="Total 10 2 2 2 3" xfId="46938" xr:uid="{5154143D-78F1-4BDB-A51B-20898E7F8102}"/>
    <cellStyle name="Total 10 2 2 2 4" xfId="46939" xr:uid="{F858888A-3EFC-4EBB-9158-6DD6EB0F3846}"/>
    <cellStyle name="Total 10 2 2 2 5" xfId="46940" xr:uid="{919FFB3B-A9A7-47BE-B4AF-DCC67BCA8F5A}"/>
    <cellStyle name="Total 10 2 2 3" xfId="46941" xr:uid="{818C6B42-7EF0-42F2-AB28-D4825B3DB7AF}"/>
    <cellStyle name="Total 10 2 2 3 2" xfId="46942" xr:uid="{081F6D04-1C29-4E05-872D-125B3602E00A}"/>
    <cellStyle name="Total 10 2 2 3 3" xfId="46943" xr:uid="{356376B3-A969-439C-9C09-02EE0C3DAE62}"/>
    <cellStyle name="Total 10 2 2 4" xfId="46944" xr:uid="{8A1C11E1-60A6-4A9B-B2B5-34EA9BC8144C}"/>
    <cellStyle name="Total 10 2 2 4 2" xfId="46945" xr:uid="{AE47D5A3-803A-43C6-A982-5098A5CC0804}"/>
    <cellStyle name="Total 10 2 2 5" xfId="46946" xr:uid="{16323349-9495-48BF-976D-04955B50035F}"/>
    <cellStyle name="Total 10 2 2 6" xfId="46947" xr:uid="{4C983308-9AD5-4789-88D6-1F842723336E}"/>
    <cellStyle name="Total 10 2 3" xfId="46948" xr:uid="{82B20E87-74BF-48B8-8743-8DC5DEE1BFA7}"/>
    <cellStyle name="Total 10 2 3 2" xfId="46949" xr:uid="{406FC559-D8F1-4516-B44B-9C8773A5A235}"/>
    <cellStyle name="Total 10 2 4" xfId="46950" xr:uid="{F7C6A31B-4821-4786-B8AC-43B16F426110}"/>
    <cellStyle name="Total 10 3" xfId="46951" xr:uid="{F3E39AFA-DD7B-47BA-8900-BC6009632ED7}"/>
    <cellStyle name="Total 10 3 2" xfId="46952" xr:uid="{4CF6BA28-BE75-431F-879D-A715FC70E86F}"/>
    <cellStyle name="Total 10 3 2 2" xfId="46953" xr:uid="{18445B56-4928-4105-9CDE-156489145DB3}"/>
    <cellStyle name="Total 10 3 2 2 2" xfId="46954" xr:uid="{32375267-2DFA-4EB8-A18A-7BB0FE7F8253}"/>
    <cellStyle name="Total 10 3 2 3" xfId="46955" xr:uid="{97B4BF49-5E9F-4199-AE16-BB59AF76CDD0}"/>
    <cellStyle name="Total 10 3 2 4" xfId="46956" xr:uid="{701655F5-E4F2-45E3-A14D-89395979057A}"/>
    <cellStyle name="Total 10 3 2 5" xfId="46957" xr:uid="{030217D1-2027-48A3-8447-7132377B67E1}"/>
    <cellStyle name="Total 10 3 3" xfId="46958" xr:uid="{34462F3D-753D-4FD8-8C8D-DCEAE4B9A25E}"/>
    <cellStyle name="Total 10 3 3 2" xfId="46959" xr:uid="{82D3149E-C730-4B99-9F4F-4BDE55134442}"/>
    <cellStyle name="Total 10 3 3 3" xfId="46960" xr:uid="{7FE73AEB-3E9B-4406-9919-2AE1BA3C6ADA}"/>
    <cellStyle name="Total 10 3 4" xfId="46961" xr:uid="{5BEC2195-346A-4CC5-B6BA-AFA79544D457}"/>
    <cellStyle name="Total 10 3 4 2" xfId="46962" xr:uid="{A38AF0BD-9B17-4634-B552-0B373521F739}"/>
    <cellStyle name="Total 10 3 5" xfId="46963" xr:uid="{830ECD44-D669-4058-B97D-B7AA738BD5C6}"/>
    <cellStyle name="Total 10 3 6" xfId="46964" xr:uid="{30CA1BE5-8056-4733-A236-ACA2574CA6C8}"/>
    <cellStyle name="Total 10 3 7" xfId="46965" xr:uid="{7F0F3B00-1C04-4508-B2A4-0827C1C0B714}"/>
    <cellStyle name="Total 10 4" xfId="46966" xr:uid="{497D9899-86D0-40EA-9A46-AC8251DC0F42}"/>
    <cellStyle name="Total 10 4 2" xfId="46967" xr:uid="{5BFD38E6-15C6-437E-8E3A-47C0FFE34CDD}"/>
    <cellStyle name="Total 10 4 2 2" xfId="46968" xr:uid="{83FDD5F0-191C-4A06-851D-DACCB9232DDF}"/>
    <cellStyle name="Total 10 5" xfId="46969" xr:uid="{0B89287D-57CE-4C95-B2C2-3E8DCDEBA588}"/>
    <cellStyle name="Total 10 5 2" xfId="46970" xr:uid="{84D8757E-E9EF-4E2D-ADDB-D80D40F93B39}"/>
    <cellStyle name="Total 11" xfId="46971" xr:uid="{4990153D-9A82-4705-8A91-DE3170F6FB81}"/>
    <cellStyle name="Total 11 2" xfId="46972" xr:uid="{2E861E31-8B21-4006-9ABE-9990633791AA}"/>
    <cellStyle name="Total 11 2 2" xfId="46973" xr:uid="{452A2929-CE65-439C-8A58-D2DE84A6F25F}"/>
    <cellStyle name="Total 11 2 2 2" xfId="46974" xr:uid="{49AF1C57-1752-4B66-91C9-E96548DE3A6C}"/>
    <cellStyle name="Total 11 2 2 2 2" xfId="46975" xr:uid="{58502D3C-8738-41DF-B2B1-67FACDDEAFD9}"/>
    <cellStyle name="Total 11 2 2 2 2 2" xfId="46976" xr:uid="{94896474-C285-4304-B330-3371EADBD509}"/>
    <cellStyle name="Total 11 2 2 2 3" xfId="46977" xr:uid="{7330E552-7E0F-41A0-B6DC-A0D2CEF39A9F}"/>
    <cellStyle name="Total 11 2 2 2 4" xfId="46978" xr:uid="{C0E40C19-2A4A-4FE1-93C7-2F32CB5131F4}"/>
    <cellStyle name="Total 11 2 2 2 5" xfId="46979" xr:uid="{8ECC0B92-3BC4-463C-BDFF-3BF904126F66}"/>
    <cellStyle name="Total 11 2 2 3" xfId="46980" xr:uid="{4EFC33D0-9CAC-40BC-9EC2-73240CFB4003}"/>
    <cellStyle name="Total 11 2 2 3 2" xfId="46981" xr:uid="{A0473E14-6B6A-4265-891F-3794F3A97B9B}"/>
    <cellStyle name="Total 11 2 2 3 3" xfId="46982" xr:uid="{A11D2B4D-6203-4701-B24B-A10E6240D821}"/>
    <cellStyle name="Total 11 2 2 3 4" xfId="46983" xr:uid="{07C11F2C-0147-45D7-8F19-360B865F72AB}"/>
    <cellStyle name="Total 11 2 2 4" xfId="46984" xr:uid="{03F30E54-4F3C-49E0-BB0C-AA91C9F145FA}"/>
    <cellStyle name="Total 11 2 2 4 2" xfId="46985" xr:uid="{00720CFE-B6AF-42D2-8C21-47596093D99E}"/>
    <cellStyle name="Total 11 2 2 5" xfId="46986" xr:uid="{6B2BDD52-07DD-4CBB-AF85-29024D36A539}"/>
    <cellStyle name="Total 11 2 2 6" xfId="46987" xr:uid="{3E34DBFF-4138-4787-899D-C3D84736B596}"/>
    <cellStyle name="Total 11 2 3" xfId="46988" xr:uid="{DEE31C8C-24F7-42D7-BF16-D1A8F5A6BAD1}"/>
    <cellStyle name="Total 11 2 3 2" xfId="46989" xr:uid="{A1280792-1F89-4101-8A19-758A798BB43B}"/>
    <cellStyle name="Total 11 2 4" xfId="46990" xr:uid="{507ADD43-F165-477F-87A5-D6709C59DE1B}"/>
    <cellStyle name="Total 11 2 4 2" xfId="46991" xr:uid="{C4EF01AC-EE34-4761-ACAA-FF3E9D810EC7}"/>
    <cellStyle name="Total 11 2 5" xfId="46992" xr:uid="{AEEBC928-6EDB-4E2B-B403-1D19E642A5EF}"/>
    <cellStyle name="Total 11 3" xfId="46993" xr:uid="{6BB94C9E-DC6B-4C6E-BC68-F8DA842CC7CF}"/>
    <cellStyle name="Total 11 3 2" xfId="46994" xr:uid="{4CF9AEAF-BFDB-4266-9E76-04057E6110A5}"/>
    <cellStyle name="Total 11 3 2 2" xfId="46995" xr:uid="{2EED118E-C4A2-4096-B7D0-4B1C445C5742}"/>
    <cellStyle name="Total 11 3 2 2 2" xfId="46996" xr:uid="{18D6671A-1DD4-4835-9857-C67012D160D6}"/>
    <cellStyle name="Total 11 3 2 2 2 2" xfId="46997" xr:uid="{16360741-8111-44BB-AD9B-B62F88273C87}"/>
    <cellStyle name="Total 11 3 2 2 3" xfId="46998" xr:uid="{80BD56B8-CFF0-4E5B-A3C1-E6E403906836}"/>
    <cellStyle name="Total 11 3 2 2 4" xfId="46999" xr:uid="{54D5448A-3799-4A3C-9B42-B50FC4BD607D}"/>
    <cellStyle name="Total 11 3 2 3" xfId="47000" xr:uid="{F770C65A-B57D-4271-8650-E9995671C9FF}"/>
    <cellStyle name="Total 11 3 2 3 2" xfId="47001" xr:uid="{1A34EE32-3C97-4479-A60D-C60DC889EFB7}"/>
    <cellStyle name="Total 11 3 2 4" xfId="47002" xr:uid="{F940724F-8934-4C5B-AF72-1E11F2F45998}"/>
    <cellStyle name="Total 11 3 2 5" xfId="47003" xr:uid="{7D39017C-E259-4C6C-BAD6-ADCCECE892D6}"/>
    <cellStyle name="Total 11 3 2 6" xfId="47004" xr:uid="{F592679B-38ED-4D0D-B26B-42B8AFC88123}"/>
    <cellStyle name="Total 11 3 3" xfId="47005" xr:uid="{E7184804-1174-48BB-A4D2-D892A8BBD31A}"/>
    <cellStyle name="Total 11 3 3 2" xfId="47006" xr:uid="{D59D28DA-B7ED-4943-82CB-8102E40566B7}"/>
    <cellStyle name="Total 11 3 4" xfId="47007" xr:uid="{58A1274A-8DD5-460D-BA23-92DFC6E809B8}"/>
    <cellStyle name="Total 11 3 5" xfId="47008" xr:uid="{07253B4F-F937-4EC1-B3A5-FBA59C77596B}"/>
    <cellStyle name="Total 11 4" xfId="47009" xr:uid="{F6D0ED8E-A2E1-471C-8BD2-9FCA30572862}"/>
    <cellStyle name="Total 11 4 2" xfId="47010" xr:uid="{6288E4E8-0B36-41BE-9370-FACE305ECF12}"/>
    <cellStyle name="Total 11 4 2 2" xfId="47011" xr:uid="{9B4FA891-C140-4C27-9F2F-BB5A21E59F87}"/>
    <cellStyle name="Total 11 4 2 2 2" xfId="47012" xr:uid="{F41F60FF-1A3B-450A-B359-C9C87480E559}"/>
    <cellStyle name="Total 11 4 2 2 2 2" xfId="47013" xr:uid="{28F3636E-D816-4F92-A773-74F8B82DB86A}"/>
    <cellStyle name="Total 11 4 2 2 3" xfId="47014" xr:uid="{C8194829-6967-45E8-951D-74496EACFB75}"/>
    <cellStyle name="Total 11 4 2 2 4" xfId="47015" xr:uid="{9735313E-60FD-4FA4-8324-415FFCD9A604}"/>
    <cellStyle name="Total 11 4 2 3" xfId="47016" xr:uid="{AFC7B061-1DA0-4C3D-85DB-8CA1AF0E0407}"/>
    <cellStyle name="Total 11 4 2 3 2" xfId="47017" xr:uid="{9AAEA660-CADE-4545-BCC0-C922C8651D61}"/>
    <cellStyle name="Total 11 4 2 4" xfId="47018" xr:uid="{35596EBC-BFEF-4BFB-82CF-686267211380}"/>
    <cellStyle name="Total 11 4 2 5" xfId="47019" xr:uid="{4CC4848E-035D-40E1-A420-50EB1572D8AD}"/>
    <cellStyle name="Total 11 4 2 6" xfId="47020" xr:uid="{3240D300-A67E-4808-9B1A-30DE1557361B}"/>
    <cellStyle name="Total 11 4 3" xfId="47021" xr:uid="{0B44029B-4F17-45AC-A921-295C861F32F7}"/>
    <cellStyle name="Total 11 4 3 2" xfId="47022" xr:uid="{50A061FD-5BB5-422A-8708-C1916FB0735D}"/>
    <cellStyle name="Total 11 5" xfId="47023" xr:uid="{3DCC589C-3B8D-4667-BE7C-9DEB5006E6D6}"/>
    <cellStyle name="Total 11 5 2" xfId="47024" xr:uid="{BFB378F9-AA59-4779-AC49-4624C754F128}"/>
    <cellStyle name="Total 11 5 2 2" xfId="47025" xr:uid="{055B50D3-3B79-4853-95DB-9355D070984B}"/>
    <cellStyle name="Total 11 5 2 2 2" xfId="47026" xr:uid="{9FB6D0C5-2F40-4C5F-BB76-0473F298DF89}"/>
    <cellStyle name="Total 11 5 2 3" xfId="47027" xr:uid="{A0D6EE9D-FCCE-4CB7-9F17-A5346CE34CAB}"/>
    <cellStyle name="Total 11 5 2 4" xfId="47028" xr:uid="{85C2A1D2-6FDA-4BE3-A925-166A89B0B0BA}"/>
    <cellStyle name="Total 11 5 2 5" xfId="47029" xr:uid="{DAFA24DB-CC49-4957-8CD3-073C8F8D317A}"/>
    <cellStyle name="Total 11 5 3" xfId="47030" xr:uid="{8CED0D99-A2C0-4D6A-8B7B-F65997BAB3FE}"/>
    <cellStyle name="Total 11 5 3 2" xfId="47031" xr:uid="{BF9795A2-BA19-4ED2-84B2-CBDC01EF03D6}"/>
    <cellStyle name="Total 11 5 3 3" xfId="47032" xr:uid="{41263C6E-F014-4F40-AA5A-C9BF1997EB25}"/>
    <cellStyle name="Total 11 5 4" xfId="47033" xr:uid="{FEC39ECA-EB55-480B-B64E-A28755825EA4}"/>
    <cellStyle name="Total 11 5 5" xfId="47034" xr:uid="{72D9AB70-E93C-4FEE-86E6-E8023CBAE2A0}"/>
    <cellStyle name="Total 11 6" xfId="47035" xr:uid="{5C9E2BED-DFAB-471E-882C-CE0A5F01D696}"/>
    <cellStyle name="Total 11 6 2" xfId="47036" xr:uid="{3A912BF6-3FAB-4E25-91DA-4F9EDF687C7A}"/>
    <cellStyle name="Total 11 7" xfId="47037" xr:uid="{7881F66A-0EAE-4964-A446-FC59D6A4E48F}"/>
    <cellStyle name="Total 11 7 2" xfId="47038" xr:uid="{F2AA0A51-C25E-4769-A8E7-3A09152B145D}"/>
    <cellStyle name="Total 12" xfId="47039" xr:uid="{5B6D0B25-285D-4D47-8141-7EFB9F667CF3}"/>
    <cellStyle name="Total 12 2" xfId="47040" xr:uid="{4330B4E4-90DE-4A5B-B65F-8DFE5D1C4764}"/>
    <cellStyle name="Total 12 2 2" xfId="47041" xr:uid="{E9A1BCE6-5296-4402-9AE1-ECBCC90D3607}"/>
    <cellStyle name="Total 12 2 2 2" xfId="47042" xr:uid="{43A6C585-E602-4DFB-91E8-817B61A0EEB7}"/>
    <cellStyle name="Total 12 2 2 2 2" xfId="47043" xr:uid="{154FB6D3-23AB-421C-A4C4-060D0C2F123C}"/>
    <cellStyle name="Total 12 2 2 2 2 2" xfId="47044" xr:uid="{E2798060-4AC6-4CA1-8F71-2C9D7D1F2151}"/>
    <cellStyle name="Total 12 2 2 2 3" xfId="47045" xr:uid="{0BF2493C-1E52-4F7F-9A91-A22FB5654919}"/>
    <cellStyle name="Total 12 2 2 2 4" xfId="47046" xr:uid="{F26A8185-4BBF-4BF0-B0C2-FF72767D9966}"/>
    <cellStyle name="Total 12 2 2 2 5" xfId="47047" xr:uid="{3CA2D522-CD61-483E-9B4B-20AE116ADC98}"/>
    <cellStyle name="Total 12 2 2 3" xfId="47048" xr:uid="{A6096C8E-D58B-4A52-8C1D-AF44EF54E8F4}"/>
    <cellStyle name="Total 12 2 2 3 2" xfId="47049" xr:uid="{E19A311C-52B9-445C-9AF5-8F6C586E19B5}"/>
    <cellStyle name="Total 12 2 2 3 3" xfId="47050" xr:uid="{F71650DA-C6F0-4AAC-A09B-C9A7182081BA}"/>
    <cellStyle name="Total 12 2 2 3 4" xfId="47051" xr:uid="{11C8C510-3D38-42DC-860A-10C82D2C045D}"/>
    <cellStyle name="Total 12 2 2 4" xfId="47052" xr:uid="{8FA6D6B6-0577-455F-8DDA-7EE45B1349FA}"/>
    <cellStyle name="Total 12 2 2 4 2" xfId="47053" xr:uid="{E1642180-9E23-4707-80B3-595EB20B5CDC}"/>
    <cellStyle name="Total 12 2 2 5" xfId="47054" xr:uid="{C4343040-A365-46F9-8B0A-A9D4AE28424C}"/>
    <cellStyle name="Total 12 2 2 6" xfId="47055" xr:uid="{BCBE6560-0D7D-4757-BCEA-B97A9E966F67}"/>
    <cellStyle name="Total 12 2 3" xfId="47056" xr:uid="{B48E141A-FA4B-41DA-A3EB-942D3A2DD0E7}"/>
    <cellStyle name="Total 12 2 3 2" xfId="47057" xr:uid="{807764A7-662A-4A5A-A946-1D0C72625A91}"/>
    <cellStyle name="Total 12 2 4" xfId="47058" xr:uid="{A57A6E22-4F42-4860-AC28-D94A42AB8E13}"/>
    <cellStyle name="Total 12 2 4 2" xfId="47059" xr:uid="{DB0ACA8F-0B46-4020-9762-947944571C0E}"/>
    <cellStyle name="Total 12 2 5" xfId="47060" xr:uid="{50458F1E-E641-43D6-96B2-2017F45BF5AF}"/>
    <cellStyle name="Total 12 3" xfId="47061" xr:uid="{8F4BB301-FC62-4718-BDB5-F34A3F4F195F}"/>
    <cellStyle name="Total 12 3 2" xfId="47062" xr:uid="{DC6CBAD1-448E-4D71-A452-5876B0C1344A}"/>
    <cellStyle name="Total 12 3 2 2" xfId="47063" xr:uid="{C6E87E4B-E7E5-4018-BEAC-FC07D0570FF7}"/>
    <cellStyle name="Total 12 3 2 2 2" xfId="47064" xr:uid="{5E90EAB1-8444-4F22-9305-2874CCBB0FE8}"/>
    <cellStyle name="Total 12 3 2 2 2 2" xfId="47065" xr:uid="{754A9C9C-63AD-452A-939D-55C7EA577101}"/>
    <cellStyle name="Total 12 3 2 2 3" xfId="47066" xr:uid="{BE6B73AC-35A6-465F-8E99-A76DE236E414}"/>
    <cellStyle name="Total 12 3 2 2 4" xfId="47067" xr:uid="{E635FB05-AE2E-4824-83D4-BB44BEE9F99F}"/>
    <cellStyle name="Total 12 3 2 3" xfId="47068" xr:uid="{5FE49C72-EA7A-43A6-B4BF-0FB2AF85991D}"/>
    <cellStyle name="Total 12 3 2 3 2" xfId="47069" xr:uid="{88786F5F-F09E-45B3-9775-408D402E0FD7}"/>
    <cellStyle name="Total 12 3 2 4" xfId="47070" xr:uid="{D7F20634-EB06-4F3F-8959-2847514AC94B}"/>
    <cellStyle name="Total 12 3 2 5" xfId="47071" xr:uid="{4C34A305-F00D-4C70-B1CC-BE0AAA64935B}"/>
    <cellStyle name="Total 12 3 2 6" xfId="47072" xr:uid="{58560689-24C2-4838-9B6B-487D80041ADD}"/>
    <cellStyle name="Total 12 3 3" xfId="47073" xr:uid="{7EA8CD06-78C1-4C95-B43E-4A1C1E591E28}"/>
    <cellStyle name="Total 12 3 3 2" xfId="47074" xr:uid="{480E1D1C-126B-4F16-BDE8-CD257B4EBEB4}"/>
    <cellStyle name="Total 12 3 4" xfId="47075" xr:uid="{1F402914-9128-4796-8EFB-07F475497A16}"/>
    <cellStyle name="Total 12 3 5" xfId="47076" xr:uid="{466734F5-93B6-4447-91D7-F14492B4F509}"/>
    <cellStyle name="Total 12 4" xfId="47077" xr:uid="{7A97CEAF-D2E6-498F-B512-DAF27F7512CC}"/>
    <cellStyle name="Total 12 4 2" xfId="47078" xr:uid="{530F4DE7-8CFC-43B4-ABD3-5291D132A374}"/>
    <cellStyle name="Total 12 4 2 2" xfId="47079" xr:uid="{B954F15B-5EB8-4299-AD5A-6359888FB9C6}"/>
    <cellStyle name="Total 12 4 2 2 2" xfId="47080" xr:uid="{7D478274-B9F7-402A-8A7D-070140EC5C43}"/>
    <cellStyle name="Total 12 4 2 3" xfId="47081" xr:uid="{FD2F89DA-9F72-4AF0-8C4C-9092D1C94E02}"/>
    <cellStyle name="Total 12 4 2 4" xfId="47082" xr:uid="{14C44860-8FA6-494E-A42F-1B1E336BDC70}"/>
    <cellStyle name="Total 12 4 2 5" xfId="47083" xr:uid="{8B759AC0-14CD-40CE-AC1C-0C3F2873999E}"/>
    <cellStyle name="Total 12 4 3" xfId="47084" xr:uid="{015B270A-155C-4549-BECC-EF7538AC9AEE}"/>
    <cellStyle name="Total 12 4 3 2" xfId="47085" xr:uid="{2A8ED1F5-D258-4EF5-A781-2057AEFECF62}"/>
    <cellStyle name="Total 12 4 3 3" xfId="47086" xr:uid="{FF711551-5785-4BB2-A46D-4D0D0AB060A2}"/>
    <cellStyle name="Total 12 4 4" xfId="47087" xr:uid="{1E0D0A6F-BFF1-494F-9224-2D1A4CB9C86F}"/>
    <cellStyle name="Total 12 4 5" xfId="47088" xr:uid="{A84750B8-1B96-422B-BFD0-C21798A89470}"/>
    <cellStyle name="Total 12 5" xfId="47089" xr:uid="{5CE3420C-31BA-4D65-B8AB-FC2C22EEAF24}"/>
    <cellStyle name="Total 12 5 2" xfId="47090" xr:uid="{6683EF68-0A79-44AF-A76A-4F3AD04A60F1}"/>
    <cellStyle name="Total 12 6" xfId="47091" xr:uid="{3EB1D1C9-4566-4318-8716-DB0A96435FD8}"/>
    <cellStyle name="Total 12 6 2" xfId="47092" xr:uid="{E407C078-3FC6-4ABC-8EC5-FDECB909457A}"/>
    <cellStyle name="Total 13" xfId="47093" xr:uid="{AB6AB124-DE18-47B5-A1D9-423A51110EE3}"/>
    <cellStyle name="Total 13 2" xfId="47094" xr:uid="{0163F505-4B60-4313-9628-D80C0D65D460}"/>
    <cellStyle name="Total 13 2 2" xfId="47095" xr:uid="{D5DE1DE6-2748-4769-9FD8-7FF4DD29BB30}"/>
    <cellStyle name="Total 13 2 2 2" xfId="47096" xr:uid="{97FC68BF-C386-4D10-837F-D02DE7196E72}"/>
    <cellStyle name="Total 13 2 2 2 2" xfId="47097" xr:uid="{FE0E7158-5516-4FE9-8D34-6E64D9F2BA64}"/>
    <cellStyle name="Total 13 2 2 2 2 2" xfId="47098" xr:uid="{494E9BC8-F4A0-48A3-AB6A-30A4FD31A407}"/>
    <cellStyle name="Total 13 2 2 2 3" xfId="47099" xr:uid="{9F8F503F-26B5-4F52-A65E-58AFA2248C17}"/>
    <cellStyle name="Total 13 2 2 2 4" xfId="47100" xr:uid="{25E31960-4FDC-4449-9E44-6DCDDE2C6C05}"/>
    <cellStyle name="Total 13 2 2 2 5" xfId="47101" xr:uid="{1CA946A2-F6D2-4FC2-9F0A-6F8FFBF3DC81}"/>
    <cellStyle name="Total 13 2 2 3" xfId="47102" xr:uid="{7919894B-243A-4EAA-8F80-197345D73EC5}"/>
    <cellStyle name="Total 13 2 2 3 2" xfId="47103" xr:uid="{1FC47C7C-FC39-4BCD-9F2C-B38E856B417C}"/>
    <cellStyle name="Total 13 2 2 3 3" xfId="47104" xr:uid="{F5C0653C-CA6C-45C7-B2AB-EA5851AD151E}"/>
    <cellStyle name="Total 13 2 2 4" xfId="47105" xr:uid="{23AE9EA8-0FD5-4F45-80BE-7AA38380C909}"/>
    <cellStyle name="Total 13 2 2 4 2" xfId="47106" xr:uid="{8373E1A8-F3CC-4946-9745-A203F9E2FBA3}"/>
    <cellStyle name="Total 13 2 2 5" xfId="47107" xr:uid="{A0CB961A-6C70-4F03-AF69-038478B2D7B1}"/>
    <cellStyle name="Total 13 2 2 6" xfId="47108" xr:uid="{42B8FE88-B141-482A-861E-34AD58D185C0}"/>
    <cellStyle name="Total 13 2 3" xfId="47109" xr:uid="{B83F6537-DF26-4ED6-A855-D0D7D7EAA160}"/>
    <cellStyle name="Total 13 2 3 2" xfId="47110" xr:uid="{A1E31F66-A0C0-4608-81CD-993619F1918A}"/>
    <cellStyle name="Total 13 2 4" xfId="47111" xr:uid="{10C3FFCA-D87B-4AE9-B0DF-DA097B931E76}"/>
    <cellStyle name="Total 13 3" xfId="47112" xr:uid="{89415378-3A18-4746-8139-FDB5F13A2979}"/>
    <cellStyle name="Total 13 3 2" xfId="47113" xr:uid="{BDCD05FF-5724-427C-93A9-F0529BAEAA77}"/>
    <cellStyle name="Total 13 3 2 2" xfId="47114" xr:uid="{FED4047F-D0C5-4CFF-B681-99378A6F026E}"/>
    <cellStyle name="Total 13 3 2 2 2" xfId="47115" xr:uid="{344FA31E-1FF7-4685-897E-7AF4A1910405}"/>
    <cellStyle name="Total 13 3 2 3" xfId="47116" xr:uid="{DA4450BD-3F09-4347-A404-B9FBB9D06DB0}"/>
    <cellStyle name="Total 13 3 2 4" xfId="47117" xr:uid="{C7034416-A62C-444A-B10C-6C9490A47FA0}"/>
    <cellStyle name="Total 13 3 3" xfId="47118" xr:uid="{4FE2854A-07A8-4022-9C2B-84AEA4AF871B}"/>
    <cellStyle name="Total 13 3 3 2" xfId="47119" xr:uid="{DD5D61B1-C157-4332-9B1F-DBA34A93D38A}"/>
    <cellStyle name="Total 13 3 3 3" xfId="47120" xr:uid="{D8BA5FEB-44CF-422E-9C9F-8730D80C763E}"/>
    <cellStyle name="Total 13 3 4" xfId="47121" xr:uid="{A2C7AECE-BA8A-4C85-BF66-E91B55089817}"/>
    <cellStyle name="Total 13 3 4 2" xfId="47122" xr:uid="{17915016-7AFB-41CE-8CEB-E771CD3C9A36}"/>
    <cellStyle name="Total 13 3 5" xfId="47123" xr:uid="{B0A9BA30-3AA0-4C8E-99C5-FE1C753CCA15}"/>
    <cellStyle name="Total 13 3 6" xfId="47124" xr:uid="{14D12D47-42CF-4992-9D6F-C70F6FA3C7FB}"/>
    <cellStyle name="Total 13 4" xfId="47125" xr:uid="{C25C84A4-AA0F-4E42-A277-3FDCAFA3A813}"/>
    <cellStyle name="Total 13 4 2" xfId="47126" xr:uid="{ED9DB122-3A45-4F1E-8E62-1746A53341C5}"/>
    <cellStyle name="Total 13 4 2 2" xfId="47127" xr:uid="{FE9F7DDD-CB74-4160-98D3-F085177D902C}"/>
    <cellStyle name="Total 13 5" xfId="47128" xr:uid="{DA21FB8E-C035-42EA-BAF2-6A55BA67134D}"/>
    <cellStyle name="Total 13 5 2" xfId="47129" xr:uid="{EE27793B-8009-4D24-95C4-7F06D951CBDF}"/>
    <cellStyle name="Total 14" xfId="47130" xr:uid="{33D598E8-B498-41EE-8186-CED4010B15E4}"/>
    <cellStyle name="Total 14 2" xfId="47131" xr:uid="{FF4BE034-9E06-4EB4-9309-A8DAE189D9E8}"/>
    <cellStyle name="Total 14 2 2" xfId="47132" xr:uid="{11BF7902-4E01-4EC4-8E63-F8EB62D63922}"/>
    <cellStyle name="Total 14 2 2 2" xfId="47133" xr:uid="{9C9714C3-6ABC-42A9-866E-3A37D8113B33}"/>
    <cellStyle name="Total 14 2 2 2 2" xfId="47134" xr:uid="{03919EE4-1846-4EAD-B3FC-AF56FAE60279}"/>
    <cellStyle name="Total 14 2 2 2 2 2" xfId="47135" xr:uid="{AC045445-BCC7-432C-A60C-0A59C9A30104}"/>
    <cellStyle name="Total 14 2 2 2 3" xfId="47136" xr:uid="{7AF6E34D-D05B-4B9F-AC60-ED0A4D1BE178}"/>
    <cellStyle name="Total 14 2 2 2 4" xfId="47137" xr:uid="{7C69E55F-2D70-4358-88AF-2BB39BF0DD59}"/>
    <cellStyle name="Total 14 2 2 2 5" xfId="47138" xr:uid="{450D03FE-FEB6-4C44-B97C-34FF10F6474A}"/>
    <cellStyle name="Total 14 2 2 3" xfId="47139" xr:uid="{758D682D-7589-4B56-B397-948E96B3A6FF}"/>
    <cellStyle name="Total 14 2 2 3 2" xfId="47140" xr:uid="{D70460A5-F42F-48B8-A308-26CE8880F0B6}"/>
    <cellStyle name="Total 14 2 2 3 3" xfId="47141" xr:uid="{6D611AF6-1861-4306-8093-7285B4391439}"/>
    <cellStyle name="Total 14 2 2 4" xfId="47142" xr:uid="{42095228-F235-47C2-B346-7A5DEAE206E4}"/>
    <cellStyle name="Total 14 2 2 4 2" xfId="47143" xr:uid="{515EE6AE-F4F6-4E25-8540-F906992E5D2A}"/>
    <cellStyle name="Total 14 2 2 5" xfId="47144" xr:uid="{118D649A-EA41-4349-AB18-3832AE026B07}"/>
    <cellStyle name="Total 14 2 2 6" xfId="47145" xr:uid="{D6836F5A-3DA0-43BE-BF08-B3DA3B1083F6}"/>
    <cellStyle name="Total 14 2 3" xfId="47146" xr:uid="{8E8FF828-EF0B-4118-9D1C-A1FE34021C9D}"/>
    <cellStyle name="Total 14 2 3 2" xfId="47147" xr:uid="{D761DE5E-1451-4A36-843F-0B9B749D4853}"/>
    <cellStyle name="Total 14 2 4" xfId="47148" xr:uid="{6A6CB2E0-B49C-46E0-9DE9-98BD51361385}"/>
    <cellStyle name="Total 14 3" xfId="47149" xr:uid="{8F9D3D0F-7274-4C8B-AD5E-DC20AC499E02}"/>
    <cellStyle name="Total 14 3 2" xfId="47150" xr:uid="{3AC0EF7A-A3D9-4DD3-AFA6-BFDD638450BA}"/>
    <cellStyle name="Total 14 3 2 2" xfId="47151" xr:uid="{3C5180D7-08CD-435B-B81D-BAFD9F933A3D}"/>
    <cellStyle name="Total 14 3 2 2 2" xfId="47152" xr:uid="{F3C43BF4-6A9A-40D0-82F4-3D56DE62F1F7}"/>
    <cellStyle name="Total 14 3 2 3" xfId="47153" xr:uid="{7F3011D5-C307-4861-B9EB-2ACEBD5AE8A4}"/>
    <cellStyle name="Total 14 3 2 4" xfId="47154" xr:uid="{3372EF64-8F87-4CEC-8BD1-3C10D1F1FA4F}"/>
    <cellStyle name="Total 14 3 3" xfId="47155" xr:uid="{A628C99A-5CC8-4CEB-9A2A-D54EFA266C95}"/>
    <cellStyle name="Total 14 3 3 2" xfId="47156" xr:uid="{F2E94181-547C-4362-9F30-54098FA31E47}"/>
    <cellStyle name="Total 14 3 3 3" xfId="47157" xr:uid="{E3660360-3A67-475C-84AE-057CA8A86B61}"/>
    <cellStyle name="Total 14 3 4" xfId="47158" xr:uid="{7032877C-3833-4064-B407-469327E055E7}"/>
    <cellStyle name="Total 14 3 4 2" xfId="47159" xr:uid="{EA2E7750-07B1-44FD-8B42-E0FCD86FCED1}"/>
    <cellStyle name="Total 14 3 5" xfId="47160" xr:uid="{C963E846-56F8-40CA-8A78-1989A60856E6}"/>
    <cellStyle name="Total 14 3 6" xfId="47161" xr:uid="{08615F35-D903-4BED-B578-ACD4EE0C52AF}"/>
    <cellStyle name="Total 14 4" xfId="47162" xr:uid="{B8A42B99-8223-4F16-92A3-35FFE054B7E6}"/>
    <cellStyle name="Total 14 4 2" xfId="47163" xr:uid="{D5016500-337C-43FD-BA5F-73A77B4B6382}"/>
    <cellStyle name="Total 14 4 2 2" xfId="47164" xr:uid="{BB026F7E-0A88-464C-B0CB-58718182D4D6}"/>
    <cellStyle name="Total 14 5" xfId="47165" xr:uid="{BB2C1ED6-75E5-46AC-98A3-8C4D6F822505}"/>
    <cellStyle name="Total 14 5 2" xfId="47166" xr:uid="{D118B423-D37B-4845-B5D0-BBA858737861}"/>
    <cellStyle name="Total 15" xfId="47167" xr:uid="{15ABEE68-58D7-4AD0-B6E1-9692976AC583}"/>
    <cellStyle name="Total 15 2" xfId="47168" xr:uid="{19612457-5A6B-4E3F-AD30-BDB2B5FD86BF}"/>
    <cellStyle name="Total 15 2 2" xfId="47169" xr:uid="{9E6666CB-329B-4F3B-A7CB-0DE14BACB744}"/>
    <cellStyle name="Total 15 2 2 2" xfId="47170" xr:uid="{F0D178C7-E8D5-4A8D-8A35-C7EEEA18B102}"/>
    <cellStyle name="Total 15 2 2 2 2" xfId="47171" xr:uid="{426AC4BE-664C-4D6A-B368-27783F2BF847}"/>
    <cellStyle name="Total 15 2 2 2 2 2" xfId="47172" xr:uid="{BB0FAE5D-DE68-4C00-B374-8CA11B1DC845}"/>
    <cellStyle name="Total 15 2 2 2 3" xfId="47173" xr:uid="{3198E43E-E1DF-4FFD-BA42-7AB1F5B91176}"/>
    <cellStyle name="Total 15 2 2 2 4" xfId="47174" xr:uid="{3A0FD252-3D3C-49F3-A052-1673EE56062E}"/>
    <cellStyle name="Total 15 2 2 2 5" xfId="47175" xr:uid="{95109551-CA80-4B82-A89D-86154E4F9901}"/>
    <cellStyle name="Total 15 2 2 3" xfId="47176" xr:uid="{3F6FDBE9-C8CB-4971-9F5F-588963805EBA}"/>
    <cellStyle name="Total 15 2 2 3 2" xfId="47177" xr:uid="{74DC70BB-7877-4AAC-969F-C84A88AF3F0A}"/>
    <cellStyle name="Total 15 2 2 3 3" xfId="47178" xr:uid="{E579B316-D093-4614-A936-4E578C0466CC}"/>
    <cellStyle name="Total 15 2 2 4" xfId="47179" xr:uid="{433162B2-84CB-4663-8BAB-654423C51BD7}"/>
    <cellStyle name="Total 15 2 2 4 2" xfId="47180" xr:uid="{A1083EA8-1CBA-48B3-91C2-92A0FF7A3E70}"/>
    <cellStyle name="Total 15 2 2 5" xfId="47181" xr:uid="{B056AB3D-2A49-45FC-A689-9F192399CB66}"/>
    <cellStyle name="Total 15 2 2 6" xfId="47182" xr:uid="{59247A0F-5184-42D4-AB19-3500375B3229}"/>
    <cellStyle name="Total 15 2 3" xfId="47183" xr:uid="{0A75E227-CBA0-48EF-A9A0-67E2AA46F755}"/>
    <cellStyle name="Total 15 2 3 2" xfId="47184" xr:uid="{3ADF023C-EE8E-40D4-9A54-056F4BF22FD0}"/>
    <cellStyle name="Total 15 2 4" xfId="47185" xr:uid="{9AAD635F-7682-4DE2-93A9-C739729458BB}"/>
    <cellStyle name="Total 15 3" xfId="47186" xr:uid="{9A54F07B-6B90-4D0D-A483-80A6E786C107}"/>
    <cellStyle name="Total 15 3 2" xfId="47187" xr:uid="{E56C30EF-4C44-4999-B681-F34B63A08A08}"/>
    <cellStyle name="Total 15 3 2 2" xfId="47188" xr:uid="{9C33E4BB-29F1-4173-BEBB-5414365AE493}"/>
    <cellStyle name="Total 15 3 2 2 2" xfId="47189" xr:uid="{CB6A70B3-97CC-4FBF-A42A-EA531BFFD950}"/>
    <cellStyle name="Total 15 3 2 3" xfId="47190" xr:uid="{B0314513-3C45-4C9F-8444-F5C8B19B56A2}"/>
    <cellStyle name="Total 15 3 2 4" xfId="47191" xr:uid="{B8C37351-08F6-48EF-91A7-EA91BD7AFCD9}"/>
    <cellStyle name="Total 15 3 3" xfId="47192" xr:uid="{F9D5E99A-DC71-43F5-8A3F-34B0A6B12537}"/>
    <cellStyle name="Total 15 3 3 2" xfId="47193" xr:uid="{4FE9198B-3518-41E9-A68B-6F0BBC4A1CD8}"/>
    <cellStyle name="Total 15 3 3 3" xfId="47194" xr:uid="{6D1FE726-DE1E-45D1-92C4-EA4001D55795}"/>
    <cellStyle name="Total 15 3 4" xfId="47195" xr:uid="{67D27B51-81D9-4515-B752-956204D65A1A}"/>
    <cellStyle name="Total 15 3 4 2" xfId="47196" xr:uid="{0B48ED88-5B6D-4EC0-A990-528B415F315C}"/>
    <cellStyle name="Total 15 3 5" xfId="47197" xr:uid="{C2B3CF4E-321F-48E0-A4F8-5F3C1049D836}"/>
    <cellStyle name="Total 15 3 6" xfId="47198" xr:uid="{DB77307B-4233-4FF2-AFEC-4C2ACD7E619E}"/>
    <cellStyle name="Total 15 4" xfId="47199" xr:uid="{957606A3-AD8A-4809-9E51-D841675F9B36}"/>
    <cellStyle name="Total 15 4 2" xfId="47200" xr:uid="{F616FF1B-7C89-4D75-933B-DE51F145F685}"/>
    <cellStyle name="Total 15 4 2 2" xfId="47201" xr:uid="{5ED87EE9-AC60-4C4E-BA50-352DB85F81CD}"/>
    <cellStyle name="Total 15 5" xfId="47202" xr:uid="{4EF9AE80-8CCF-4663-AA0C-354A58BE9F18}"/>
    <cellStyle name="Total 15 5 2" xfId="47203" xr:uid="{1DEAE94D-B218-4103-9EB9-355897CE4B06}"/>
    <cellStyle name="Total 16" xfId="47204" xr:uid="{A78532A6-059F-4A03-9CF4-8F94254BDD14}"/>
    <cellStyle name="Total 16 2" xfId="47205" xr:uid="{E0784C92-B1A5-4D73-AD1E-4E28D35ABD49}"/>
    <cellStyle name="Total 16 2 2" xfId="47206" xr:uid="{9EBB1EB6-5267-4E84-A253-8F1313FFAA9F}"/>
    <cellStyle name="Total 16 2 2 2" xfId="47207" xr:uid="{D0274F92-F9B8-4EBF-A91A-32BE86BEAFCF}"/>
    <cellStyle name="Total 16 2 2 2 2" xfId="47208" xr:uid="{8B6B4A3B-BC90-4230-9F46-2FA38FA264FC}"/>
    <cellStyle name="Total 16 2 2 2 2 2" xfId="47209" xr:uid="{FBBD0DD7-0DBD-45F4-90CC-F5566FD87E5B}"/>
    <cellStyle name="Total 16 2 2 2 3" xfId="47210" xr:uid="{7A937A36-AB05-43E7-BD7B-429781A09099}"/>
    <cellStyle name="Total 16 2 2 2 4" xfId="47211" xr:uid="{09CA2154-65DA-4261-8240-055D04D59817}"/>
    <cellStyle name="Total 16 2 2 2 5" xfId="47212" xr:uid="{5D98A358-D24C-460B-A3FF-824A5BF68DEA}"/>
    <cellStyle name="Total 16 2 2 3" xfId="47213" xr:uid="{10B115CA-DEDA-47A0-B3E9-21794140D81D}"/>
    <cellStyle name="Total 16 2 2 3 2" xfId="47214" xr:uid="{3E3FB0B1-4DF8-4869-A4CF-66DDCF81FBF5}"/>
    <cellStyle name="Total 16 2 2 3 3" xfId="47215" xr:uid="{BF75DFE7-A975-4CD1-A4EB-0B54CB0AB1BE}"/>
    <cellStyle name="Total 16 2 2 4" xfId="47216" xr:uid="{D0500AB6-F23C-40AE-BDF2-676B4BCB8F2C}"/>
    <cellStyle name="Total 16 2 2 4 2" xfId="47217" xr:uid="{016BC80F-C4FB-481B-B508-8BF4778D9F0A}"/>
    <cellStyle name="Total 16 2 2 5" xfId="47218" xr:uid="{E888A4EF-E06F-4C57-870D-1AB300BDF364}"/>
    <cellStyle name="Total 16 2 2 6" xfId="47219" xr:uid="{B8DC99DB-4B13-485E-A065-6C552D18CB26}"/>
    <cellStyle name="Total 16 2 3" xfId="47220" xr:uid="{D9C55ACB-7F8D-49FE-B13D-830B538C0B76}"/>
    <cellStyle name="Total 16 2 3 2" xfId="47221" xr:uid="{8DF08D2E-B763-485B-8547-F75CD54AD0D3}"/>
    <cellStyle name="Total 16 2 4" xfId="47222" xr:uid="{A906634B-BA6A-44AD-91DD-7752D126B16F}"/>
    <cellStyle name="Total 16 3" xfId="47223" xr:uid="{4BC611AE-59A0-41F4-AA6C-1FAFC153EFEA}"/>
    <cellStyle name="Total 16 3 2" xfId="47224" xr:uid="{A37D5513-F052-4ACC-B6A5-9042B82ACC90}"/>
    <cellStyle name="Total 16 3 2 2" xfId="47225" xr:uid="{31A967E7-7C7F-4297-80FF-D893D9F60093}"/>
    <cellStyle name="Total 16 3 2 2 2" xfId="47226" xr:uid="{72202A5F-980B-4031-AF0B-42289027A136}"/>
    <cellStyle name="Total 16 3 2 3" xfId="47227" xr:uid="{C0C834D4-0220-48D1-9BD6-1F59C70B23A2}"/>
    <cellStyle name="Total 16 3 2 4" xfId="47228" xr:uid="{4EBCC3D1-765D-45EF-BD31-79324870CB13}"/>
    <cellStyle name="Total 16 3 2 5" xfId="47229" xr:uid="{7FF542A0-3DD8-4831-83A6-98DD690FFC4C}"/>
    <cellStyle name="Total 16 3 3" xfId="47230" xr:uid="{68EEFFB2-C6BD-451A-8141-43B9C3E7AE4C}"/>
    <cellStyle name="Total 16 3 3 2" xfId="47231" xr:uid="{4F6D9BDE-71C5-4015-9545-09B47E04A1D5}"/>
    <cellStyle name="Total 16 3 3 3" xfId="47232" xr:uid="{ABA6C9A6-6553-491C-9A8C-B13F9334A42F}"/>
    <cellStyle name="Total 16 3 4" xfId="47233" xr:uid="{B1AC45C1-D3AA-40CF-AFF3-C186834160AF}"/>
    <cellStyle name="Total 16 3 4 2" xfId="47234" xr:uid="{6A5730F5-4980-4E5B-8813-2E2F310EC065}"/>
    <cellStyle name="Total 16 3 5" xfId="47235" xr:uid="{1D9CEBE0-CCB7-4EEC-ADDF-2B1DA1C20279}"/>
    <cellStyle name="Total 16 3 6" xfId="47236" xr:uid="{1EC646C5-CC30-4048-8CA7-169C9665CB51}"/>
    <cellStyle name="Total 16 4" xfId="47237" xr:uid="{3F4CF43E-A514-4E92-8967-98B777F4B8B7}"/>
    <cellStyle name="Total 16 4 2" xfId="47238" xr:uid="{6E332086-3B48-4400-B7F8-9ADA624568ED}"/>
    <cellStyle name="Total 16 5" xfId="47239" xr:uid="{7E39C8C4-B194-4E9D-BBD0-5FEA81CCD337}"/>
    <cellStyle name="Total 17" xfId="47240" xr:uid="{457A2338-7E53-4E1F-9DA6-73FB93E97153}"/>
    <cellStyle name="Total 17 2" xfId="47241" xr:uid="{3611CD6A-54E5-4959-B484-56634C2FD68C}"/>
    <cellStyle name="Total 17 2 2" xfId="47242" xr:uid="{59265F5F-C29B-4D3F-BED6-6FA50F971402}"/>
    <cellStyle name="Total 17 2 2 2" xfId="47243" xr:uid="{06EA2959-FD6F-4D18-A8A3-FCA194F07506}"/>
    <cellStyle name="Total 17 2 2 2 2" xfId="47244" xr:uid="{AA39FCA9-6835-44A2-BF52-E4142FD37BD9}"/>
    <cellStyle name="Total 17 2 2 2 2 2" xfId="47245" xr:uid="{ABC0AEB6-4016-4A92-9436-8C0D9296F164}"/>
    <cellStyle name="Total 17 2 2 2 3" xfId="47246" xr:uid="{E3D2FDE3-C14E-412F-BE85-D19F2C84E8B4}"/>
    <cellStyle name="Total 17 2 2 2 4" xfId="47247" xr:uid="{C41AD6CC-A4C3-41BF-8D94-4CE6FB4E5D35}"/>
    <cellStyle name="Total 17 2 2 2 5" xfId="47248" xr:uid="{19FBDA38-AA2B-4B0F-B0F5-E93834CEE3E6}"/>
    <cellStyle name="Total 17 2 2 3" xfId="47249" xr:uid="{FA42712F-C1AA-4779-84CA-989913076740}"/>
    <cellStyle name="Total 17 2 2 3 2" xfId="47250" xr:uid="{F7C7C0C9-49DF-47F4-941F-7A2E6233B1C5}"/>
    <cellStyle name="Total 17 2 2 3 3" xfId="47251" xr:uid="{6568163D-AAB8-470C-A40F-0CAF69C02600}"/>
    <cellStyle name="Total 17 2 2 4" xfId="47252" xr:uid="{87AA93A6-DAAC-4AA8-B13F-67447FEB2F95}"/>
    <cellStyle name="Total 17 2 2 4 2" xfId="47253" xr:uid="{4075EE8F-6C5C-46E7-BB6B-FEFFDC01B817}"/>
    <cellStyle name="Total 17 2 2 5" xfId="47254" xr:uid="{DA7994F8-D8E9-46DA-AEA2-39CF6655DDDD}"/>
    <cellStyle name="Total 17 2 2 6" xfId="47255" xr:uid="{F90711C5-1F43-489F-8D28-69A0229D6127}"/>
    <cellStyle name="Total 17 2 3" xfId="47256" xr:uid="{5EBCF466-999B-42AC-BA8D-EDFC06D66C3F}"/>
    <cellStyle name="Total 17 2 3 2" xfId="47257" xr:uid="{1B9A2E37-856B-406C-955A-A718EB3F00B7}"/>
    <cellStyle name="Total 17 2 4" xfId="47258" xr:uid="{F0C14E1D-6109-4EF7-8D83-7AC057D10BD1}"/>
    <cellStyle name="Total 17 3" xfId="47259" xr:uid="{F030D829-EA2E-4A6D-BE2A-D226CCE515BF}"/>
    <cellStyle name="Total 17 3 2" xfId="47260" xr:uid="{2B488EDB-9250-4DC4-8FF8-0B77B240F980}"/>
    <cellStyle name="Total 17 3 2 2" xfId="47261" xr:uid="{D8921DAD-2E0A-4FF4-89F0-0867AEB7C7A0}"/>
    <cellStyle name="Total 17 3 2 2 2" xfId="47262" xr:uid="{D32EDDFD-F320-44FC-B49A-7C86FE12E8AA}"/>
    <cellStyle name="Total 17 3 2 3" xfId="47263" xr:uid="{7B962D8F-03E5-41EC-9DFF-069FABF8A3EF}"/>
    <cellStyle name="Total 17 3 2 4" xfId="47264" xr:uid="{D8C139FA-D4AA-40E7-AFC5-D67738D3E549}"/>
    <cellStyle name="Total 17 3 2 5" xfId="47265" xr:uid="{A24B5BE6-9D89-46FC-9F43-7CE9B7477532}"/>
    <cellStyle name="Total 17 3 3" xfId="47266" xr:uid="{A7062560-5798-4EB7-AEAA-576D83338739}"/>
    <cellStyle name="Total 17 3 3 2" xfId="47267" xr:uid="{CED4CE33-A564-4115-8119-5CC39965D8BE}"/>
    <cellStyle name="Total 17 3 3 3" xfId="47268" xr:uid="{44146C43-06D6-4DEB-BBC5-923D7D5C9AA7}"/>
    <cellStyle name="Total 17 3 4" xfId="47269" xr:uid="{8D498938-367F-4B5A-A9AF-CBB938412BC6}"/>
    <cellStyle name="Total 17 3 4 2" xfId="47270" xr:uid="{61F43147-69A2-4B0E-AEF5-19395C778C7E}"/>
    <cellStyle name="Total 17 3 5" xfId="47271" xr:uid="{87BE7DB7-6600-4D32-A86E-57A38428B662}"/>
    <cellStyle name="Total 17 3 6" xfId="47272" xr:uid="{DE952851-F906-4F7B-BE4C-FAF0587E2484}"/>
    <cellStyle name="Total 17 4" xfId="47273" xr:uid="{60BA4188-0FD7-4D5F-910D-A9BFA1B8E748}"/>
    <cellStyle name="Total 17 4 2" xfId="47274" xr:uid="{F588B06C-933B-4C25-8F7B-E88685FC95F3}"/>
    <cellStyle name="Total 17 5" xfId="47275" xr:uid="{39821AA0-DC70-42D5-ACF1-9F07D2A8A091}"/>
    <cellStyle name="Total 18" xfId="47276" xr:uid="{BCE3EF0E-C7F7-47CB-8029-E2E3A6ECF71C}"/>
    <cellStyle name="Total 18 2" xfId="47277" xr:uid="{B7E73C85-3650-495F-9533-C436CE30CDBB}"/>
    <cellStyle name="Total 18 2 2" xfId="47278" xr:uid="{5E810727-AC84-4AF7-9119-91EA912DDEC6}"/>
    <cellStyle name="Total 18 2 2 2" xfId="47279" xr:uid="{5EA0C152-2AE0-494E-8259-AA7A5AC49A9F}"/>
    <cellStyle name="Total 18 2 2 2 2" xfId="47280" xr:uid="{C1885FD0-D710-4554-8C26-7E52DE3C1E2C}"/>
    <cellStyle name="Total 18 2 2 2 2 2" xfId="47281" xr:uid="{15DA270B-1593-4A32-B8A5-79D67F064FD4}"/>
    <cellStyle name="Total 18 2 2 2 3" xfId="47282" xr:uid="{85137465-5C5B-4297-BBAB-48408BB4E1BD}"/>
    <cellStyle name="Total 18 2 2 2 4" xfId="47283" xr:uid="{CBB431A8-F923-45E6-B84F-58B6AD272A3E}"/>
    <cellStyle name="Total 18 2 2 2 5" xfId="47284" xr:uid="{58209F13-7828-4340-9438-DA41E458658D}"/>
    <cellStyle name="Total 18 2 2 3" xfId="47285" xr:uid="{44D2D16E-38AE-4E00-AD82-81D4CD21B9AD}"/>
    <cellStyle name="Total 18 2 2 3 2" xfId="47286" xr:uid="{80FFFA35-F2DA-428D-9AB9-1C5B0E9A582E}"/>
    <cellStyle name="Total 18 2 2 3 3" xfId="47287" xr:uid="{A04C568E-1BC2-45A9-B9F2-44774DFB89CD}"/>
    <cellStyle name="Total 18 2 2 4" xfId="47288" xr:uid="{46263D32-33D7-4B3D-8E44-91A4300382EA}"/>
    <cellStyle name="Total 18 2 2 4 2" xfId="47289" xr:uid="{31F802B6-8F62-4534-A1DA-9941871436F6}"/>
    <cellStyle name="Total 18 2 2 5" xfId="47290" xr:uid="{89E032B1-3ADE-4BE6-83F3-BE42A9D9F7AD}"/>
    <cellStyle name="Total 18 2 2 6" xfId="47291" xr:uid="{B7D340CF-940B-4CF4-9A5D-64EE836501A6}"/>
    <cellStyle name="Total 18 2 3" xfId="47292" xr:uid="{25BBB9B3-B750-4F4B-B24F-A911DC6A24DA}"/>
    <cellStyle name="Total 18 2 3 2" xfId="47293" xr:uid="{6F3EA025-708B-4D0D-96DC-82B0E3624208}"/>
    <cellStyle name="Total 18 2 4" xfId="47294" xr:uid="{9572AF1E-C444-498C-85CD-C084241A69D6}"/>
    <cellStyle name="Total 18 3" xfId="47295" xr:uid="{A9DAF1B2-E83C-419C-AC87-3CB0B462CD35}"/>
    <cellStyle name="Total 18 3 2" xfId="47296" xr:uid="{75B9BB51-3295-499E-A7CE-D5AF20D6CA43}"/>
    <cellStyle name="Total 18 3 2 2" xfId="47297" xr:uid="{CE36DFEB-7109-4D64-89B6-9D439D46883C}"/>
    <cellStyle name="Total 18 3 2 2 2" xfId="47298" xr:uid="{D764AA5D-992F-4AC9-AE07-BB87E07C5EBB}"/>
    <cellStyle name="Total 18 3 2 3" xfId="47299" xr:uid="{069CEE89-CC29-4BE7-8A7D-620D91A86679}"/>
    <cellStyle name="Total 18 3 2 4" xfId="47300" xr:uid="{956FC36B-E9CF-4ADC-BC73-EC8B74A8652B}"/>
    <cellStyle name="Total 18 3 2 5" xfId="47301" xr:uid="{DD38442D-FAF3-47C2-9B47-247D6302D8F2}"/>
    <cellStyle name="Total 18 3 3" xfId="47302" xr:uid="{20B68481-2367-468B-B611-B53BB49599E0}"/>
    <cellStyle name="Total 18 3 3 2" xfId="47303" xr:uid="{B760DE68-54EA-4B59-8321-B53EC97D5B4F}"/>
    <cellStyle name="Total 18 3 3 3" xfId="47304" xr:uid="{E1C55407-5B1E-4A8F-9127-0494C330986D}"/>
    <cellStyle name="Total 18 3 4" xfId="47305" xr:uid="{E93D9360-69DD-4E19-9C65-0C917ECF8D07}"/>
    <cellStyle name="Total 18 3 4 2" xfId="47306" xr:uid="{A5CDD4BB-9FF0-41B5-9CD2-8D5CF9840007}"/>
    <cellStyle name="Total 18 3 5" xfId="47307" xr:uid="{D4AF83A3-016F-4400-A0C9-BA81F741A971}"/>
    <cellStyle name="Total 18 3 6" xfId="47308" xr:uid="{9C77A931-13A4-4F6B-8B5C-8F3FF2767A3D}"/>
    <cellStyle name="Total 18 4" xfId="47309" xr:uid="{E4C996CF-E356-4F00-92A0-0669399DC804}"/>
    <cellStyle name="Total 18 4 2" xfId="47310" xr:uid="{4EE5FCEB-C8DB-40C0-A205-77996D45712F}"/>
    <cellStyle name="Total 18 5" xfId="47311" xr:uid="{8331E08A-7660-4620-A4BC-76C94DB65435}"/>
    <cellStyle name="Total 19" xfId="47312" xr:uid="{45731FB9-C7F5-4021-9D62-72AF543CC248}"/>
    <cellStyle name="Total 19 2" xfId="47313" xr:uid="{46D337EA-8AF4-4908-806A-E1A966151D0F}"/>
    <cellStyle name="Total 19 2 2" xfId="47314" xr:uid="{0D5AE64B-540A-45FB-A8EE-70191FACAB26}"/>
    <cellStyle name="Total 19 2 2 2" xfId="47315" xr:uid="{0CD9D262-3A49-4CB7-9253-DB3AA887B47F}"/>
    <cellStyle name="Total 19 2 2 2 2" xfId="47316" xr:uid="{B1F7CA37-10F9-4BC6-B788-506A479E2CFD}"/>
    <cellStyle name="Total 19 2 2 2 2 2" xfId="47317" xr:uid="{CF2AFD4B-76DE-4834-B4FB-C2F5E40056EB}"/>
    <cellStyle name="Total 19 2 2 2 3" xfId="47318" xr:uid="{C2012C21-23A0-4C4D-A382-1F9C44A4053E}"/>
    <cellStyle name="Total 19 2 2 2 4" xfId="47319" xr:uid="{53CBEFA4-45AB-4EC4-8779-75F71555FAAB}"/>
    <cellStyle name="Total 19 2 2 2 5" xfId="47320" xr:uid="{175A5A7C-38A1-4FDA-BB89-A11790DBB8A4}"/>
    <cellStyle name="Total 19 2 2 3" xfId="47321" xr:uid="{D1B1C7FE-21F2-497E-974A-D30042CB6699}"/>
    <cellStyle name="Total 19 2 2 3 2" xfId="47322" xr:uid="{6D8907D2-99E6-4C62-8AD4-1C0173C7A19A}"/>
    <cellStyle name="Total 19 2 2 3 3" xfId="47323" xr:uid="{4BACEDFB-5466-4E16-9C82-84290883EB15}"/>
    <cellStyle name="Total 19 2 2 4" xfId="47324" xr:uid="{9AFA5AE4-FEBD-4E52-B4D6-63C312CD9679}"/>
    <cellStyle name="Total 19 2 2 4 2" xfId="47325" xr:uid="{645543C8-1E1B-4594-97A4-58F4B7C190EE}"/>
    <cellStyle name="Total 19 2 2 5" xfId="47326" xr:uid="{08EAC637-57B4-47D8-954F-188704B468EE}"/>
    <cellStyle name="Total 19 2 2 6" xfId="47327" xr:uid="{6312057E-4B9A-4A5B-AF60-BB1C68F6F42D}"/>
    <cellStyle name="Total 19 2 3" xfId="47328" xr:uid="{91A6628C-31D3-4CD0-86E5-05FA70770386}"/>
    <cellStyle name="Total 19 2 3 2" xfId="47329" xr:uid="{FE4781A7-026F-45AF-AC62-1B0FD24D9C4C}"/>
    <cellStyle name="Total 19 2 4" xfId="47330" xr:uid="{1BE88D1A-02D8-408C-9A42-64FA22AC4E30}"/>
    <cellStyle name="Total 19 3" xfId="47331" xr:uid="{C645F14E-DDA5-4599-BDB2-DB0C6A47BBB7}"/>
    <cellStyle name="Total 19 3 2" xfId="47332" xr:uid="{A0CA84C8-E54C-4561-8C2C-0A1DFB02A06F}"/>
    <cellStyle name="Total 19 3 2 2" xfId="47333" xr:uid="{A2A1CB87-F1C2-4DF3-A6FE-905C983CD411}"/>
    <cellStyle name="Total 19 3 2 2 2" xfId="47334" xr:uid="{371E7479-01B6-4873-BBE0-343BD9CF5303}"/>
    <cellStyle name="Total 19 3 2 3" xfId="47335" xr:uid="{EA4F1762-09B4-4675-BEB6-CAA6F31ED5EF}"/>
    <cellStyle name="Total 19 3 2 4" xfId="47336" xr:uid="{5452C75C-E8EB-4F75-859E-BB91C8D14A88}"/>
    <cellStyle name="Total 19 3 2 5" xfId="47337" xr:uid="{AEF60211-F998-4D54-8377-C6324FDCF087}"/>
    <cellStyle name="Total 19 3 3" xfId="47338" xr:uid="{6C338B83-A3A5-49A3-9483-85C32C19B965}"/>
    <cellStyle name="Total 19 3 3 2" xfId="47339" xr:uid="{6262014C-E933-470B-B325-39E2F328560C}"/>
    <cellStyle name="Total 19 3 3 3" xfId="47340" xr:uid="{8E414F46-5D0C-4336-8FD7-5AC304DA0C95}"/>
    <cellStyle name="Total 19 3 4" xfId="47341" xr:uid="{52DC14CD-EE07-458C-BCF2-46CABE2E9676}"/>
    <cellStyle name="Total 19 3 4 2" xfId="47342" xr:uid="{88E76ABE-D2E2-4E5C-B284-60718C819EA5}"/>
    <cellStyle name="Total 19 3 5" xfId="47343" xr:uid="{FC4ED2BD-79D2-451A-A325-8F680FD94B83}"/>
    <cellStyle name="Total 19 3 6" xfId="47344" xr:uid="{1FC12927-5849-484F-A72B-8B01041E1337}"/>
    <cellStyle name="Total 19 4" xfId="47345" xr:uid="{3B18E42C-80DE-4025-8EAB-226BB7C4E814}"/>
    <cellStyle name="Total 19 4 2" xfId="47346" xr:uid="{88323E92-3033-460F-9D60-7921455047D6}"/>
    <cellStyle name="Total 19 5" xfId="47347" xr:uid="{57F45F9E-39C2-44D3-84CD-DCA1B1AD809A}"/>
    <cellStyle name="Total 2" xfId="1715" xr:uid="{00000000-0005-0000-0000-0000BE060000}"/>
    <cellStyle name="Total 2 10" xfId="47348" xr:uid="{0FEE1971-6EB1-426E-A510-51B4E14DBD3A}"/>
    <cellStyle name="Total 2 10 2" xfId="47349" xr:uid="{3DD5674E-6958-4591-8136-82F1AFC8A15F}"/>
    <cellStyle name="Total 2 10 2 2" xfId="47350" xr:uid="{65ECA782-C779-4AF9-8BF8-ECFFE904F823}"/>
    <cellStyle name="Total 2 10 2 2 2" xfId="47351" xr:uid="{4936720E-CF48-4347-A287-33562800E6FC}"/>
    <cellStyle name="Total 2 10 2 2 2 2" xfId="47352" xr:uid="{C075349D-BE2E-43FE-A6AC-215F89D5AD4C}"/>
    <cellStyle name="Total 2 10 2 2 3" xfId="47353" xr:uid="{9AEE792D-9615-45F0-90B5-4645E1152193}"/>
    <cellStyle name="Total 2 10 2 2 4" xfId="47354" xr:uid="{6BB3B33D-C89E-4DA3-B686-ECCB600DA6D6}"/>
    <cellStyle name="Total 2 10 2 3" xfId="47355" xr:uid="{E9F04A47-2BAE-4319-8302-E80CB691350F}"/>
    <cellStyle name="Total 2 10 2 3 2" xfId="47356" xr:uid="{00BC1BBD-363A-43AD-BFEC-EAA55D43E730}"/>
    <cellStyle name="Total 2 10 2 4" xfId="47357" xr:uid="{AA792FB8-2783-40AC-A561-BB793861177E}"/>
    <cellStyle name="Total 2 10 2 5" xfId="47358" xr:uid="{869A2096-4C00-42DE-87F8-FA9671529138}"/>
    <cellStyle name="Total 2 11" xfId="47359" xr:uid="{3C33FD4F-628E-4161-A0FF-054770BE2980}"/>
    <cellStyle name="Total 2 11 2" xfId="47360" xr:uid="{BF6CC005-B537-4928-B70E-521664DA3BEC}"/>
    <cellStyle name="Total 2 11 2 2" xfId="47361" xr:uid="{EDC5B5C0-BBFA-4986-8940-0CD0DA91D5F7}"/>
    <cellStyle name="Total 2 11 2 2 2" xfId="47362" xr:uid="{309551A7-3519-42D3-9907-407016708CF3}"/>
    <cellStyle name="Total 2 11 2 3" xfId="47363" xr:uid="{E8C995C8-D19D-42AA-96D3-7B13FAF01F25}"/>
    <cellStyle name="Total 2 11 2 4" xfId="47364" xr:uid="{99982B94-217D-4AD6-8BBE-DA1FDECBA51D}"/>
    <cellStyle name="Total 2 11 3" xfId="47365" xr:uid="{6B4EA7C6-4B1F-463D-A3D4-1AFE01953D1A}"/>
    <cellStyle name="Total 2 11 3 2" xfId="47366" xr:uid="{3F7E263D-B3AC-4E1B-9BA7-CE5B69B51ADD}"/>
    <cellStyle name="Total 2 11 4" xfId="47367" xr:uid="{D175BC50-DDEC-477D-8520-CAFAB42FB40D}"/>
    <cellStyle name="Total 2 11 5" xfId="47368" xr:uid="{B36746F9-4282-42E4-A024-082308E2A860}"/>
    <cellStyle name="Total 2 12" xfId="47369" xr:uid="{E98F662B-0A6E-4A03-B8A6-B3730974A4D5}"/>
    <cellStyle name="Total 2 12 2" xfId="47370" xr:uid="{D2E50457-2749-4613-8475-73CE8117AB67}"/>
    <cellStyle name="Total 2 13" xfId="4104" xr:uid="{2C561169-DD14-45CD-9F07-9B68135E5631}"/>
    <cellStyle name="Total 2 14" xfId="2781" xr:uid="{C0E19818-592B-4710-AC74-D121E3274C4B}"/>
    <cellStyle name="Total 2 2" xfId="1716" xr:uid="{00000000-0005-0000-0000-0000BF060000}"/>
    <cellStyle name="Total 2 2 2" xfId="1717" xr:uid="{00000000-0005-0000-0000-0000C0060000}"/>
    <cellStyle name="Total 2 2 2 2" xfId="1718" xr:uid="{00000000-0005-0000-0000-0000C1060000}"/>
    <cellStyle name="Total 2 2 2 2 2" xfId="47374" xr:uid="{9AD68329-D434-46AE-AACC-B55914E6761A}"/>
    <cellStyle name="Total 2 2 2 2 2 2" xfId="47375" xr:uid="{6865ED9C-AF92-4198-9016-6DE4EF23BCEA}"/>
    <cellStyle name="Total 2 2 2 2 2 2 2" xfId="47376" xr:uid="{C562FFCF-5BFF-4369-8656-DD5D4D16387C}"/>
    <cellStyle name="Total 2 2 2 2 2 3" xfId="47377" xr:uid="{8A490306-7459-4CD5-B57C-2F81370558AA}"/>
    <cellStyle name="Total 2 2 2 2 2 4" xfId="47378" xr:uid="{92FBEE14-6C2D-4DA7-8A49-E0A7C0CF8B1B}"/>
    <cellStyle name="Total 2 2 2 2 3" xfId="47379" xr:uid="{213F2149-E660-49EE-B64C-D237A9013492}"/>
    <cellStyle name="Total 2 2 2 2 3 2" xfId="47380" xr:uid="{AFACDCAE-C66C-46FE-B41E-BBDABC666689}"/>
    <cellStyle name="Total 2 2 2 2 4" xfId="47381" xr:uid="{FDA74619-845D-49C5-AA33-91E434A307DC}"/>
    <cellStyle name="Total 2 2 2 2 5" xfId="47382" xr:uid="{88294AF2-AADD-4685-BA84-49876B784B1F}"/>
    <cellStyle name="Total 2 2 2 2 6" xfId="47383" xr:uid="{AEE370D7-7C91-463F-8F80-820F25FCABC4}"/>
    <cellStyle name="Total 2 2 2 2 7" xfId="47373" xr:uid="{469D4EB8-0301-4F88-BEF6-86D5263DAADF}"/>
    <cellStyle name="Total 2 2 2 3" xfId="47384" xr:uid="{89C8597B-1B9A-43B8-BD5F-608469946521}"/>
    <cellStyle name="Total 2 2 2 4" xfId="47372" xr:uid="{D55152E1-CA17-47D3-A349-2554F572FDB1}"/>
    <cellStyle name="Total 2 2 3" xfId="1719" xr:uid="{00000000-0005-0000-0000-0000C2060000}"/>
    <cellStyle name="Total 2 2 3 2" xfId="47386" xr:uid="{184FE95D-ECD4-423C-A1DB-D91112D69640}"/>
    <cellStyle name="Total 2 2 3 2 2" xfId="47387" xr:uid="{0C55D557-079F-4983-BC26-636BD8EF23AD}"/>
    <cellStyle name="Total 2 2 3 2 2 2" xfId="47388" xr:uid="{45B89085-52CD-45E7-8BFB-0574304070F3}"/>
    <cellStyle name="Total 2 2 3 2 2 2 2" xfId="47389" xr:uid="{F4335830-3CE0-4313-A360-CDC8ABEAB982}"/>
    <cellStyle name="Total 2 2 3 2 2 3" xfId="47390" xr:uid="{C9806084-D558-4EB8-A2F7-33AF427671D7}"/>
    <cellStyle name="Total 2 2 3 2 2 4" xfId="47391" xr:uid="{EFE0B4F0-5076-4E33-9801-45772DDD5FA1}"/>
    <cellStyle name="Total 2 2 3 2 3" xfId="47392" xr:uid="{BF466E51-5031-4ECA-A493-AA722480297A}"/>
    <cellStyle name="Total 2 2 3 2 3 2" xfId="47393" xr:uid="{4A2A0DC2-47AC-471C-B29F-48B88944DDA7}"/>
    <cellStyle name="Total 2 2 3 2 4" xfId="47394" xr:uid="{CB0B3788-3EB0-4924-A922-101B28D5591C}"/>
    <cellStyle name="Total 2 2 3 2 5" xfId="47395" xr:uid="{EE88E5A5-89E8-43F9-8492-3981A4C5EB5C}"/>
    <cellStyle name="Total 2 2 3 3" xfId="47396" xr:uid="{D9A5EA4F-46FE-4A59-8D76-6D5C920A8464}"/>
    <cellStyle name="Total 2 2 3 4" xfId="47385" xr:uid="{251773A7-0586-4B28-B150-AE28495850BA}"/>
    <cellStyle name="Total 2 2 4" xfId="47397" xr:uid="{9EC75E63-154C-4867-A4A4-24794FBD4627}"/>
    <cellStyle name="Total 2 2 4 2" xfId="47398" xr:uid="{D25A7646-1140-4CBE-B063-DEBB541BCAB8}"/>
    <cellStyle name="Total 2 2 4 2 2" xfId="47399" xr:uid="{FA8F91AA-DC33-4431-BE56-ED4B5B7BFEBE}"/>
    <cellStyle name="Total 2 2 4 2 2 2" xfId="47400" xr:uid="{AD3795CE-FF4D-41AA-998E-2D2BBECAF73D}"/>
    <cellStyle name="Total 2 2 4 2 3" xfId="47401" xr:uid="{07B20BBA-3FB0-4F65-AE6F-5764980ADE1F}"/>
    <cellStyle name="Total 2 2 4 2 4" xfId="47402" xr:uid="{D2DB1368-2423-499B-9538-614C3782674D}"/>
    <cellStyle name="Total 2 2 4 3" xfId="47403" xr:uid="{DC0DBA30-380F-4B60-8E37-2C243B3F7152}"/>
    <cellStyle name="Total 2 2 4 3 2" xfId="47404" xr:uid="{78F34463-5F85-4292-B3A9-27638D06A477}"/>
    <cellStyle name="Total 2 2 4 4" xfId="47405" xr:uid="{574D0EC9-DE9A-4DA7-A6F6-C56AA2AE52CA}"/>
    <cellStyle name="Total 2 2 4 5" xfId="47406" xr:uid="{0B47E1C6-7A53-4C72-B5B4-C56269AEB829}"/>
    <cellStyle name="Total 2 2 5" xfId="47407" xr:uid="{4232D8AD-17ED-4511-9FA4-A24B3CA55A45}"/>
    <cellStyle name="Total 2 2 5 2" xfId="47408" xr:uid="{345AC35D-68DD-40E9-8D1D-086F3F0C3274}"/>
    <cellStyle name="Total 2 2 6" xfId="47371" xr:uid="{28AF0397-E9B1-4E33-A430-F156DE780F8A}"/>
    <cellStyle name="Total 2 2 7" xfId="3760" xr:uid="{5B00C7DD-6A8D-4063-A129-D507B34AE398}"/>
    <cellStyle name="Total 2 3" xfId="1720" xr:uid="{00000000-0005-0000-0000-0000C3060000}"/>
    <cellStyle name="Total 2 3 2" xfId="1721" xr:uid="{00000000-0005-0000-0000-0000C4060000}"/>
    <cellStyle name="Total 2 3 2 2" xfId="1722" xr:uid="{00000000-0005-0000-0000-0000C5060000}"/>
    <cellStyle name="Total 2 3 2 2 2" xfId="47412" xr:uid="{68EAEE17-FA0C-4C65-B79B-163AF13FABFE}"/>
    <cellStyle name="Total 2 3 2 2 2 2" xfId="47413" xr:uid="{A9C7B568-160D-433B-A57F-34023589C018}"/>
    <cellStyle name="Total 2 3 2 2 2 2 2" xfId="47414" xr:uid="{6C06DBEA-16BC-4E5E-B5DA-9A9FBC7E93A1}"/>
    <cellStyle name="Total 2 3 2 2 2 3" xfId="47415" xr:uid="{C8C1BA25-FCAD-499B-BD4C-39FEDBCBB784}"/>
    <cellStyle name="Total 2 3 2 2 2 4" xfId="47416" xr:uid="{1604F030-3683-4AC1-9D8E-D9782FD5E5BF}"/>
    <cellStyle name="Total 2 3 2 2 3" xfId="47417" xr:uid="{43D68D4F-A284-4406-B55F-D8A8BDE5303D}"/>
    <cellStyle name="Total 2 3 2 2 3 2" xfId="47418" xr:uid="{3B8853CB-23B1-443C-8054-6B3640E957E7}"/>
    <cellStyle name="Total 2 3 2 2 4" xfId="47419" xr:uid="{9A200F29-671F-4B70-8E1B-DF4528BBE0B1}"/>
    <cellStyle name="Total 2 3 2 2 5" xfId="47420" xr:uid="{0A1C8949-1ADA-469F-AC4C-1DB7A6587457}"/>
    <cellStyle name="Total 2 3 2 2 6" xfId="47421" xr:uid="{8DA6EA29-9A5D-428A-93D3-CFE626C6AF2E}"/>
    <cellStyle name="Total 2 3 2 2 7" xfId="47411" xr:uid="{91FD53B2-20A3-4EAE-BF09-40F24B423F7A}"/>
    <cellStyle name="Total 2 3 2 3" xfId="47422" xr:uid="{1A3CEBB4-DFD7-4F31-AAC5-D2F980369962}"/>
    <cellStyle name="Total 2 3 2 3 2" xfId="47423" xr:uid="{1D375117-4204-465C-82BB-CE5A6CBDB71F}"/>
    <cellStyle name="Total 2 3 2 3 3" xfId="47424" xr:uid="{37922421-02D8-4AFF-838E-0CFA2737D536}"/>
    <cellStyle name="Total 2 3 2 4" xfId="47410" xr:uid="{89093DAC-2099-42E5-8396-AD4BD29682B9}"/>
    <cellStyle name="Total 2 3 3" xfId="1723" xr:uid="{00000000-0005-0000-0000-0000C6060000}"/>
    <cellStyle name="Total 2 3 3 2" xfId="47426" xr:uid="{AF9EC3B8-2A75-4542-9E41-82E3A4F13163}"/>
    <cellStyle name="Total 2 3 3 2 2" xfId="47427" xr:uid="{29FA15AD-3547-4396-B1DA-7BCF1BEFCD87}"/>
    <cellStyle name="Total 2 3 3 2 2 2" xfId="47428" xr:uid="{181FF1D7-8504-40B6-B583-1C3194A7C092}"/>
    <cellStyle name="Total 2 3 3 2 2 2 2" xfId="47429" xr:uid="{40936D52-5F29-4334-B4F8-6C4428CC1B8D}"/>
    <cellStyle name="Total 2 3 3 2 2 3" xfId="47430" xr:uid="{5DEF2C65-2F4E-43EF-A57B-B284BD69899F}"/>
    <cellStyle name="Total 2 3 3 2 2 4" xfId="47431" xr:uid="{0CEDEF59-8EEB-4D0E-8E9C-03B32DBD55DB}"/>
    <cellStyle name="Total 2 3 3 2 3" xfId="47432" xr:uid="{75C89539-D764-4267-BBDD-7C9D55DE438A}"/>
    <cellStyle name="Total 2 3 3 2 3 2" xfId="47433" xr:uid="{B5B6A138-2F66-479C-86EC-CC13D02F7DC2}"/>
    <cellStyle name="Total 2 3 3 2 4" xfId="47434" xr:uid="{1C92315C-42AB-4C72-9E9B-A0B20B0970DC}"/>
    <cellStyle name="Total 2 3 3 2 5" xfId="47435" xr:uid="{35164954-A429-4229-BB6C-510B76836C77}"/>
    <cellStyle name="Total 2 3 3 3" xfId="47436" xr:uid="{5FEF21BE-3F3E-47D3-A6A9-881B93F30465}"/>
    <cellStyle name="Total 2 3 3 4" xfId="47437" xr:uid="{E50EF01A-D485-46AF-9EAA-E3D3706947AA}"/>
    <cellStyle name="Total 2 3 3 5" xfId="47425" xr:uid="{0B7F8866-0A0E-4D0D-8CE4-774FDBFB6267}"/>
    <cellStyle name="Total 2 3 4" xfId="47438" xr:uid="{B3B31FEF-0EFB-421F-8A65-0F79A46C22B4}"/>
    <cellStyle name="Total 2 3 4 2" xfId="47439" xr:uid="{B25D52CA-5C5E-492C-B454-4E4E172C4D6D}"/>
    <cellStyle name="Total 2 3 4 2 2" xfId="47440" xr:uid="{9B4E097A-1A56-4243-A96E-F915C7E185A7}"/>
    <cellStyle name="Total 2 3 4 2 2 2" xfId="47441" xr:uid="{8D0A81BF-B0F5-4092-B197-F7E428289D8C}"/>
    <cellStyle name="Total 2 3 4 2 2 2 2" xfId="47442" xr:uid="{9F7D5EC9-70DF-4836-BE15-EB321567671F}"/>
    <cellStyle name="Total 2 3 4 2 2 3" xfId="47443" xr:uid="{9353A66E-C2CE-42F2-8BE5-D3516379A6CD}"/>
    <cellStyle name="Total 2 3 4 2 2 4" xfId="47444" xr:uid="{840CAB82-BC8D-46D1-9F63-CEE4C13A65C0}"/>
    <cellStyle name="Total 2 3 4 2 3" xfId="47445" xr:uid="{AC0178F3-CBC3-40E4-B52C-F11CE71C52CB}"/>
    <cellStyle name="Total 2 3 4 2 3 2" xfId="47446" xr:uid="{E53CF383-B098-412E-A8D9-2BA6AD01E62D}"/>
    <cellStyle name="Total 2 3 4 2 4" xfId="47447" xr:uid="{CF24AB62-2561-4482-862C-C00E497F4573}"/>
    <cellStyle name="Total 2 3 4 2 5" xfId="47448" xr:uid="{997A36C7-80BA-45CB-9482-5AF3FE8F00FC}"/>
    <cellStyle name="Total 2 3 4 3" xfId="47449" xr:uid="{6E65BE24-3E6E-4B8E-873F-1F92C54D30FB}"/>
    <cellStyle name="Total 2 3 5" xfId="47450" xr:uid="{17C4BB9B-6CEB-4045-A75E-53C05F97506B}"/>
    <cellStyle name="Total 2 3 5 2" xfId="47451" xr:uid="{8D80DED6-4823-42FB-968B-249E4F656533}"/>
    <cellStyle name="Total 2 3 5 2 2" xfId="47452" xr:uid="{1BF791CD-0F99-4920-8A11-0C02ADD26D95}"/>
    <cellStyle name="Total 2 3 5 2 2 2" xfId="47453" xr:uid="{5B833972-A550-4E68-A946-B7242AD6EF89}"/>
    <cellStyle name="Total 2 3 5 2 3" xfId="47454" xr:uid="{DED103C8-BDA9-4F6F-87FA-C21F3F314970}"/>
    <cellStyle name="Total 2 3 5 2 4" xfId="47455" xr:uid="{22D2F1E2-9C2B-4D7E-AEAC-1E74142A73CF}"/>
    <cellStyle name="Total 2 3 5 3" xfId="47456" xr:uid="{E5E8BAB2-ED60-4155-8F15-A309DA08AB90}"/>
    <cellStyle name="Total 2 3 5 3 2" xfId="47457" xr:uid="{B8A92886-4FDA-4C55-89C6-35104D8E9936}"/>
    <cellStyle name="Total 2 3 5 4" xfId="47458" xr:uid="{1AA64CA1-4B77-4613-83F5-D1BABEC69C58}"/>
    <cellStyle name="Total 2 3 5 5" xfId="47459" xr:uid="{4DEBD676-26D0-4625-B15F-6DE9DD4428CF}"/>
    <cellStyle name="Total 2 3 6" xfId="47460" xr:uid="{0622FF4B-8132-4A7D-9665-A82727EAF567}"/>
    <cellStyle name="Total 2 3 6 2" xfId="47461" xr:uid="{9B677038-9DF5-4D8B-AA5C-AD5B52A0E3C8}"/>
    <cellStyle name="Total 2 3 7" xfId="47409" xr:uid="{4944FF04-F257-4440-B5F9-F3A3584023CC}"/>
    <cellStyle name="Total 2 4" xfId="1724" xr:uid="{00000000-0005-0000-0000-0000C7060000}"/>
    <cellStyle name="Total 2 4 2" xfId="1725" xr:uid="{00000000-0005-0000-0000-0000C8060000}"/>
    <cellStyle name="Total 2 4 2 2" xfId="1726" xr:uid="{00000000-0005-0000-0000-0000C9060000}"/>
    <cellStyle name="Total 2 4 2 2 2" xfId="47465" xr:uid="{1F0C26E3-02B4-43F5-BB60-B8E228357833}"/>
    <cellStyle name="Total 2 4 2 2 2 2" xfId="47466" xr:uid="{097D4FF7-8D7A-40C3-A931-4F4216772F88}"/>
    <cellStyle name="Total 2 4 2 2 2 3" xfId="47467" xr:uid="{6F335F45-DF4B-44E9-BD52-74518618B7B8}"/>
    <cellStyle name="Total 2 4 2 2 3" xfId="47468" xr:uid="{D32A81B5-57D3-46DA-B1EE-A9E689238FB8}"/>
    <cellStyle name="Total 2 4 2 2 3 2" xfId="47469" xr:uid="{2421E98D-64ED-45C7-984E-7B629937F462}"/>
    <cellStyle name="Total 2 4 2 2 4" xfId="47470" xr:uid="{941726D7-322F-438F-8141-81E652794F0E}"/>
    <cellStyle name="Total 2 4 2 2 5" xfId="47464" xr:uid="{095AB9A5-F939-453C-A320-1A1022DEDE0C}"/>
    <cellStyle name="Total 2 4 2 3" xfId="47471" xr:uid="{CA83F677-A204-44FD-8CDD-1C4850509BAC}"/>
    <cellStyle name="Total 2 4 2 3 2" xfId="47472" xr:uid="{3CB13BDB-62D0-4544-80C1-9A5E31AA487E}"/>
    <cellStyle name="Total 2 4 2 3 3" xfId="47473" xr:uid="{36393405-1D47-4CF3-8CC3-05095D51AC8B}"/>
    <cellStyle name="Total 2 4 2 4" xfId="47474" xr:uid="{488833AE-A64C-458C-983E-69B83E28E8DE}"/>
    <cellStyle name="Total 2 4 2 4 2" xfId="47475" xr:uid="{9D1103DE-A696-4AE8-AFA4-EDD6C5E3ECF7}"/>
    <cellStyle name="Total 2 4 2 5" xfId="47476" xr:uid="{F63FDF34-9459-4226-ADD3-1D76FDEDE330}"/>
    <cellStyle name="Total 2 4 2 6" xfId="47477" xr:uid="{CE574BC1-946C-46C7-B5A1-75D9917AC33B}"/>
    <cellStyle name="Total 2 4 2 7" xfId="47478" xr:uid="{16A0D94E-D377-4B58-A259-D523CE1EB2ED}"/>
    <cellStyle name="Total 2 4 2 8" xfId="47463" xr:uid="{3ADD31C6-908D-48DA-99D8-AA8465BF6F58}"/>
    <cellStyle name="Total 2 4 3" xfId="1727" xr:uid="{00000000-0005-0000-0000-0000CA060000}"/>
    <cellStyle name="Total 2 4 3 2" xfId="47480" xr:uid="{3B74488D-B4B2-406A-A962-B10D410E1084}"/>
    <cellStyle name="Total 2 4 3 3" xfId="47481" xr:uid="{6B77BEF9-9C11-40DE-B4FA-5CC346C8A8A3}"/>
    <cellStyle name="Total 2 4 3 4" xfId="47482" xr:uid="{F144C854-83EA-4D42-AF6B-81A05D0F50B7}"/>
    <cellStyle name="Total 2 4 3 5" xfId="47479" xr:uid="{08C10D81-2615-4C29-8BC6-BF54C5CA450A}"/>
    <cellStyle name="Total 2 4 4" xfId="47483" xr:uid="{9BA4AD5A-6D27-4135-81BB-BB786EB6F5A3}"/>
    <cellStyle name="Total 2 4 4 2" xfId="47484" xr:uid="{D3B5C268-E26D-42A1-A6CE-6B301297C811}"/>
    <cellStyle name="Total 2 4 5" xfId="47462" xr:uid="{37D5A55D-6785-46CB-BC2D-B1467EA6C28F}"/>
    <cellStyle name="Total 2 5" xfId="1728" xr:uid="{00000000-0005-0000-0000-0000CB060000}"/>
    <cellStyle name="Total 2 5 2" xfId="1729" xr:uid="{00000000-0005-0000-0000-0000CC060000}"/>
    <cellStyle name="Total 2 5 2 2" xfId="47487" xr:uid="{DFA4F12E-207D-4E77-8D30-AD8A5298DC66}"/>
    <cellStyle name="Total 2 5 2 2 2" xfId="47488" xr:uid="{18E5B13B-0E92-4BA5-9399-95F32433EEB5}"/>
    <cellStyle name="Total 2 5 2 2 2 2" xfId="47489" xr:uid="{F4E19572-4447-4F32-82E1-4589ED1CF35D}"/>
    <cellStyle name="Total 2 5 2 2 3" xfId="47490" xr:uid="{49FC2696-0647-4388-85C5-BDEF07042593}"/>
    <cellStyle name="Total 2 5 2 2 4" xfId="47491" xr:uid="{03A5CD2E-F2C1-4A2A-B53F-2AEA99B3BE39}"/>
    <cellStyle name="Total 2 5 2 3" xfId="47492" xr:uid="{ED24B911-6C2E-4182-A93F-DECCE555ACB2}"/>
    <cellStyle name="Total 2 5 2 3 2" xfId="47493" xr:uid="{3EA4CE93-2143-409C-BB4A-E34A3037BD42}"/>
    <cellStyle name="Total 2 5 2 4" xfId="47494" xr:uid="{D0A124EC-2CAC-48EE-9151-1507D453140E}"/>
    <cellStyle name="Total 2 5 2 5" xfId="47495" xr:uid="{61503387-6498-4F39-8BF6-A6D78E660CC8}"/>
    <cellStyle name="Total 2 5 2 6" xfId="47486" xr:uid="{0353997F-8D1D-42D1-8ABA-4B6928F70DD0}"/>
    <cellStyle name="Total 2 5 3" xfId="47496" xr:uid="{5D5A40ED-0659-4862-91D4-AED6CD3A122E}"/>
    <cellStyle name="Total 2 5 3 2" xfId="47497" xr:uid="{477C454A-ED92-4CE9-B9A3-7AFBEFB3148B}"/>
    <cellStyle name="Total 2 5 4" xfId="47485" xr:uid="{3303B254-8E11-4903-9291-80049B0C1095}"/>
    <cellStyle name="Total 2 6" xfId="1730" xr:uid="{00000000-0005-0000-0000-0000CD060000}"/>
    <cellStyle name="Total 2 6 2" xfId="47499" xr:uid="{67325A11-3065-493E-8878-ABCAC137A6FB}"/>
    <cellStyle name="Total 2 6 2 2" xfId="47500" xr:uid="{10624B00-7ADC-4AE0-9B58-983612305947}"/>
    <cellStyle name="Total 2 6 2 2 2" xfId="47501" xr:uid="{53A949EF-E969-4C22-9AFB-B7746172E19F}"/>
    <cellStyle name="Total 2 6 2 2 2 2" xfId="47502" xr:uid="{626970F6-1508-4730-8961-C31DBF25776E}"/>
    <cellStyle name="Total 2 6 2 2 3" xfId="47503" xr:uid="{6CE82E75-A02F-4D6B-AD3B-61EFBCD0FC36}"/>
    <cellStyle name="Total 2 6 2 2 4" xfId="47504" xr:uid="{52924002-3F8E-488E-B030-010F26506845}"/>
    <cellStyle name="Total 2 6 2 3" xfId="47505" xr:uid="{C0759CBD-354E-4403-BA5B-40F27101D61B}"/>
    <cellStyle name="Total 2 6 2 3 2" xfId="47506" xr:uid="{093CF3A1-99E4-4E2B-8F6B-0FC5EFABD675}"/>
    <cellStyle name="Total 2 6 2 4" xfId="47507" xr:uid="{9A868207-A96B-46E8-BE9D-7B62CF4F5DE6}"/>
    <cellStyle name="Total 2 6 2 5" xfId="47508" xr:uid="{383E58A5-7613-496A-A951-CF5B9184FD87}"/>
    <cellStyle name="Total 2 6 3" xfId="47509" xr:uid="{AB6DB8A1-37B4-448F-91B8-43398B09724E}"/>
    <cellStyle name="Total 2 6 4" xfId="47510" xr:uid="{B62F30E8-725B-4D62-939D-497B5674F36B}"/>
    <cellStyle name="Total 2 6 5" xfId="47498" xr:uid="{6C32E43E-770F-403F-94CA-5E988317B27A}"/>
    <cellStyle name="Total 2 7" xfId="47511" xr:uid="{2C003A61-C429-4F46-BAE8-FD47C428D528}"/>
    <cellStyle name="Total 2 7 2" xfId="47512" xr:uid="{405096FD-2029-42AA-A885-06A018526BB6}"/>
    <cellStyle name="Total 2 7 2 2" xfId="47513" xr:uid="{B1F356EA-13EF-4527-83EB-4C8D50F18F3B}"/>
    <cellStyle name="Total 2 7 2 2 2" xfId="47514" xr:uid="{CB0BDBAD-1710-4500-9EFD-DB422FAF7A1F}"/>
    <cellStyle name="Total 2 7 2 2 2 2" xfId="47515" xr:uid="{588E317C-EA8D-4EFE-9471-0BC12E594136}"/>
    <cellStyle name="Total 2 7 2 2 3" xfId="47516" xr:uid="{5C020893-773F-4B25-8828-CD655E4395FF}"/>
    <cellStyle name="Total 2 7 2 2 4" xfId="47517" xr:uid="{9ECA0E48-750E-41F1-8320-89F262AD25C8}"/>
    <cellStyle name="Total 2 7 2 3" xfId="47518" xr:uid="{891EDC26-8E13-4B47-B21C-39F1DBFE6409}"/>
    <cellStyle name="Total 2 7 2 3 2" xfId="47519" xr:uid="{164AF329-EF8A-4D58-9C68-FE5D142A900D}"/>
    <cellStyle name="Total 2 7 2 4" xfId="47520" xr:uid="{C5E4C83B-ECA6-40B3-A06F-E29241962257}"/>
    <cellStyle name="Total 2 7 2 5" xfId="47521" xr:uid="{44BA6085-8924-4786-AC0E-3203CF3700F5}"/>
    <cellStyle name="Total 2 8" xfId="47522" xr:uid="{BA175323-861E-4017-8759-0998E8CD2A63}"/>
    <cellStyle name="Total 2 8 2" xfId="47523" xr:uid="{8328D311-C2F1-4E4F-AE21-B59A5E3BEA38}"/>
    <cellStyle name="Total 2 8 2 2" xfId="47524" xr:uid="{64300BD5-F97B-4A1F-A197-9599618903A6}"/>
    <cellStyle name="Total 2 8 2 2 2" xfId="47525" xr:uid="{60E13FDA-C034-4D43-B137-B98A13CE7658}"/>
    <cellStyle name="Total 2 8 2 2 2 2" xfId="47526" xr:uid="{403D1D64-4C25-4277-A0DE-3D9817A51E6C}"/>
    <cellStyle name="Total 2 8 2 2 3" xfId="47527" xr:uid="{5CAE8CAD-3FCA-4668-B4FC-CCCD5652E5DF}"/>
    <cellStyle name="Total 2 8 2 2 4" xfId="47528" xr:uid="{9C1F025F-047C-4ED8-9699-690D68339884}"/>
    <cellStyle name="Total 2 8 2 3" xfId="47529" xr:uid="{3EF52DDC-567F-4856-8BF9-700DAE8F1042}"/>
    <cellStyle name="Total 2 8 2 3 2" xfId="47530" xr:uid="{632A6E3C-0F70-459A-9001-2A5F1B8E3660}"/>
    <cellStyle name="Total 2 8 2 4" xfId="47531" xr:uid="{497A9932-EB7B-4D7B-B4AC-851E02F4A021}"/>
    <cellStyle name="Total 2 8 2 5" xfId="47532" xr:uid="{3FA44B85-AF16-4C14-8E4D-BD5EA0989A2B}"/>
    <cellStyle name="Total 2 9" xfId="47533" xr:uid="{744A4815-2083-4204-91FF-1368C26803F7}"/>
    <cellStyle name="Total 2 9 2" xfId="47534" xr:uid="{36ED4ABB-4044-4FAF-B38C-9271C8C1DEBF}"/>
    <cellStyle name="Total 2 9 2 2" xfId="47535" xr:uid="{39FA9372-832A-4E19-97C1-961177146813}"/>
    <cellStyle name="Total 2 9 2 2 2" xfId="47536" xr:uid="{4CFBE765-B21C-4569-9866-53D66B00CFD6}"/>
    <cellStyle name="Total 2 9 2 2 2 2" xfId="47537" xr:uid="{00BF9420-2BD1-47D3-B12B-E23FCB72B851}"/>
    <cellStyle name="Total 2 9 2 2 3" xfId="47538" xr:uid="{2B16E182-182C-4E18-BE83-221669186A39}"/>
    <cellStyle name="Total 2 9 2 2 4" xfId="47539" xr:uid="{341629D8-2414-43A1-BE7F-45D4B1DCD866}"/>
    <cellStyle name="Total 2 9 2 3" xfId="47540" xr:uid="{8EB8AAFC-1C98-4EA8-8286-011153502C47}"/>
    <cellStyle name="Total 2 9 2 3 2" xfId="47541" xr:uid="{D486AE8C-962C-46D7-BE43-B2CA926F704D}"/>
    <cellStyle name="Total 2 9 2 4" xfId="47542" xr:uid="{B21E1A46-7DDB-443F-A9CF-CA1A8689FED2}"/>
    <cellStyle name="Total 2 9 2 5" xfId="47543" xr:uid="{22EF4FC3-FF5D-48BA-A3B5-94FA68F811A0}"/>
    <cellStyle name="Total 20" xfId="47544" xr:uid="{556D3E9F-F4A0-44D0-9EF2-AB5839CC8D85}"/>
    <cellStyle name="Total 20 2" xfId="47545" xr:uid="{AAEBD5B7-2138-405F-9C7B-3A26346CA306}"/>
    <cellStyle name="Total 20 2 2" xfId="47546" xr:uid="{9AA9790F-EAC6-45AF-ACB5-E8DADA3BE51B}"/>
    <cellStyle name="Total 20 2 2 2" xfId="47547" xr:uid="{6B3EFAF8-E46D-4F05-A80E-B6A176573EBF}"/>
    <cellStyle name="Total 20 2 2 2 2" xfId="47548" xr:uid="{08944C7B-9EA3-49D3-BFDA-3C51186E58BD}"/>
    <cellStyle name="Total 20 2 2 2 2 2" xfId="47549" xr:uid="{AA64E98D-46CC-4487-AB16-798F1D282319}"/>
    <cellStyle name="Total 20 2 2 2 3" xfId="47550" xr:uid="{67BFAB45-741B-4B3D-BAB3-B49E8DE98ECC}"/>
    <cellStyle name="Total 20 2 2 2 4" xfId="47551" xr:uid="{4FF739AB-D97E-439D-AFBE-3DC14CD43244}"/>
    <cellStyle name="Total 20 2 2 2 5" xfId="47552" xr:uid="{86C37095-05A4-4E6F-B622-5F4FBEA89BFB}"/>
    <cellStyle name="Total 20 2 2 3" xfId="47553" xr:uid="{CDDBA6F4-86DE-4168-9424-32D50365844B}"/>
    <cellStyle name="Total 20 2 2 3 2" xfId="47554" xr:uid="{B5CB79D6-C284-4FAB-98ED-1CE7FB2C3809}"/>
    <cellStyle name="Total 20 2 2 3 3" xfId="47555" xr:uid="{0F1407BC-55D7-4EF9-87EB-ABCFA8BAF85C}"/>
    <cellStyle name="Total 20 2 2 4" xfId="47556" xr:uid="{72472A84-15E5-4C80-8B13-0846ACACC86B}"/>
    <cellStyle name="Total 20 2 2 4 2" xfId="47557" xr:uid="{6B5C494B-054A-45DE-B8A3-F2AFF7F46AA0}"/>
    <cellStyle name="Total 20 2 2 5" xfId="47558" xr:uid="{403240E9-BC6C-4212-998A-46376B099C70}"/>
    <cellStyle name="Total 20 2 2 6" xfId="47559" xr:uid="{E520BFD4-4F31-4D0C-B260-FF1C6F065A94}"/>
    <cellStyle name="Total 20 2 3" xfId="47560" xr:uid="{3FC72A18-004B-4772-9561-F7EA9ED5091F}"/>
    <cellStyle name="Total 20 2 3 2" xfId="47561" xr:uid="{96ADB567-2034-410D-BCA2-01A5D9E14F97}"/>
    <cellStyle name="Total 20 2 4" xfId="47562" xr:uid="{C2D58EC8-095A-4D61-87BE-D77B44577896}"/>
    <cellStyle name="Total 20 3" xfId="47563" xr:uid="{35E224F2-E2CC-44FB-85CC-D630D557CAF4}"/>
    <cellStyle name="Total 20 3 2" xfId="47564" xr:uid="{B9533028-9E77-40AE-A6EC-43D67066E2AF}"/>
    <cellStyle name="Total 20 3 2 2" xfId="47565" xr:uid="{B8E6180B-2C2E-4D98-A8A4-48B8C4439008}"/>
    <cellStyle name="Total 20 3 2 2 2" xfId="47566" xr:uid="{DC5E222B-A25C-4E3B-B925-A6782B4BB1DD}"/>
    <cellStyle name="Total 20 3 2 3" xfId="47567" xr:uid="{D201A90D-8AB2-4AF8-AFC4-BAFA1E12EA8E}"/>
    <cellStyle name="Total 20 3 2 4" xfId="47568" xr:uid="{C556C190-5A5C-409E-BBFE-255747B28BC0}"/>
    <cellStyle name="Total 20 3 2 5" xfId="47569" xr:uid="{793597F7-3BD6-4F95-A682-FE1B22996BE4}"/>
    <cellStyle name="Total 20 3 3" xfId="47570" xr:uid="{4EA9FC22-86C2-4136-9465-AAEEA34AF659}"/>
    <cellStyle name="Total 20 3 3 2" xfId="47571" xr:uid="{7F14C1ED-CF87-4616-8D05-BC6E3DBBF775}"/>
    <cellStyle name="Total 20 3 3 3" xfId="47572" xr:uid="{C7904A53-392B-4CCC-81D4-05C453D476AF}"/>
    <cellStyle name="Total 20 3 4" xfId="47573" xr:uid="{3485DA44-E643-40DB-A835-13247E775F18}"/>
    <cellStyle name="Total 20 3 4 2" xfId="47574" xr:uid="{730AC589-1931-43EB-B018-02EA4708D196}"/>
    <cellStyle name="Total 20 3 5" xfId="47575" xr:uid="{5E469995-7B49-4C98-8FA2-DCBB367189EB}"/>
    <cellStyle name="Total 20 3 6" xfId="47576" xr:uid="{730B41C7-E963-462F-B0E3-6164B1BBF294}"/>
    <cellStyle name="Total 20 4" xfId="47577" xr:uid="{CFF5D759-607F-4587-BD59-1B52CC691D7B}"/>
    <cellStyle name="Total 20 4 2" xfId="47578" xr:uid="{D02318BF-BF79-4EB6-AD3A-D0B6DA17E77A}"/>
    <cellStyle name="Total 20 5" xfId="47579" xr:uid="{B663556D-9914-42D8-B148-33761F016017}"/>
    <cellStyle name="Total 21" xfId="47580" xr:uid="{79A25EE2-5D04-494A-9851-99484D765785}"/>
    <cellStyle name="Total 21 2" xfId="47581" xr:uid="{77B9D829-8389-48CC-AE16-DFA87445B996}"/>
    <cellStyle name="Total 21 2 2" xfId="47582" xr:uid="{EFFD5C3C-4EBB-41C8-9261-DBF9B986C683}"/>
    <cellStyle name="Total 21 2 2 2" xfId="47583" xr:uid="{7700F03F-B4E3-4B1C-8C0C-9FC99E1E2028}"/>
    <cellStyle name="Total 21 2 2 2 2" xfId="47584" xr:uid="{41F62543-9668-4157-81FA-1B2165428228}"/>
    <cellStyle name="Total 21 2 2 2 2 2" xfId="47585" xr:uid="{9D49B2E4-3683-458E-8DFE-E69D9902A5A8}"/>
    <cellStyle name="Total 21 2 2 2 3" xfId="47586" xr:uid="{9FB93D0A-4B49-4717-AEC0-664D921E3030}"/>
    <cellStyle name="Total 21 2 2 2 4" xfId="47587" xr:uid="{451ED3F4-96BC-4E8C-92A8-394FD5E21CB4}"/>
    <cellStyle name="Total 21 2 2 2 5" xfId="47588" xr:uid="{41D4519A-4165-4E8F-914F-40B7C6BD436D}"/>
    <cellStyle name="Total 21 2 2 3" xfId="47589" xr:uid="{FCF2BE6C-ADC1-41E6-ACEC-C93C060D053B}"/>
    <cellStyle name="Total 21 2 2 3 2" xfId="47590" xr:uid="{5CC3EBAE-B258-4955-AF87-C2D6232F702A}"/>
    <cellStyle name="Total 21 2 2 3 3" xfId="47591" xr:uid="{34AF913E-E6B1-4300-9B50-FB2D43FF0BCA}"/>
    <cellStyle name="Total 21 2 2 4" xfId="47592" xr:uid="{CD8FAC56-E23A-44C2-9E57-D2825199F0C6}"/>
    <cellStyle name="Total 21 2 2 4 2" xfId="47593" xr:uid="{01F17894-B6FA-477A-AAD8-5D1FABC50884}"/>
    <cellStyle name="Total 21 2 2 5" xfId="47594" xr:uid="{A37955F6-CF23-4A33-B68D-92919436ED14}"/>
    <cellStyle name="Total 21 2 3" xfId="47595" xr:uid="{7FA8C90F-2BD2-473B-B47D-C5FF34287C02}"/>
    <cellStyle name="Total 21 3" xfId="47596" xr:uid="{2B78DFBF-FF34-4EAF-9208-9B292FE02D9D}"/>
    <cellStyle name="Total 21 3 2" xfId="47597" xr:uid="{2767A323-0BDD-4308-80BA-EA8C21DBFED4}"/>
    <cellStyle name="Total 21 3 2 2" xfId="47598" xr:uid="{06AF4203-FA9A-429C-B4CB-506DCC0418EE}"/>
    <cellStyle name="Total 21 3 2 2 2" xfId="47599" xr:uid="{6FC40A6F-A223-48F4-9648-8FA2168247A1}"/>
    <cellStyle name="Total 21 3 2 3" xfId="47600" xr:uid="{CA3799F0-AE03-4F5C-9CA2-C9ACA74F1A16}"/>
    <cellStyle name="Total 21 3 2 4" xfId="47601" xr:uid="{1AE2957E-057E-4E5C-9D40-AEF8A05127AD}"/>
    <cellStyle name="Total 21 3 2 5" xfId="47602" xr:uid="{21C4FE0F-DCBF-4BCA-B63C-061E3C4C0923}"/>
    <cellStyle name="Total 21 3 3" xfId="47603" xr:uid="{6882ACB6-8319-4D23-8D6F-1E0B39BE310A}"/>
    <cellStyle name="Total 21 3 3 2" xfId="47604" xr:uid="{CA003910-2F3E-4D94-B4E5-E5E62F365A5C}"/>
    <cellStyle name="Total 21 3 3 3" xfId="47605" xr:uid="{8B3F2BCD-D750-454A-8743-5832027A10FB}"/>
    <cellStyle name="Total 21 3 4" xfId="47606" xr:uid="{B1322A92-75A4-4187-99EC-A731CBF23593}"/>
    <cellStyle name="Total 21 3 4 2" xfId="47607" xr:uid="{A6CC140C-0B05-4F0A-8BC4-DEB9887A7410}"/>
    <cellStyle name="Total 21 3 5" xfId="47608" xr:uid="{49E2D997-7041-4EC4-8752-49AAD9579CF0}"/>
    <cellStyle name="Total 21 4" xfId="47609" xr:uid="{EFEEB090-2760-479F-8407-0974A5925CDB}"/>
    <cellStyle name="Total 22" xfId="47610" xr:uid="{9CF5C27E-338C-4FE5-879E-B30954E86271}"/>
    <cellStyle name="Total 22 2" xfId="47611" xr:uid="{287B5337-3922-4F76-A1E8-09039E27F12B}"/>
    <cellStyle name="Total 22 2 2" xfId="47612" xr:uid="{0B76CAB2-E3BE-40B7-8214-69ED623EE26E}"/>
    <cellStyle name="Total 22 2 2 2" xfId="47613" xr:uid="{CF0C0822-FBC8-45A8-AFC5-678B155A2A97}"/>
    <cellStyle name="Total 22 2 2 2 2" xfId="47614" xr:uid="{E5CDA93D-0B22-4252-A75E-7C45DEA1BC25}"/>
    <cellStyle name="Total 22 2 2 2 2 2" xfId="47615" xr:uid="{923A6CA6-B650-4CDB-BBD7-D613A8322998}"/>
    <cellStyle name="Total 22 2 2 2 3" xfId="47616" xr:uid="{CA3E1AE7-9F6E-4A66-AA14-C77843251328}"/>
    <cellStyle name="Total 22 2 2 2 4" xfId="47617" xr:uid="{4B8BB15D-FE17-40DA-880C-A7D70D278630}"/>
    <cellStyle name="Total 22 2 2 2 5" xfId="47618" xr:uid="{BD4E2940-E3EF-441B-AB4B-BE35801759AF}"/>
    <cellStyle name="Total 22 2 2 3" xfId="47619" xr:uid="{23897685-C35D-4E38-8F2B-12FFFE064C60}"/>
    <cellStyle name="Total 22 2 2 3 2" xfId="47620" xr:uid="{54F9B628-85FA-4884-9F16-E1857D0715C5}"/>
    <cellStyle name="Total 22 2 2 3 3" xfId="47621" xr:uid="{A883B6CA-D270-433F-9EC0-334E03D4BC14}"/>
    <cellStyle name="Total 22 2 2 4" xfId="47622" xr:uid="{DF6098E5-7F96-4F43-87D0-341F841AA91A}"/>
    <cellStyle name="Total 22 2 2 4 2" xfId="47623" xr:uid="{C2710AAE-529A-403C-B9C2-CF04244A4BDD}"/>
    <cellStyle name="Total 22 2 2 5" xfId="47624" xr:uid="{0BED553A-C471-44B5-B124-C35E8957C6D3}"/>
    <cellStyle name="Total 22 2 3" xfId="47625" xr:uid="{3A7179AC-B120-4C9C-B4B1-66BA1F961A4F}"/>
    <cellStyle name="Total 22 3" xfId="47626" xr:uid="{16C0AAED-17A9-4B00-BAAE-347FEBBD33C3}"/>
    <cellStyle name="Total 22 3 2" xfId="47627" xr:uid="{5A5FCA53-762D-4007-95A6-392226409372}"/>
    <cellStyle name="Total 22 3 2 2" xfId="47628" xr:uid="{FFD0AB53-A2A9-4A20-8D22-EEC79553AE03}"/>
    <cellStyle name="Total 22 3 2 2 2" xfId="47629" xr:uid="{18B9187F-8EEB-4F92-A001-9EEE0D2E9FB5}"/>
    <cellStyle name="Total 22 3 2 3" xfId="47630" xr:uid="{2FD73D91-7A01-4B69-9D39-36EDC0C3824A}"/>
    <cellStyle name="Total 22 3 2 4" xfId="47631" xr:uid="{B5355886-977A-4CD9-A9AD-900FB1C4BE7B}"/>
    <cellStyle name="Total 22 3 2 5" xfId="47632" xr:uid="{E597763E-5D74-4557-B09F-6812B3E4D848}"/>
    <cellStyle name="Total 22 3 3" xfId="47633" xr:uid="{34188090-2392-499A-8BEF-EC8C864314F7}"/>
    <cellStyle name="Total 22 3 3 2" xfId="47634" xr:uid="{D860035F-B784-401A-8F67-5053090181E0}"/>
    <cellStyle name="Total 22 3 3 3" xfId="47635" xr:uid="{72F23AD9-F48F-4C9D-8328-F8C3937E7A68}"/>
    <cellStyle name="Total 22 3 4" xfId="47636" xr:uid="{FB452397-ADAA-4B69-B177-CB08D0F98BF3}"/>
    <cellStyle name="Total 22 3 4 2" xfId="47637" xr:uid="{C2B7399A-7483-422D-B21B-A5C1A6AAAD05}"/>
    <cellStyle name="Total 22 3 5" xfId="47638" xr:uid="{670471ED-8033-449F-B982-5219BEA72DFA}"/>
    <cellStyle name="Total 22 4" xfId="47639" xr:uid="{78605039-666E-4E4E-8726-0E3B9A0D7CC7}"/>
    <cellStyle name="Total 23" xfId="47640" xr:uid="{92C966C7-89DA-4B80-A8A9-74B5C0B2D306}"/>
    <cellStyle name="Total 23 2" xfId="47641" xr:uid="{9362201E-E2BA-469E-9266-1962891CDEE5}"/>
    <cellStyle name="Total 23 2 2" xfId="47642" xr:uid="{2637A4D0-8DA1-416F-AAA0-23E33EA35B59}"/>
    <cellStyle name="Total 23 2 2 2" xfId="47643" xr:uid="{C8415B74-486B-4BE2-8FEB-28C7620BF14A}"/>
    <cellStyle name="Total 23 2 2 2 2" xfId="47644" xr:uid="{73E4DBF7-D872-46BE-A06E-C05E1AAD7C85}"/>
    <cellStyle name="Total 23 2 2 2 2 2" xfId="47645" xr:uid="{E7C79F72-158C-4A3B-9094-CF61B0A3DB99}"/>
    <cellStyle name="Total 23 2 2 2 3" xfId="47646" xr:uid="{B92B8895-BA67-4C41-B8C5-FC246A5437B0}"/>
    <cellStyle name="Total 23 2 2 2 4" xfId="47647" xr:uid="{9B0E56A5-E7DF-4088-8824-BE4182D9CF61}"/>
    <cellStyle name="Total 23 2 2 2 5" xfId="47648" xr:uid="{6B267F36-4A98-40D8-A00A-79533C75BBAB}"/>
    <cellStyle name="Total 23 2 2 3" xfId="47649" xr:uid="{11121820-3452-4C23-99E8-B14EE335A24C}"/>
    <cellStyle name="Total 23 2 2 3 2" xfId="47650" xr:uid="{FB7C0069-0DB3-413A-8081-370107D36DA7}"/>
    <cellStyle name="Total 23 2 2 3 3" xfId="47651" xr:uid="{EA22D7CA-663C-4F8E-9B20-DC8D4BCC6F4E}"/>
    <cellStyle name="Total 23 2 2 4" xfId="47652" xr:uid="{694DE54B-C9AC-4980-9F38-73A4369A448E}"/>
    <cellStyle name="Total 23 2 2 4 2" xfId="47653" xr:uid="{44B21E51-304B-45B4-90C5-1FD6C87DBBA3}"/>
    <cellStyle name="Total 23 2 2 5" xfId="47654" xr:uid="{9AFB6127-BEA8-40B6-95F8-FB6D87AD944E}"/>
    <cellStyle name="Total 23 2 2 6" xfId="47655" xr:uid="{EB1E6C39-138F-4A86-AD54-DE856B9F2BCA}"/>
    <cellStyle name="Total 23 2 3" xfId="47656" xr:uid="{8031DFA0-9A1C-4309-B0D8-2F8BBAF30372}"/>
    <cellStyle name="Total 23 2 3 2" xfId="47657" xr:uid="{D1890E2F-4B1A-4C77-8743-2AE6FDBD7704}"/>
    <cellStyle name="Total 23 2 4" xfId="47658" xr:uid="{751C3E5C-4DB3-4A2C-860B-FC91F4433F17}"/>
    <cellStyle name="Total 23 3" xfId="47659" xr:uid="{11068ACF-3207-4E85-8369-649CB1E38E33}"/>
    <cellStyle name="Total 23 3 2" xfId="47660" xr:uid="{431272DC-7AA0-4A68-95DE-F441E144521F}"/>
    <cellStyle name="Total 23 3 2 2" xfId="47661" xr:uid="{47A19F24-4201-4305-8907-AD2170900A13}"/>
    <cellStyle name="Total 23 3 2 2 2" xfId="47662" xr:uid="{0F5E4B9B-1E4C-4D8C-986A-73E832FFF0EA}"/>
    <cellStyle name="Total 23 3 2 3" xfId="47663" xr:uid="{B19B549E-1EB8-4758-B9EC-7109CFAE0906}"/>
    <cellStyle name="Total 23 3 2 4" xfId="47664" xr:uid="{9A4C8988-A05D-4779-AA92-99F473E0F091}"/>
    <cellStyle name="Total 23 3 2 5" xfId="47665" xr:uid="{89A1138B-2B69-46AF-B5D6-02665261F475}"/>
    <cellStyle name="Total 23 3 3" xfId="47666" xr:uid="{384CC0EF-8D14-4E91-8CBD-A6CB4DA631B5}"/>
    <cellStyle name="Total 23 3 3 2" xfId="47667" xr:uid="{6B4ABBCD-D18A-46B1-8DDD-9BBB343A9DFC}"/>
    <cellStyle name="Total 23 3 3 3" xfId="47668" xr:uid="{3AF8CF11-4565-4842-B510-662EE1D937E1}"/>
    <cellStyle name="Total 23 3 4" xfId="47669" xr:uid="{D66F0C39-1847-4D0C-A604-FC6043B10F75}"/>
    <cellStyle name="Total 23 3 4 2" xfId="47670" xr:uid="{62653C38-1B40-46A0-A316-558A587B5169}"/>
    <cellStyle name="Total 23 3 5" xfId="47671" xr:uid="{CF1AC040-6B9D-44D7-BAD3-C3C8F8EF00A5}"/>
    <cellStyle name="Total 23 3 6" xfId="47672" xr:uid="{0BCAAB8C-E5D0-4B3F-8FFC-AF59C6B10295}"/>
    <cellStyle name="Total 23 4" xfId="47673" xr:uid="{49C1B836-44EA-4BDE-A2D8-03ED833CE35D}"/>
    <cellStyle name="Total 23 4 2" xfId="47674" xr:uid="{91900841-B4A7-474C-9990-7EBB21D80E3C}"/>
    <cellStyle name="Total 23 5" xfId="47675" xr:uid="{BF8CEF9C-E8B1-4BCC-BE0C-8278FAA49704}"/>
    <cellStyle name="Total 24" xfId="47676" xr:uid="{388941C1-CBD0-4CA6-BB64-D4FA05976EF5}"/>
    <cellStyle name="Total 24 2" xfId="47677" xr:uid="{CCFE72AE-1B9E-4689-971D-D4F1CB8C685E}"/>
    <cellStyle name="Total 24 2 2" xfId="47678" xr:uid="{B6F7DA32-A604-41C5-B132-1688B184150A}"/>
    <cellStyle name="Total 24 2 2 2" xfId="47679" xr:uid="{E5AE763C-0D20-41CC-8822-655ECB11BEA2}"/>
    <cellStyle name="Total 24 2 2 2 2" xfId="47680" xr:uid="{CEDE6134-E41E-4C04-9CBB-077D8255AAB4}"/>
    <cellStyle name="Total 24 2 2 2 2 2" xfId="47681" xr:uid="{058AC9C9-3307-4895-BA9E-103CE7669E79}"/>
    <cellStyle name="Total 24 2 2 2 3" xfId="47682" xr:uid="{FD9A4E23-A195-47FA-91E2-3794EFA8E033}"/>
    <cellStyle name="Total 24 2 2 2 4" xfId="47683" xr:uid="{DBABB70B-1759-475D-879F-42BE5C6FB48A}"/>
    <cellStyle name="Total 24 2 2 2 5" xfId="47684" xr:uid="{EE0B7C02-6A4E-48DA-9888-B1CB1979DCAA}"/>
    <cellStyle name="Total 24 2 2 3" xfId="47685" xr:uid="{ABA79740-50B8-4885-9EB8-3A3711BC47BD}"/>
    <cellStyle name="Total 24 2 2 3 2" xfId="47686" xr:uid="{AB547E6E-2C41-4B73-91AE-47427C8E3F2D}"/>
    <cellStyle name="Total 24 2 2 3 3" xfId="47687" xr:uid="{64508DBB-6E45-41B2-A11F-B18CA1D0EB92}"/>
    <cellStyle name="Total 24 2 2 4" xfId="47688" xr:uid="{B80393C3-F852-417C-BBAE-7F40BB6F0C2F}"/>
    <cellStyle name="Total 24 2 2 4 2" xfId="47689" xr:uid="{B337E0C6-234C-4AD4-A1A8-62897665DE44}"/>
    <cellStyle name="Total 24 2 2 5" xfId="47690" xr:uid="{8737D49E-A413-4DBD-A83D-66D3690AAB52}"/>
    <cellStyle name="Total 24 2 3" xfId="47691" xr:uid="{9F10D9B1-067F-4D39-9BC0-1904D6CFC015}"/>
    <cellStyle name="Total 24 3" xfId="47692" xr:uid="{C660DEB7-F4F8-4D72-A064-79C922372233}"/>
    <cellStyle name="Total 24 3 2" xfId="47693" xr:uid="{A0CD5288-CAC6-4CB1-AC0F-EE9F9E2CB385}"/>
    <cellStyle name="Total 24 3 2 2" xfId="47694" xr:uid="{52721802-851F-41B9-BD95-B1E92B127D1C}"/>
    <cellStyle name="Total 24 3 2 2 2" xfId="47695" xr:uid="{627ED7C4-3AD0-46A6-9F06-B83B6955C8C9}"/>
    <cellStyle name="Total 24 3 2 3" xfId="47696" xr:uid="{414393FC-B29B-4BA8-B61B-9624493E10DD}"/>
    <cellStyle name="Total 24 3 2 4" xfId="47697" xr:uid="{B6F99AF5-DB2C-4824-A845-15D8A10ACBAF}"/>
    <cellStyle name="Total 24 3 2 5" xfId="47698" xr:uid="{A1F031C1-03EE-419A-B225-8C489D2408A2}"/>
    <cellStyle name="Total 24 3 3" xfId="47699" xr:uid="{3F35E97F-3FAC-4D45-B9F3-395528C0BCFB}"/>
    <cellStyle name="Total 24 3 3 2" xfId="47700" xr:uid="{896AEC84-BF92-4500-8983-B3ACC3B598EE}"/>
    <cellStyle name="Total 24 3 3 3" xfId="47701" xr:uid="{0C736E88-5BC7-4A22-9C8A-1FBA89DCDB92}"/>
    <cellStyle name="Total 24 3 4" xfId="47702" xr:uid="{AD025402-6AF2-44BC-9B04-1B72B08A48F7}"/>
    <cellStyle name="Total 24 3 4 2" xfId="47703" xr:uid="{A516ADB3-0604-4D1A-8B8F-736253BF297B}"/>
    <cellStyle name="Total 24 3 5" xfId="47704" xr:uid="{0E1DC3B5-8FDC-4E2B-AF36-1299CC09CCF2}"/>
    <cellStyle name="Total 24 4" xfId="47705" xr:uid="{0A06C333-F09B-47E8-87C4-F1FEB59A0CDE}"/>
    <cellStyle name="Total 25" xfId="47706" xr:uid="{4CAF69A5-B48F-4B9F-99DE-41793529035D}"/>
    <cellStyle name="Total 25 2" xfId="47707" xr:uid="{321765E5-F4D5-4A12-95F8-830A0EC2593A}"/>
    <cellStyle name="Total 25 2 2" xfId="47708" xr:uid="{E0C072DC-0FAC-4C5B-AC2F-A646C547BF5E}"/>
    <cellStyle name="Total 25 2 2 2" xfId="47709" xr:uid="{E6F1F191-75A8-4211-B38F-396E82496AA5}"/>
    <cellStyle name="Total 25 2 2 2 2" xfId="47710" xr:uid="{925D0715-361F-48F8-AD92-072FF745252A}"/>
    <cellStyle name="Total 25 2 2 2 2 2" xfId="47711" xr:uid="{699A12A2-DFF2-40D8-B3E0-711CE7275C7B}"/>
    <cellStyle name="Total 25 2 2 2 3" xfId="47712" xr:uid="{89B19A2A-6AFC-4039-A39E-EB9BA0FCD48C}"/>
    <cellStyle name="Total 25 2 2 2 4" xfId="47713" xr:uid="{7E6DE9E8-3AA6-4E22-8EB0-E94EFA371A18}"/>
    <cellStyle name="Total 25 2 2 2 5" xfId="47714" xr:uid="{0CA5A360-9035-45EC-AD33-BC06C2E580E4}"/>
    <cellStyle name="Total 25 2 2 3" xfId="47715" xr:uid="{3F4203F2-3DAD-4B4F-A8CB-D9125776682E}"/>
    <cellStyle name="Total 25 2 2 3 2" xfId="47716" xr:uid="{D18091B5-FAD0-44A0-9CA6-A44C5C9639F3}"/>
    <cellStyle name="Total 25 2 2 3 3" xfId="47717" xr:uid="{4FEC6DB6-1C40-4E97-8750-EEEB7AE76E8A}"/>
    <cellStyle name="Total 25 2 2 4" xfId="47718" xr:uid="{3E24CC80-612F-42A4-BA85-87522E981E9F}"/>
    <cellStyle name="Total 25 2 2 4 2" xfId="47719" xr:uid="{B7D19688-0EE6-4B22-BF45-687D6E9BE66C}"/>
    <cellStyle name="Total 25 2 2 5" xfId="47720" xr:uid="{908A2D1F-FED3-4574-BD86-B14794C5CAC2}"/>
    <cellStyle name="Total 25 2 3" xfId="47721" xr:uid="{13957BC7-95A6-4810-98F6-C35C2B8DFC51}"/>
    <cellStyle name="Total 25 3" xfId="47722" xr:uid="{8E36E8FE-AA9C-4934-8578-9D84A02167EA}"/>
    <cellStyle name="Total 25 3 2" xfId="47723" xr:uid="{77ACE4D9-88CE-4583-8A07-E44500DCE8A6}"/>
    <cellStyle name="Total 25 3 2 2" xfId="47724" xr:uid="{45E0E3E0-D904-4993-BC6A-7DACD95DCD3E}"/>
    <cellStyle name="Total 25 3 2 2 2" xfId="47725" xr:uid="{A6B338F8-D486-4A97-AC81-7B104611A5A3}"/>
    <cellStyle name="Total 25 3 2 3" xfId="47726" xr:uid="{D349096F-E51E-4F82-8FF6-3ADC04427716}"/>
    <cellStyle name="Total 25 3 2 4" xfId="47727" xr:uid="{8FB906D0-1AAF-489D-8043-D19AF7F1DA5D}"/>
    <cellStyle name="Total 25 3 2 5" xfId="47728" xr:uid="{CEE4B6B4-55E1-431E-814B-64DEA9E230B7}"/>
    <cellStyle name="Total 25 3 3" xfId="47729" xr:uid="{34A5E16D-7C7B-4882-86DB-4D345DC14D0A}"/>
    <cellStyle name="Total 25 3 3 2" xfId="47730" xr:uid="{1CAD6D88-49E2-4A61-B3C0-953DA01116DD}"/>
    <cellStyle name="Total 25 3 3 3" xfId="47731" xr:uid="{85E167D2-8905-407A-AE32-BDA3EE3303EC}"/>
    <cellStyle name="Total 25 3 4" xfId="47732" xr:uid="{042A73DA-2C9D-490B-8907-0114D2992C13}"/>
    <cellStyle name="Total 25 3 4 2" xfId="47733" xr:uid="{CADAB1EA-EA00-4269-9E99-5DDE51A73911}"/>
    <cellStyle name="Total 25 3 5" xfId="47734" xr:uid="{551E92E3-3D41-4F6C-B964-B985D145A5A2}"/>
    <cellStyle name="Total 25 4" xfId="47735" xr:uid="{F3F85AD0-449A-401E-BBAE-B28BBA943E6A}"/>
    <cellStyle name="Total 26" xfId="47736" xr:uid="{54CD062F-C74C-41A3-AC28-786566C0E176}"/>
    <cellStyle name="Total 26 2" xfId="47737" xr:uid="{19BBFCCA-995D-4053-A1D8-A8BF1151E4F4}"/>
    <cellStyle name="Total 26 2 2" xfId="47738" xr:uid="{D8BFBB9D-032C-492E-AF71-F2EEA13B3F19}"/>
    <cellStyle name="Total 26 2 2 2" xfId="47739" xr:uid="{588EF858-8070-470E-A867-E79B3226B577}"/>
    <cellStyle name="Total 26 2 2 2 2" xfId="47740" xr:uid="{EF219EC3-A6A3-4C6E-849E-65ACFBC43BFB}"/>
    <cellStyle name="Total 26 2 2 2 2 2" xfId="47741" xr:uid="{F028F668-ED41-4300-9094-F02A2969683E}"/>
    <cellStyle name="Total 26 2 2 2 3" xfId="47742" xr:uid="{B258D774-03F0-4AD9-B3AE-71D18AC34A91}"/>
    <cellStyle name="Total 26 2 2 2 4" xfId="47743" xr:uid="{A4FD07C7-0A96-4A23-ADD0-E7B315DC36CF}"/>
    <cellStyle name="Total 26 2 2 2 5" xfId="47744" xr:uid="{2F53697F-D6E2-4F66-BA7F-577D21CAF624}"/>
    <cellStyle name="Total 26 2 2 3" xfId="47745" xr:uid="{93C298E1-AB5C-4E67-ACA5-A15CAA95AF29}"/>
    <cellStyle name="Total 26 2 2 3 2" xfId="47746" xr:uid="{79F5F79F-0422-4002-82F5-67A6528E157A}"/>
    <cellStyle name="Total 26 2 2 3 3" xfId="47747" xr:uid="{61EC0FEB-D5B8-44B7-AAB3-E27517F22B79}"/>
    <cellStyle name="Total 26 2 2 4" xfId="47748" xr:uid="{FB3ABBEE-51CD-400B-BFE0-657FE2C19E0E}"/>
    <cellStyle name="Total 26 2 2 4 2" xfId="47749" xr:uid="{B012AD80-9AE1-4A81-8967-4151D4B1AB8D}"/>
    <cellStyle name="Total 26 2 2 5" xfId="47750" xr:uid="{1C324DB7-F5AF-4253-A0C7-4BC0094183F8}"/>
    <cellStyle name="Total 26 2 2 6" xfId="47751" xr:uid="{69C77588-1132-4CB9-9919-D1D913446413}"/>
    <cellStyle name="Total 26 2 3" xfId="47752" xr:uid="{25148E6B-2571-4693-A2B6-3A58558776EE}"/>
    <cellStyle name="Total 26 2 3 2" xfId="47753" xr:uid="{ED61DDEB-9381-47EC-A127-FBE83FE1F0EB}"/>
    <cellStyle name="Total 26 2 4" xfId="47754" xr:uid="{102774EF-18B9-4919-A9D3-00154B5F458A}"/>
    <cellStyle name="Total 26 3" xfId="47755" xr:uid="{43A9B064-7685-4581-81A3-7A74E6E67383}"/>
    <cellStyle name="Total 26 3 2" xfId="47756" xr:uid="{A20F2933-7B54-4D9D-A09E-563C6FEDD421}"/>
    <cellStyle name="Total 26 3 2 2" xfId="47757" xr:uid="{63D2D7CE-AA67-4881-AB5F-37E268876665}"/>
    <cellStyle name="Total 26 3 2 2 2" xfId="47758" xr:uid="{858345BF-BD6B-4B6E-91C4-83AACD6B0F71}"/>
    <cellStyle name="Total 26 3 2 3" xfId="47759" xr:uid="{FC0E442D-6C20-4811-B5CD-CC0BD7C75F24}"/>
    <cellStyle name="Total 26 3 2 4" xfId="47760" xr:uid="{3071CCE2-88FB-4AD6-89EE-20511BE6BE70}"/>
    <cellStyle name="Total 26 3 2 5" xfId="47761" xr:uid="{F26FD6A8-D38C-48D1-B5AA-9D787277710A}"/>
    <cellStyle name="Total 26 3 3" xfId="47762" xr:uid="{C01D03BA-6238-40C8-B8EF-6D8F9FD2C854}"/>
    <cellStyle name="Total 26 3 3 2" xfId="47763" xr:uid="{40D6DCEE-EB07-44D5-8A82-05CAD1AB7CA2}"/>
    <cellStyle name="Total 26 3 3 3" xfId="47764" xr:uid="{94CAAB68-C6FC-4A48-AE57-C89FE2E39BFE}"/>
    <cellStyle name="Total 26 3 4" xfId="47765" xr:uid="{FD0AA044-622A-46ED-9825-F8446A8F4599}"/>
    <cellStyle name="Total 26 3 4 2" xfId="47766" xr:uid="{3F841406-5FC9-4332-A1E8-D6C9FA87FF6A}"/>
    <cellStyle name="Total 26 3 5" xfId="47767" xr:uid="{79AF2FBD-55EB-453C-B6B4-2B304085125A}"/>
    <cellStyle name="Total 26 3 6" xfId="47768" xr:uid="{2F7F80EB-05BE-4B71-A330-EB2DA2D69032}"/>
    <cellStyle name="Total 26 4" xfId="47769" xr:uid="{D5ED19F2-A052-4268-86CF-333ADB0BC214}"/>
    <cellStyle name="Total 26 4 2" xfId="47770" xr:uid="{12C76770-2CCE-4CFF-9531-91A44901C356}"/>
    <cellStyle name="Total 26 5" xfId="47771" xr:uid="{B789EC90-CFDB-4CCD-8A39-5BCF2DA3556D}"/>
    <cellStyle name="Total 27" xfId="47772" xr:uid="{508BBE74-E8B1-40AD-A649-576C2202B84D}"/>
    <cellStyle name="Total 27 2" xfId="47773" xr:uid="{AEB4C96D-A504-41AB-AABC-D72F94DBDE4C}"/>
    <cellStyle name="Total 27 2 2" xfId="47774" xr:uid="{0A1DF8AC-08F9-4F0C-B1DB-9B0712E31724}"/>
    <cellStyle name="Total 27 2 2 2" xfId="47775" xr:uid="{98F169E9-547E-47E7-8539-083363D1EEFE}"/>
    <cellStyle name="Total 27 2 2 2 2" xfId="47776" xr:uid="{733DD91E-0F80-484B-8651-2BD305A0AAFA}"/>
    <cellStyle name="Total 27 2 2 2 2 2" xfId="47777" xr:uid="{00D6DA83-FE04-4543-8D2C-295BB3B736AD}"/>
    <cellStyle name="Total 27 2 2 2 3" xfId="47778" xr:uid="{E4F091DD-FD94-4C25-91AB-3A4F93FCEFB8}"/>
    <cellStyle name="Total 27 2 2 2 4" xfId="47779" xr:uid="{F3926A18-CC72-4E58-91D3-1C525AAE7360}"/>
    <cellStyle name="Total 27 2 2 2 5" xfId="47780" xr:uid="{E02769F6-528A-4BD0-80B4-397BFA5CCF42}"/>
    <cellStyle name="Total 27 2 2 3" xfId="47781" xr:uid="{A349DC7B-869F-4C92-A88C-27212B3A3A12}"/>
    <cellStyle name="Total 27 2 2 3 2" xfId="47782" xr:uid="{A21A55A9-F890-443B-917D-9721653B0AB7}"/>
    <cellStyle name="Total 27 2 2 3 3" xfId="47783" xr:uid="{27A733C4-FDF5-4FB9-B38B-D2B746887446}"/>
    <cellStyle name="Total 27 2 2 4" xfId="47784" xr:uid="{98286E60-8CF1-4A31-8CCB-D71332808F69}"/>
    <cellStyle name="Total 27 2 2 4 2" xfId="47785" xr:uid="{277D6B4B-DD8D-4F0B-A5FB-6BFDE309A842}"/>
    <cellStyle name="Total 27 2 2 5" xfId="47786" xr:uid="{96DE3242-0C0E-4689-BE53-F2C53CA645F4}"/>
    <cellStyle name="Total 27 2 2 6" xfId="47787" xr:uid="{CB248023-2E2D-404F-B480-AF71BDED94AA}"/>
    <cellStyle name="Total 27 2 3" xfId="47788" xr:uid="{8EC46ACA-E670-4F63-9F08-3BFEA3209FF8}"/>
    <cellStyle name="Total 27 2 3 2" xfId="47789" xr:uid="{90D1A137-9757-4765-9DEC-03CCD77E11BF}"/>
    <cellStyle name="Total 27 2 4" xfId="47790" xr:uid="{9E0ACCB2-FDD9-42ED-A000-D0DEE63328EC}"/>
    <cellStyle name="Total 27 3" xfId="47791" xr:uid="{A3C65C55-6E33-442E-A44D-6113F8ACF260}"/>
    <cellStyle name="Total 27 3 2" xfId="47792" xr:uid="{C121E711-C747-4F37-97F4-16B67943D5CB}"/>
    <cellStyle name="Total 27 3 2 2" xfId="47793" xr:uid="{D61B180A-40D6-4C5B-84CE-714459E9D048}"/>
    <cellStyle name="Total 27 3 2 2 2" xfId="47794" xr:uid="{B3ACA980-AB17-4FB0-A8B8-9F0FDBB22125}"/>
    <cellStyle name="Total 27 3 2 3" xfId="47795" xr:uid="{67D11B14-0645-4209-90D8-CCFD5BC121DE}"/>
    <cellStyle name="Total 27 3 2 4" xfId="47796" xr:uid="{824A6EE0-A7BB-465C-94E2-95CE0EEEB91B}"/>
    <cellStyle name="Total 27 3 2 5" xfId="47797" xr:uid="{8606190E-4134-4DF1-ACC1-B83B34EDB4B6}"/>
    <cellStyle name="Total 27 3 3" xfId="47798" xr:uid="{80B6F0AD-BFAF-4ADC-BA75-96EB4B7CC055}"/>
    <cellStyle name="Total 27 3 3 2" xfId="47799" xr:uid="{AB5901C3-E552-437A-8C27-0B22E1673281}"/>
    <cellStyle name="Total 27 3 3 3" xfId="47800" xr:uid="{990D31D2-4494-4C45-BC72-3D657FF55493}"/>
    <cellStyle name="Total 27 3 4" xfId="47801" xr:uid="{FE2EE0D2-6CC6-4037-9C6B-A4B70A1817BA}"/>
    <cellStyle name="Total 27 3 4 2" xfId="47802" xr:uid="{4DF0531B-AFF2-491A-A669-E693D8C0E6E1}"/>
    <cellStyle name="Total 27 3 5" xfId="47803" xr:uid="{10EC2DE3-A5BD-47E5-99D0-DADD50C02079}"/>
    <cellStyle name="Total 27 3 6" xfId="47804" xr:uid="{AF1BDB59-3641-4B1D-9928-384D40456C2A}"/>
    <cellStyle name="Total 27 4" xfId="47805" xr:uid="{DE128906-24F1-4949-A3A0-F26A6C34828B}"/>
    <cellStyle name="Total 27 4 2" xfId="47806" xr:uid="{D1528914-0D5B-4AF3-8AD2-31E6C6BCC81D}"/>
    <cellStyle name="Total 27 5" xfId="47807" xr:uid="{278C36D0-5A1C-4001-B46C-BBFAA4655AA0}"/>
    <cellStyle name="Total 28" xfId="47808" xr:uid="{0A5629B7-7B6D-4607-90A0-16AED1C692F6}"/>
    <cellStyle name="Total 28 2" xfId="47809" xr:uid="{81885FB7-9CE8-4CF0-BE56-260B5446A765}"/>
    <cellStyle name="Total 28 2 2" xfId="47810" xr:uid="{2C1A8B7C-9C0F-4BE9-8184-3EF330AD82F9}"/>
    <cellStyle name="Total 28 2 2 2" xfId="47811" xr:uid="{18C2ED00-DA6B-4A46-A0E0-2E0A029F645D}"/>
    <cellStyle name="Total 28 2 2 2 2" xfId="47812" xr:uid="{20D67AAB-470E-4016-8612-AA6B88B3CE14}"/>
    <cellStyle name="Total 28 2 2 2 2 2" xfId="47813" xr:uid="{E155FE41-B219-464D-8C7C-7B51DD8B7636}"/>
    <cellStyle name="Total 28 2 2 2 3" xfId="47814" xr:uid="{FDDB17C7-DDC1-4878-B014-0FBB2FA42EFA}"/>
    <cellStyle name="Total 28 2 2 2 4" xfId="47815" xr:uid="{711830AC-5FCA-463F-8C4C-AF1E541ED29E}"/>
    <cellStyle name="Total 28 2 2 2 5" xfId="47816" xr:uid="{320583AA-8463-432C-9905-90CDC4AB1905}"/>
    <cellStyle name="Total 28 2 2 3" xfId="47817" xr:uid="{AC85B177-4DB2-4706-942B-B639D253BD67}"/>
    <cellStyle name="Total 28 2 2 3 2" xfId="47818" xr:uid="{4446E589-C7DD-44B3-8E97-0DBD48FB94A1}"/>
    <cellStyle name="Total 28 2 2 3 3" xfId="47819" xr:uid="{2E72AEA7-3BDE-4947-81BB-293230362C9D}"/>
    <cellStyle name="Total 28 2 2 4" xfId="47820" xr:uid="{F94B5E58-A76C-4152-92A1-2D69A6E1D214}"/>
    <cellStyle name="Total 28 2 2 4 2" xfId="47821" xr:uid="{F60A3AA9-9183-480C-B667-9A25DF119A0F}"/>
    <cellStyle name="Total 28 2 2 5" xfId="47822" xr:uid="{771629B4-F5C3-4001-B98A-C058A05CC8F4}"/>
    <cellStyle name="Total 28 2 2 6" xfId="47823" xr:uid="{BA4F65F9-8416-4418-B58B-AF8B249782C1}"/>
    <cellStyle name="Total 28 2 3" xfId="47824" xr:uid="{27922263-DD2A-44D3-8315-72CBAAF475F9}"/>
    <cellStyle name="Total 28 2 3 2" xfId="47825" xr:uid="{63B5BDC1-F8E3-462C-9FCF-85B01F37700A}"/>
    <cellStyle name="Total 28 2 4" xfId="47826" xr:uid="{5773EF58-10D7-404C-8197-3234BF8386A5}"/>
    <cellStyle name="Total 28 3" xfId="47827" xr:uid="{22B6523E-4265-49D8-81E0-D653E0863B06}"/>
    <cellStyle name="Total 28 3 2" xfId="47828" xr:uid="{D5BFAB71-995B-4AD9-B400-D5C5D3D58F67}"/>
    <cellStyle name="Total 28 3 2 2" xfId="47829" xr:uid="{136C289F-A753-4E6B-A45B-B10980988A93}"/>
    <cellStyle name="Total 28 3 2 2 2" xfId="47830" xr:uid="{FFB6EE5F-37C2-4302-924B-D3F128AAA117}"/>
    <cellStyle name="Total 28 3 2 3" xfId="47831" xr:uid="{148386D0-A832-42AA-B017-7AB576FE507D}"/>
    <cellStyle name="Total 28 3 2 4" xfId="47832" xr:uid="{3D2FE0DD-1943-4B35-BDBD-7E673E777354}"/>
    <cellStyle name="Total 28 3 2 5" xfId="47833" xr:uid="{7FC4B75E-A883-4EA9-9DB2-0D0A5AF51B42}"/>
    <cellStyle name="Total 28 3 3" xfId="47834" xr:uid="{221BF425-4A9C-440D-8A44-9F0099DA47F5}"/>
    <cellStyle name="Total 28 3 3 2" xfId="47835" xr:uid="{F20B5B09-03A1-4DE1-B2DE-D364B0EF7A6D}"/>
    <cellStyle name="Total 28 3 3 3" xfId="47836" xr:uid="{3DFEBCDB-B145-45F9-B51A-39129F86E74B}"/>
    <cellStyle name="Total 28 3 4" xfId="47837" xr:uid="{AAD63EA9-D13B-4577-B51D-30B110BED169}"/>
    <cellStyle name="Total 28 3 4 2" xfId="47838" xr:uid="{8FA016CA-980C-4699-B8E0-8F74A67E58F8}"/>
    <cellStyle name="Total 28 3 5" xfId="47839" xr:uid="{8A5CE812-7A57-4742-BF5B-A5D05450360A}"/>
    <cellStyle name="Total 28 3 6" xfId="47840" xr:uid="{59D8AE3C-4945-4719-B6B8-9B327EF93AA3}"/>
    <cellStyle name="Total 28 4" xfId="47841" xr:uid="{CF4C3058-2EF3-4D32-82B5-3C2DE3AEF360}"/>
    <cellStyle name="Total 28 4 2" xfId="47842" xr:uid="{96747E6C-82B1-4F63-9B81-C3110DD785FC}"/>
    <cellStyle name="Total 28 5" xfId="47843" xr:uid="{57B8134C-33A4-421D-AD51-9FE0953CB092}"/>
    <cellStyle name="Total 29" xfId="47844" xr:uid="{983FEEB5-9A92-4577-8876-2FE13F6520EE}"/>
    <cellStyle name="Total 29 2" xfId="47845" xr:uid="{E89DDDBA-DAF3-411D-8560-9BE7E871CAF9}"/>
    <cellStyle name="Total 29 2 2" xfId="47846" xr:uid="{5D3A4FFF-501F-40E1-94DE-C565B70CE6DC}"/>
    <cellStyle name="Total 29 2 2 2" xfId="47847" xr:uid="{9E876B52-DDF1-46A2-8208-095B3163D12F}"/>
    <cellStyle name="Total 29 2 2 2 2" xfId="47848" xr:uid="{1F7EB273-EF17-43B9-909C-B4C52871CA2D}"/>
    <cellStyle name="Total 29 2 2 2 2 2" xfId="47849" xr:uid="{BF87A541-B8EE-4457-996A-3ED0A0E86398}"/>
    <cellStyle name="Total 29 2 2 2 3" xfId="47850" xr:uid="{A602F61B-12C2-4547-8E7A-EAAC07E9DF54}"/>
    <cellStyle name="Total 29 2 2 2 4" xfId="47851" xr:uid="{E0840549-8D4D-40F2-8FB3-128EE6957898}"/>
    <cellStyle name="Total 29 2 2 2 5" xfId="47852" xr:uid="{C5C2C8BF-8F1F-4C3A-8373-33868C7EA643}"/>
    <cellStyle name="Total 29 2 2 3" xfId="47853" xr:uid="{89E2CA1E-DA19-43DE-8C3D-0A9851350790}"/>
    <cellStyle name="Total 29 2 2 3 2" xfId="47854" xr:uid="{87CA0B36-229D-4093-9D89-BBB0588AD00A}"/>
    <cellStyle name="Total 29 2 2 3 3" xfId="47855" xr:uid="{FC1360B8-939E-42A9-9682-F526A88F9CB6}"/>
    <cellStyle name="Total 29 2 2 4" xfId="47856" xr:uid="{298432D4-AEE8-46F2-88F3-BD377ACB2492}"/>
    <cellStyle name="Total 29 2 2 4 2" xfId="47857" xr:uid="{2776D1A0-AB56-4C13-B2BB-3AD19979ACFD}"/>
    <cellStyle name="Total 29 2 2 5" xfId="47858" xr:uid="{CF63C6A4-96EE-479F-88B8-D291FFDE139C}"/>
    <cellStyle name="Total 29 2 2 6" xfId="47859" xr:uid="{2E5C8CF6-E94B-432B-9973-F693BF674072}"/>
    <cellStyle name="Total 29 2 3" xfId="47860" xr:uid="{5946CD94-0ED6-4FD1-BE92-B6B0828B5F68}"/>
    <cellStyle name="Total 29 2 3 2" xfId="47861" xr:uid="{344F1E48-837E-4C77-8894-CFE8DB55EC89}"/>
    <cellStyle name="Total 29 2 4" xfId="47862" xr:uid="{54DD5709-C40F-405E-AC0D-A60A084BB882}"/>
    <cellStyle name="Total 29 3" xfId="47863" xr:uid="{34B30480-C7D7-467F-935A-8135DAB2A9E5}"/>
    <cellStyle name="Total 29 3 2" xfId="47864" xr:uid="{3A724FAD-0BA2-4378-A98C-B6AD11569836}"/>
    <cellStyle name="Total 29 3 2 2" xfId="47865" xr:uid="{5CBD5130-09B6-48FD-A0D2-061CFC3C6920}"/>
    <cellStyle name="Total 29 3 2 2 2" xfId="47866" xr:uid="{4FAF54E9-438D-4F9D-951B-E0D4AEAEE25E}"/>
    <cellStyle name="Total 29 3 2 3" xfId="47867" xr:uid="{E1227506-5694-461C-B4E6-9299B876D17F}"/>
    <cellStyle name="Total 29 3 2 4" xfId="47868" xr:uid="{A10F01BE-9C7D-4136-AE61-54EE8958C0CD}"/>
    <cellStyle name="Total 29 3 2 5" xfId="47869" xr:uid="{E21A1D94-C016-4A7F-82B5-DBEBEEC82E33}"/>
    <cellStyle name="Total 29 3 3" xfId="47870" xr:uid="{1A1E9C13-5172-4BED-A382-D158DF4E9857}"/>
    <cellStyle name="Total 29 3 3 2" xfId="47871" xr:uid="{9C9BAB6E-67A4-4FD2-B2DC-C5C7DBE15C0F}"/>
    <cellStyle name="Total 29 3 3 3" xfId="47872" xr:uid="{71DE101D-DF42-4C57-B507-2C9EF9C51A7A}"/>
    <cellStyle name="Total 29 3 4" xfId="47873" xr:uid="{0FC4719C-9A9E-4F2B-9D96-F15468D9DEB8}"/>
    <cellStyle name="Total 29 3 4 2" xfId="47874" xr:uid="{D289C59C-B32F-4978-A4FF-FA91C91B6566}"/>
    <cellStyle name="Total 29 3 5" xfId="47875" xr:uid="{8EE5D846-DA14-4E91-8FC0-284586C8CBF8}"/>
    <cellStyle name="Total 29 3 6" xfId="47876" xr:uid="{B984699D-5EF9-4BAC-922C-6A36CB66398B}"/>
    <cellStyle name="Total 29 4" xfId="47877" xr:uid="{C659448C-5547-47C5-BC47-F0F3977734BA}"/>
    <cellStyle name="Total 29 4 2" xfId="47878" xr:uid="{E8C59680-F242-4546-9798-BFBDC48C4DEE}"/>
    <cellStyle name="Total 29 5" xfId="47879" xr:uid="{C139C0D3-5D6E-4FF6-AED5-5673A2A45A24}"/>
    <cellStyle name="Total 3" xfId="1731" xr:uid="{00000000-0005-0000-0000-0000CE060000}"/>
    <cellStyle name="Total 3 2" xfId="1732" xr:uid="{00000000-0005-0000-0000-0000CF060000}"/>
    <cellStyle name="Total 3 2 2" xfId="1733" xr:uid="{00000000-0005-0000-0000-0000D0060000}"/>
    <cellStyle name="Total 3 2 2 2" xfId="1734" xr:uid="{00000000-0005-0000-0000-0000D1060000}"/>
    <cellStyle name="Total 3 2 2 2 2" xfId="47884" xr:uid="{839524DB-A1C2-405B-951E-844244CDFB5F}"/>
    <cellStyle name="Total 3 2 2 2 2 2" xfId="47885" xr:uid="{CB500ABE-FDF0-46A2-B3B3-974C43A04249}"/>
    <cellStyle name="Total 3 2 2 2 3" xfId="47886" xr:uid="{EE8B6972-6C39-4816-B676-6518615A4613}"/>
    <cellStyle name="Total 3 2 2 2 4" xfId="47887" xr:uid="{B26A9F58-FF1D-4A6C-9626-AC4A462AFE50}"/>
    <cellStyle name="Total 3 2 2 2 5" xfId="47888" xr:uid="{742DF6E9-4346-4E2F-929E-3C6E21A9A613}"/>
    <cellStyle name="Total 3 2 2 2 6" xfId="47883" xr:uid="{0E3F1942-7F83-4E85-A511-B15D806CA4DB}"/>
    <cellStyle name="Total 3 2 2 3" xfId="47889" xr:uid="{FAB01C93-9D59-4C61-88E5-96191047305F}"/>
    <cellStyle name="Total 3 2 2 3 2" xfId="47890" xr:uid="{997A557A-880B-491B-9846-9A7DFE6D0499}"/>
    <cellStyle name="Total 3 2 2 3 3" xfId="47891" xr:uid="{110E1B06-B0F7-4368-8284-6E6A3BF84398}"/>
    <cellStyle name="Total 3 2 2 4" xfId="47892" xr:uid="{0F3AB3CD-3D61-41A4-8089-335A2C253F4F}"/>
    <cellStyle name="Total 3 2 2 4 2" xfId="47893" xr:uid="{88995BF9-C12F-4625-9F79-335B7BCAB7B0}"/>
    <cellStyle name="Total 3 2 2 5" xfId="47894" xr:uid="{2B08FCB2-7ADE-41B1-B84A-3E3C04D0F346}"/>
    <cellStyle name="Total 3 2 2 5 2" xfId="47895" xr:uid="{3AE4B64C-0896-4C01-A6C9-E24121F1509D}"/>
    <cellStyle name="Total 3 2 2 6" xfId="47896" xr:uid="{752994DB-2E8C-4ABD-ABC8-551614F9F410}"/>
    <cellStyle name="Total 3 2 2 7" xfId="47882" xr:uid="{6323A4CC-E2ED-451F-80B5-C8457416A482}"/>
    <cellStyle name="Total 3 2 3" xfId="1735" xr:uid="{00000000-0005-0000-0000-0000D2060000}"/>
    <cellStyle name="Total 3 2 3 2" xfId="47898" xr:uid="{B216CC97-94A0-4950-96CC-CCA6C4E3FC23}"/>
    <cellStyle name="Total 3 2 3 2 2" xfId="47899" xr:uid="{AC9AAB19-3601-492C-9537-04FDBE8EC54F}"/>
    <cellStyle name="Total 3 2 3 3" xfId="47897" xr:uid="{AC65FBC7-6546-4CD6-B8EA-532BE596C20A}"/>
    <cellStyle name="Total 3 2 4" xfId="47900" xr:uid="{44332AAE-F29F-41D3-A9DD-20AF84285922}"/>
    <cellStyle name="Total 3 2 4 2" xfId="47901" xr:uid="{2CF5AC5E-28D4-4886-A6F2-585E3BDED249}"/>
    <cellStyle name="Total 3 2 4 2 2" xfId="47902" xr:uid="{9E9E405B-837F-4EF7-A0CD-CFC7BE168B91}"/>
    <cellStyle name="Total 3 2 5" xfId="47903" xr:uid="{6B1EF518-30DD-45DB-8FEA-275816DB8B34}"/>
    <cellStyle name="Total 3 2 5 2" xfId="47904" xr:uid="{C61E81AC-116E-402E-A783-AE987E612A9F}"/>
    <cellStyle name="Total 3 2 6" xfId="47881" xr:uid="{48A35645-BCB3-4DCB-ACD5-D0E4EFCA381D}"/>
    <cellStyle name="Total 3 3" xfId="1736" xr:uid="{00000000-0005-0000-0000-0000D3060000}"/>
    <cellStyle name="Total 3 3 2" xfId="1737" xr:uid="{00000000-0005-0000-0000-0000D4060000}"/>
    <cellStyle name="Total 3 3 2 2" xfId="1738" xr:uid="{00000000-0005-0000-0000-0000D5060000}"/>
    <cellStyle name="Total 3 3 2 2 2" xfId="47908" xr:uid="{16C88667-894F-4534-9FEE-9880B5BB5C25}"/>
    <cellStyle name="Total 3 3 2 2 2 2" xfId="47909" xr:uid="{497F8BE2-6195-4D68-A312-09A0B20B9647}"/>
    <cellStyle name="Total 3 3 2 2 3" xfId="47910" xr:uid="{CF323A32-78A3-41A6-A1CA-A4F1233E2D22}"/>
    <cellStyle name="Total 3 3 2 2 4" xfId="47911" xr:uid="{73CF3FAC-1E8F-43E6-8939-AA611F77E754}"/>
    <cellStyle name="Total 3 3 2 2 5" xfId="47912" xr:uid="{E1602523-3D1E-4935-87C2-1B48D33A82FA}"/>
    <cellStyle name="Total 3 3 2 2 6" xfId="47907" xr:uid="{A2C0E9AE-2FBB-4CB7-9C2F-339373D60D6A}"/>
    <cellStyle name="Total 3 3 2 3" xfId="47913" xr:uid="{BEB331FA-8C8A-4E3A-8A43-93412317ED3C}"/>
    <cellStyle name="Total 3 3 2 3 2" xfId="47914" xr:uid="{9834136E-0C65-46AF-BCDE-83B53F1FA67D}"/>
    <cellStyle name="Total 3 3 2 3 3" xfId="47915" xr:uid="{9EF3B30B-FB14-48B6-8804-23DF6311B52F}"/>
    <cellStyle name="Total 3 3 2 4" xfId="47916" xr:uid="{B082AE2E-B33B-479C-816D-7C54272A6502}"/>
    <cellStyle name="Total 3 3 2 5" xfId="47917" xr:uid="{FB7336FF-EFEA-4C23-A4AC-6312E2F5A28F}"/>
    <cellStyle name="Total 3 3 2 6" xfId="47918" xr:uid="{990B940B-0B36-4CC2-AE06-D39A97E335E4}"/>
    <cellStyle name="Total 3 3 2 7" xfId="47906" xr:uid="{BC11CBDA-FCBC-42A1-B542-861DB0F9AE3E}"/>
    <cellStyle name="Total 3 3 3" xfId="1739" xr:uid="{00000000-0005-0000-0000-0000D6060000}"/>
    <cellStyle name="Total 3 3 3 2" xfId="47920" xr:uid="{F7861751-A004-4C25-A1AC-F304B36F7F91}"/>
    <cellStyle name="Total 3 3 3 3" xfId="47919" xr:uid="{009479A8-E18C-4914-BFFF-4547E1FFC039}"/>
    <cellStyle name="Total 3 3 4" xfId="47921" xr:uid="{B20D13DE-5A1A-42AA-86AE-BC3D15E7EB15}"/>
    <cellStyle name="Total 3 3 4 2" xfId="47922" xr:uid="{844BAB60-A7D1-4886-927E-394C835ABD72}"/>
    <cellStyle name="Total 3 3 5" xfId="47905" xr:uid="{9DCD550C-F1AE-413F-9B14-7B3F66F95BD2}"/>
    <cellStyle name="Total 3 4" xfId="1740" xr:uid="{00000000-0005-0000-0000-0000D7060000}"/>
    <cellStyle name="Total 3 4 2" xfId="1741" xr:uid="{00000000-0005-0000-0000-0000D8060000}"/>
    <cellStyle name="Total 3 4 2 2" xfId="1742" xr:uid="{00000000-0005-0000-0000-0000D9060000}"/>
    <cellStyle name="Total 3 4 2 2 2" xfId="47926" xr:uid="{6F60BC8F-ADF3-4342-A288-38017B31A3A3}"/>
    <cellStyle name="Total 3 4 2 2 2 2" xfId="47927" xr:uid="{343F04BF-9259-45DD-9F7E-5F96276530B2}"/>
    <cellStyle name="Total 3 4 2 2 3" xfId="47928" xr:uid="{547ACD9A-44F4-4596-9C00-499E538038F7}"/>
    <cellStyle name="Total 3 4 2 2 4" xfId="47929" xr:uid="{825AF363-F5BB-4260-AFA7-02BF2572011D}"/>
    <cellStyle name="Total 3 4 2 2 5" xfId="47925" xr:uid="{AF286C04-E180-48C4-810D-F2472E6148A1}"/>
    <cellStyle name="Total 3 4 2 3" xfId="47930" xr:uid="{FB6A866B-973D-42ED-9420-1DCDD7950625}"/>
    <cellStyle name="Total 3 4 2 3 2" xfId="47931" xr:uid="{6FC71B9C-49DA-4755-A263-02FAFB400B51}"/>
    <cellStyle name="Total 3 4 2 4" xfId="47932" xr:uid="{BC65CBAF-11A3-4228-8529-4A2B8D496EED}"/>
    <cellStyle name="Total 3 4 2 5" xfId="47933" xr:uid="{66A30853-C184-4941-97E7-C1BCE31420F8}"/>
    <cellStyle name="Total 3 4 2 6" xfId="47934" xr:uid="{70E7D23E-7C10-4EA7-BD8E-7321F4BC0550}"/>
    <cellStyle name="Total 3 4 2 7" xfId="47924" xr:uid="{E701F61D-C451-422B-B484-903CE7EBFB9F}"/>
    <cellStyle name="Total 3 4 3" xfId="1743" xr:uid="{00000000-0005-0000-0000-0000DA060000}"/>
    <cellStyle name="Total 3 4 3 2" xfId="47936" xr:uid="{7186303D-ACA3-471D-BF31-053A5C6BC3BF}"/>
    <cellStyle name="Total 3 4 3 3" xfId="47935" xr:uid="{DC53AF56-07F9-4A09-A93A-DC28D1C0D612}"/>
    <cellStyle name="Total 3 4 4" xfId="47937" xr:uid="{23568A9C-4583-46B8-BBAA-822D065654EC}"/>
    <cellStyle name="Total 3 4 5" xfId="47923" xr:uid="{13BF0A92-BF3B-418A-A412-42E2216277F6}"/>
    <cellStyle name="Total 3 5" xfId="1744" xr:uid="{00000000-0005-0000-0000-0000DB060000}"/>
    <cellStyle name="Total 3 5 2" xfId="1745" xr:uid="{00000000-0005-0000-0000-0000DC060000}"/>
    <cellStyle name="Total 3 5 2 2" xfId="47940" xr:uid="{819DA7DC-179A-4A82-A34D-809594EDFF0D}"/>
    <cellStyle name="Total 3 5 2 2 2" xfId="47941" xr:uid="{5B4D8216-8CBE-42F6-92D7-FA1F015C9629}"/>
    <cellStyle name="Total 3 5 2 3" xfId="47942" xr:uid="{A4623E40-F16B-4DA9-8902-602E179E7BD9}"/>
    <cellStyle name="Total 3 5 2 4" xfId="47943" xr:uid="{C03AD82F-A0CD-4190-9242-0AA8A9AB663A}"/>
    <cellStyle name="Total 3 5 2 5" xfId="47944" xr:uid="{354B2658-CB90-4618-B44F-92D9DF500CD9}"/>
    <cellStyle name="Total 3 5 2 6" xfId="47939" xr:uid="{42E02061-3292-441D-B71D-D003100806BD}"/>
    <cellStyle name="Total 3 5 3" xfId="47945" xr:uid="{337C9B75-5012-4554-BA29-F1C18AC90CA7}"/>
    <cellStyle name="Total 3 5 3 2" xfId="47946" xr:uid="{8A1295EA-E037-4266-A106-81102DE37849}"/>
    <cellStyle name="Total 3 5 3 3" xfId="47947" xr:uid="{026F4129-3484-4340-972D-6EBD426037A2}"/>
    <cellStyle name="Total 3 5 4" xfId="47948" xr:uid="{D774271B-E5BD-4992-B111-21E84E895E14}"/>
    <cellStyle name="Total 3 5 4 2" xfId="47949" xr:uid="{CE863B18-5B31-4DA0-8988-68738B471C35}"/>
    <cellStyle name="Total 3 5 5" xfId="47950" xr:uid="{EDB31C31-E55A-4D2F-AD5A-61A613C45FE3}"/>
    <cellStyle name="Total 3 5 5 2" xfId="47951" xr:uid="{2CCD04E0-D340-400E-BDB5-08868F40228D}"/>
    <cellStyle name="Total 3 5 6" xfId="47952" xr:uid="{615FAFA4-D329-435E-8AF2-867D1B4CF6FE}"/>
    <cellStyle name="Total 3 5 7" xfId="47938" xr:uid="{4B227B48-E41F-49B0-8196-CF53263F9C51}"/>
    <cellStyle name="Total 3 6" xfId="1746" xr:uid="{00000000-0005-0000-0000-0000DD060000}"/>
    <cellStyle name="Total 3 6 2" xfId="47954" xr:uid="{284CEBCE-7145-41E6-8C27-6FCFAB74CA74}"/>
    <cellStyle name="Total 3 6 3" xfId="47953" xr:uid="{8A13286C-BADE-4631-9E78-98EAD99B51B9}"/>
    <cellStyle name="Total 3 7" xfId="47955" xr:uid="{1F181AB5-6AAE-4080-BAD6-8E134F30FF9A}"/>
    <cellStyle name="Total 3 7 2" xfId="47956" xr:uid="{675A83D1-F9AB-4B16-B01B-7939AF60A28B}"/>
    <cellStyle name="Total 3 8" xfId="47957" xr:uid="{15E8E0EB-37A2-4E71-822B-7E34B4441FDE}"/>
    <cellStyle name="Total 3 9" xfId="47880" xr:uid="{2FBE8CE6-9E82-4FF6-8B39-0071BBA6C328}"/>
    <cellStyle name="Total 30" xfId="47958" xr:uid="{B638F1B8-C748-4DF1-A053-6793D47388D3}"/>
    <cellStyle name="Total 30 2" xfId="47959" xr:uid="{7D587511-EB91-46E2-ADEE-5140213062AF}"/>
    <cellStyle name="Total 30 2 2" xfId="47960" xr:uid="{94054FA3-D8FD-4F9B-87EA-FCEF4A3B89E2}"/>
    <cellStyle name="Total 30 2 2 2" xfId="47961" xr:uid="{81481DEE-4F4B-4DC5-9D9E-6C7CB6D703C5}"/>
    <cellStyle name="Total 30 2 2 2 2" xfId="47962" xr:uid="{2267C88C-AC7A-46F4-8E0A-22A5BE074468}"/>
    <cellStyle name="Total 30 2 2 2 2 2" xfId="47963" xr:uid="{71905824-6AF5-49B1-893C-6AAF75CE02B8}"/>
    <cellStyle name="Total 30 2 2 2 3" xfId="47964" xr:uid="{9FAD00E4-4FDB-4001-8535-DB5D8106E346}"/>
    <cellStyle name="Total 30 2 2 2 4" xfId="47965" xr:uid="{9DDF5006-AB3A-46D2-9CD6-9F7CFB67BBDA}"/>
    <cellStyle name="Total 30 2 2 2 5" xfId="47966" xr:uid="{E59E82F4-90BA-4F39-92A3-72DC1639C5D3}"/>
    <cellStyle name="Total 30 2 2 3" xfId="47967" xr:uid="{2B7D0627-46D2-4EEB-8952-284F8CF7A382}"/>
    <cellStyle name="Total 30 2 2 3 2" xfId="47968" xr:uid="{4E287D6A-6CDE-4410-A565-9F61567472F3}"/>
    <cellStyle name="Total 30 2 2 3 3" xfId="47969" xr:uid="{D6C23C0C-03E7-4A53-B6B9-97B5DB6B71DF}"/>
    <cellStyle name="Total 30 2 2 4" xfId="47970" xr:uid="{18F87634-B234-4356-890E-1D9FBE3BE249}"/>
    <cellStyle name="Total 30 2 2 4 2" xfId="47971" xr:uid="{C9A0A36D-3649-4A7D-9793-9CE74705608B}"/>
    <cellStyle name="Total 30 2 2 5" xfId="47972" xr:uid="{5E7BDF8B-1516-4025-A377-02ACFAE9FDA5}"/>
    <cellStyle name="Total 30 2 2 6" xfId="47973" xr:uid="{4814856F-4E4D-4E96-958B-FDAAE1351313}"/>
    <cellStyle name="Total 30 2 3" xfId="47974" xr:uid="{0AF1A5E5-FB0E-45C5-8790-85AC6C09BD89}"/>
    <cellStyle name="Total 30 2 3 2" xfId="47975" xr:uid="{677795C0-7F90-4C56-A849-7B2761510FA4}"/>
    <cellStyle name="Total 30 2 4" xfId="47976" xr:uid="{A0A7E07C-2641-4999-8E52-30555C6D8ACE}"/>
    <cellStyle name="Total 30 3" xfId="47977" xr:uid="{AA110E16-9679-49B0-812D-B2F29506ABB8}"/>
    <cellStyle name="Total 30 3 2" xfId="47978" xr:uid="{09F374DA-C3B3-44A3-AAE4-3C3EC3FE89B6}"/>
    <cellStyle name="Total 30 3 2 2" xfId="47979" xr:uid="{596C677C-D1D4-417F-9577-394579E8F433}"/>
    <cellStyle name="Total 30 3 2 2 2" xfId="47980" xr:uid="{B41A5E34-7EE6-4C1E-9510-763171371FE5}"/>
    <cellStyle name="Total 30 3 2 3" xfId="47981" xr:uid="{8FAF53F2-B553-49D7-9F80-958441FDF37B}"/>
    <cellStyle name="Total 30 3 2 4" xfId="47982" xr:uid="{CB15E330-6BE4-47C4-93E0-04667013AAA1}"/>
    <cellStyle name="Total 30 3 2 5" xfId="47983" xr:uid="{E345BA16-E749-4703-93DD-43B6F1961E0B}"/>
    <cellStyle name="Total 30 3 3" xfId="47984" xr:uid="{33CE95BD-2D04-496E-ACE8-DF883EC3F2FB}"/>
    <cellStyle name="Total 30 3 3 2" xfId="47985" xr:uid="{7980581B-DF63-4398-B267-DBDB094F9E3C}"/>
    <cellStyle name="Total 30 3 3 3" xfId="47986" xr:uid="{BF37678C-2BEE-45E3-94F2-33EFF383AD60}"/>
    <cellStyle name="Total 30 3 4" xfId="47987" xr:uid="{1A50428D-D02A-4865-B27D-2A19E72DC7C8}"/>
    <cellStyle name="Total 30 3 4 2" xfId="47988" xr:uid="{72AC00CF-C0EA-4B3E-BABA-644022927FAA}"/>
    <cellStyle name="Total 30 3 5" xfId="47989" xr:uid="{68B65FC7-3EB9-4C97-AB59-71D6FE420273}"/>
    <cellStyle name="Total 30 3 6" xfId="47990" xr:uid="{DAC7B1FD-4E0D-4370-ABA0-2A458262464C}"/>
    <cellStyle name="Total 30 4" xfId="47991" xr:uid="{7AA2F3E7-F26E-43C4-8AAE-C439618DB4E5}"/>
    <cellStyle name="Total 30 4 2" xfId="47992" xr:uid="{B7409412-FF1B-4219-9C9F-B6759FFD66FF}"/>
    <cellStyle name="Total 30 5" xfId="47993" xr:uid="{A117BF4E-6A00-4BEC-8D38-55CA2AA1FDB7}"/>
    <cellStyle name="Total 31" xfId="47994" xr:uid="{063DF102-F2AE-4AD7-902E-1D2F37F1605D}"/>
    <cellStyle name="Total 31 2" xfId="47995" xr:uid="{7C0131BA-66FE-42DE-9CDC-96AB305E708C}"/>
    <cellStyle name="Total 31 2 2" xfId="47996" xr:uid="{C5B55B60-F758-4550-BC62-3FD8031E7C01}"/>
    <cellStyle name="Total 31 2 2 2" xfId="47997" xr:uid="{1C9A6626-B90D-4F7F-B58F-1A1A4264C79F}"/>
    <cellStyle name="Total 31 2 2 2 2" xfId="47998" xr:uid="{B5F5B895-0EB4-46AA-8824-AAE2323449F3}"/>
    <cellStyle name="Total 31 2 2 2 2 2" xfId="47999" xr:uid="{C263A2D4-3CF3-4C48-8177-ABE5A4FA3F63}"/>
    <cellStyle name="Total 31 2 2 2 3" xfId="48000" xr:uid="{CFACDDC0-4805-47C2-B659-67737C80B89E}"/>
    <cellStyle name="Total 31 2 2 2 4" xfId="48001" xr:uid="{7E20543F-2844-407E-8078-7F1DAD207D41}"/>
    <cellStyle name="Total 31 2 2 2 5" xfId="48002" xr:uid="{1A8B24D6-4E8D-4E26-8F3B-E27063FE06DE}"/>
    <cellStyle name="Total 31 2 2 3" xfId="48003" xr:uid="{63AD42EE-4F25-4850-82EC-A70B8B13E599}"/>
    <cellStyle name="Total 31 2 2 3 2" xfId="48004" xr:uid="{3DC1DA8E-6A97-4452-B44E-362C1343B4A0}"/>
    <cellStyle name="Total 31 2 2 3 3" xfId="48005" xr:uid="{0153D569-BF7A-441A-A79A-4EF0D4EFBEC0}"/>
    <cellStyle name="Total 31 2 2 4" xfId="48006" xr:uid="{569062D2-E027-48CB-9455-A373EC38353D}"/>
    <cellStyle name="Total 31 2 2 4 2" xfId="48007" xr:uid="{DE3FBF29-C56C-45CE-A0DC-5022DAEDE58B}"/>
    <cellStyle name="Total 31 2 2 5" xfId="48008" xr:uid="{70FAE622-B2EB-40FC-8329-A17C3B410E0A}"/>
    <cellStyle name="Total 31 2 2 6" xfId="48009" xr:uid="{989DCECB-133F-432B-92D0-0B71EC65AD9A}"/>
    <cellStyle name="Total 31 2 3" xfId="48010" xr:uid="{DC6CFEAC-DA0C-4B4F-AA2B-A9644C54255C}"/>
    <cellStyle name="Total 31 2 3 2" xfId="48011" xr:uid="{F3487783-C31B-4F31-99C8-8C3B141049D6}"/>
    <cellStyle name="Total 31 2 4" xfId="48012" xr:uid="{23FB09A0-0861-4788-9CCA-2FEFB31EE807}"/>
    <cellStyle name="Total 31 3" xfId="48013" xr:uid="{49DC331D-E687-4DD6-8F75-9EC2D7467000}"/>
    <cellStyle name="Total 31 3 2" xfId="48014" xr:uid="{9D6479B1-709E-48B2-BF66-5FD685110181}"/>
    <cellStyle name="Total 31 3 2 2" xfId="48015" xr:uid="{5E3F5F24-DFA0-4A5D-81E3-5078DAFC9AEF}"/>
    <cellStyle name="Total 31 3 2 2 2" xfId="48016" xr:uid="{BFCEE738-5665-4E78-BDF3-AF1677BE7998}"/>
    <cellStyle name="Total 31 3 2 3" xfId="48017" xr:uid="{D907DF80-1DEA-4CA3-BA23-AE3363E68609}"/>
    <cellStyle name="Total 31 3 2 4" xfId="48018" xr:uid="{EAE1716E-B830-4C1F-B03B-DBCC3BAFE4CD}"/>
    <cellStyle name="Total 31 3 2 5" xfId="48019" xr:uid="{497A3065-6521-4FE9-9D4E-0E96725E2A4B}"/>
    <cellStyle name="Total 31 3 3" xfId="48020" xr:uid="{0C89FAE0-3C36-4025-8BC4-EA763D4A1B15}"/>
    <cellStyle name="Total 31 3 3 2" xfId="48021" xr:uid="{ECAC7DD9-627E-46EF-9BF5-86AC63B29D0C}"/>
    <cellStyle name="Total 31 3 3 3" xfId="48022" xr:uid="{2AAA5BF9-78BC-4E24-B2E8-0198878D48E5}"/>
    <cellStyle name="Total 31 3 4" xfId="48023" xr:uid="{F2CC3892-CCAD-4171-99EC-228407117917}"/>
    <cellStyle name="Total 31 3 4 2" xfId="48024" xr:uid="{266FE1A5-CD14-41B9-B065-9FB0851C94AE}"/>
    <cellStyle name="Total 31 3 5" xfId="48025" xr:uid="{96BA6A74-C2AB-4C49-BA80-4234DE244EE8}"/>
    <cellStyle name="Total 31 3 6" xfId="48026" xr:uid="{6E35CB9C-E539-4A7C-9274-55A9687E96CA}"/>
    <cellStyle name="Total 31 4" xfId="48027" xr:uid="{AFFBF053-984A-48BB-8C41-154C60BB954C}"/>
    <cellStyle name="Total 31 4 2" xfId="48028" xr:uid="{93D437C5-FD3D-41C3-8BB3-51C53961670E}"/>
    <cellStyle name="Total 31 5" xfId="48029" xr:uid="{52D6B679-DC58-4CE7-9C91-E14194C384A6}"/>
    <cellStyle name="Total 32" xfId="48030" xr:uid="{54E3BD03-8164-4680-B942-A4710C6E6A1D}"/>
    <cellStyle name="Total 32 2" xfId="48031" xr:uid="{BE3E32CE-F5D4-4880-8A03-84CBA52645EC}"/>
    <cellStyle name="Total 32 2 2" xfId="48032" xr:uid="{B7DF2318-9DD1-4235-849F-9C7F0E62BC27}"/>
    <cellStyle name="Total 32 2 2 2" xfId="48033" xr:uid="{1AC19F51-2913-4CAD-A4BA-CE174AECF4A8}"/>
    <cellStyle name="Total 32 2 2 2 2" xfId="48034" xr:uid="{67F67FBC-93ED-4B5F-9CAE-C065F60DF81F}"/>
    <cellStyle name="Total 32 2 2 2 2 2" xfId="48035" xr:uid="{A226B5DC-9C5A-4F5C-AC91-3FE966B91F57}"/>
    <cellStyle name="Total 32 2 2 2 3" xfId="48036" xr:uid="{20953C90-D8E1-4B35-9EED-28D0845780AE}"/>
    <cellStyle name="Total 32 2 2 2 4" xfId="48037" xr:uid="{D1939FC5-9B8B-49F6-A72E-736DDA7D2FA0}"/>
    <cellStyle name="Total 32 2 2 2 5" xfId="48038" xr:uid="{BC6DFAC6-8AA1-4F11-A118-D9852CC5BE7C}"/>
    <cellStyle name="Total 32 2 2 3" xfId="48039" xr:uid="{1C7E141C-3E6F-4C98-A6B1-79FD576590E7}"/>
    <cellStyle name="Total 32 2 2 3 2" xfId="48040" xr:uid="{608A4FC1-13A8-4247-A8DA-13CD7DE9C8D2}"/>
    <cellStyle name="Total 32 2 2 3 3" xfId="48041" xr:uid="{25490CDE-AB59-4F80-BB85-046FA8A3791D}"/>
    <cellStyle name="Total 32 2 2 4" xfId="48042" xr:uid="{938051D4-6071-48DD-9F9F-A52590502F44}"/>
    <cellStyle name="Total 32 2 2 4 2" xfId="48043" xr:uid="{15199F7E-D122-4234-89FC-D3172AFA2F9E}"/>
    <cellStyle name="Total 32 2 2 5" xfId="48044" xr:uid="{7E2BA4B4-A66C-4565-AD9D-2D399132FA55}"/>
    <cellStyle name="Total 32 2 2 6" xfId="48045" xr:uid="{4789CC74-EDCD-4F04-9AB0-BE980925A47F}"/>
    <cellStyle name="Total 32 2 3" xfId="48046" xr:uid="{D93DC69B-4770-42BC-A1A9-E75A4295E49C}"/>
    <cellStyle name="Total 32 2 3 2" xfId="48047" xr:uid="{76F58A4D-36A7-41B4-936E-0EBA1CEF5516}"/>
    <cellStyle name="Total 32 2 4" xfId="48048" xr:uid="{49216D17-96A5-42D8-B097-83B260E85B3B}"/>
    <cellStyle name="Total 32 3" xfId="48049" xr:uid="{34BAF709-B03E-4A69-809A-338993154572}"/>
    <cellStyle name="Total 32 3 2" xfId="48050" xr:uid="{AA6FDB46-4657-4514-B39E-9A410EA0DEE8}"/>
    <cellStyle name="Total 32 3 2 2" xfId="48051" xr:uid="{3072AF77-AF98-4876-B780-F92159C60485}"/>
    <cellStyle name="Total 32 3 2 2 2" xfId="48052" xr:uid="{BFBC05F4-70C1-4EB8-9592-81CEB9CE52E5}"/>
    <cellStyle name="Total 32 3 2 3" xfId="48053" xr:uid="{D2FB1031-1B05-4678-8577-6181F8FE5071}"/>
    <cellStyle name="Total 32 3 2 4" xfId="48054" xr:uid="{69B852AB-D255-453E-94BE-A7A0CD3F135D}"/>
    <cellStyle name="Total 32 3 2 5" xfId="48055" xr:uid="{692235F7-32F6-4B73-BE03-98C0127A1A50}"/>
    <cellStyle name="Total 32 3 3" xfId="48056" xr:uid="{46FB27BD-3836-4F0E-9E59-B4476356B9AC}"/>
    <cellStyle name="Total 32 3 3 2" xfId="48057" xr:uid="{F2A3FC99-5980-4AB8-92DC-92C64E219310}"/>
    <cellStyle name="Total 32 3 3 3" xfId="48058" xr:uid="{1D9DD992-3201-4583-8EE1-D4918E505B18}"/>
    <cellStyle name="Total 32 3 4" xfId="48059" xr:uid="{74EACF9B-EF91-4DB7-87E3-4A11F1030B36}"/>
    <cellStyle name="Total 32 3 4 2" xfId="48060" xr:uid="{26BBDC79-EAAC-44C1-8C7E-3B50199C1348}"/>
    <cellStyle name="Total 32 3 5" xfId="48061" xr:uid="{AB2BA75B-439E-412E-A231-8AE5D5EDF9DF}"/>
    <cellStyle name="Total 32 3 6" xfId="48062" xr:uid="{42B1DE8A-C425-4F7C-BE79-F89C373F4CDF}"/>
    <cellStyle name="Total 32 4" xfId="48063" xr:uid="{80D43E12-6E7D-433A-830B-BCB1100FB71C}"/>
    <cellStyle name="Total 32 4 2" xfId="48064" xr:uid="{471FBCDB-DA93-4454-8AB6-B50E6D1056AF}"/>
    <cellStyle name="Total 32 5" xfId="48065" xr:uid="{0EF61FC5-B974-4A2D-A315-17AF9CE61067}"/>
    <cellStyle name="Total 33" xfId="48066" xr:uid="{BF188812-0749-4CAE-B8D4-C01101A88D47}"/>
    <cellStyle name="Total 33 2" xfId="48067" xr:uid="{8A3752CC-A770-42B2-8086-CAED84740BD1}"/>
    <cellStyle name="Total 33 2 2" xfId="48068" xr:uid="{FFCF23D1-E919-49D3-87C8-809038C37D46}"/>
    <cellStyle name="Total 33 2 2 2" xfId="48069" xr:uid="{6E31680A-D45D-4A3B-95A5-06F88939B266}"/>
    <cellStyle name="Total 33 2 2 2 2" xfId="48070" xr:uid="{A39992E9-D3A2-478C-B404-65C5A36B2284}"/>
    <cellStyle name="Total 33 2 2 2 2 2" xfId="48071" xr:uid="{8D3E7951-7257-443C-B4FB-BD28425C8875}"/>
    <cellStyle name="Total 33 2 2 2 3" xfId="48072" xr:uid="{32787516-A510-45C9-BC2B-9178C041CD37}"/>
    <cellStyle name="Total 33 2 2 2 4" xfId="48073" xr:uid="{AB5A700A-FF7E-42C3-89EA-243C61DA69A3}"/>
    <cellStyle name="Total 33 2 2 2 5" xfId="48074" xr:uid="{8908DD24-BE28-469B-A249-16E1A208552B}"/>
    <cellStyle name="Total 33 2 2 3" xfId="48075" xr:uid="{CC9339B2-7D13-4C61-8BC6-A078763AC8DE}"/>
    <cellStyle name="Total 33 2 2 3 2" xfId="48076" xr:uid="{A9C70662-1360-4EED-BCEF-3C636EE404A9}"/>
    <cellStyle name="Total 33 2 2 3 3" xfId="48077" xr:uid="{23480E7A-0609-4B5D-8298-8783BC428581}"/>
    <cellStyle name="Total 33 2 2 4" xfId="48078" xr:uid="{A69DEF83-58B9-4FC1-A1EE-F8D7D1B6ED81}"/>
    <cellStyle name="Total 33 2 2 4 2" xfId="48079" xr:uid="{C0DDEBAD-0FC7-4B57-89E5-DFB259DCF353}"/>
    <cellStyle name="Total 33 2 2 5" xfId="48080" xr:uid="{9EE3B181-ADF2-438B-AC76-32034EE28CFC}"/>
    <cellStyle name="Total 33 2 2 6" xfId="48081" xr:uid="{04076F0F-70F6-448C-88E6-BA414D30BC16}"/>
    <cellStyle name="Total 33 2 3" xfId="48082" xr:uid="{C39A15D3-276F-47CE-B266-1DF63D3AEDD5}"/>
    <cellStyle name="Total 33 2 3 2" xfId="48083" xr:uid="{5A9ADB42-594E-49D8-B50E-46AFE09BE759}"/>
    <cellStyle name="Total 33 2 4" xfId="48084" xr:uid="{36CDFE7C-73AA-4853-9316-CE1C65DD6955}"/>
    <cellStyle name="Total 33 3" xfId="48085" xr:uid="{3F077222-BD92-4042-8ADE-8B201B30C3F2}"/>
    <cellStyle name="Total 33 3 2" xfId="48086" xr:uid="{19AA636A-2D44-4DE7-B5C7-178D9C4A4E4D}"/>
    <cellStyle name="Total 33 3 2 2" xfId="48087" xr:uid="{2A1E058F-45A8-4868-99DD-C3AD5A539FD2}"/>
    <cellStyle name="Total 33 3 2 2 2" xfId="48088" xr:uid="{9368BDBD-A5EE-4D3F-84E7-CB1EFBC7D4AE}"/>
    <cellStyle name="Total 33 3 2 3" xfId="48089" xr:uid="{28D03B1C-4984-4615-9770-FDD2FCC06CF4}"/>
    <cellStyle name="Total 33 3 2 4" xfId="48090" xr:uid="{075F8DFB-3492-4CDB-90E4-F7AC890F9E8E}"/>
    <cellStyle name="Total 33 3 2 5" xfId="48091" xr:uid="{11E70A84-544B-4492-BA33-D9D60A4B8AE3}"/>
    <cellStyle name="Total 33 3 3" xfId="48092" xr:uid="{9D47A958-9C56-4DA5-B486-0334A2EC7BFB}"/>
    <cellStyle name="Total 33 3 3 2" xfId="48093" xr:uid="{4B414565-E3ED-4C46-B4D5-05F9527ED03C}"/>
    <cellStyle name="Total 33 3 3 3" xfId="48094" xr:uid="{FF16948E-4460-4679-8C97-D917D520DF06}"/>
    <cellStyle name="Total 33 3 4" xfId="48095" xr:uid="{D2173E75-6DDA-4672-82FB-0EFD67D94F11}"/>
    <cellStyle name="Total 33 3 4 2" xfId="48096" xr:uid="{B3AB40D0-BE3D-4E47-9A9A-746922FA984C}"/>
    <cellStyle name="Total 33 3 5" xfId="48097" xr:uid="{73CC81B2-3C54-4A01-BF86-F763C7CCE096}"/>
    <cellStyle name="Total 33 3 6" xfId="48098" xr:uid="{E41017AD-04FE-435A-B31A-8275CC2DC4DA}"/>
    <cellStyle name="Total 33 4" xfId="48099" xr:uid="{7F3A2C76-ED6B-4C80-A3C0-22197F67AA2F}"/>
    <cellStyle name="Total 33 4 2" xfId="48100" xr:uid="{3094A6DF-B228-4027-A17F-88BC8091EEBA}"/>
    <cellStyle name="Total 33 5" xfId="48101" xr:uid="{46388A9F-7578-46DC-ABF3-2745D85D30D3}"/>
    <cellStyle name="Total 34" xfId="48102" xr:uid="{465A8061-752A-466E-AC7D-6B1FB758C94B}"/>
    <cellStyle name="Total 34 2" xfId="48103" xr:uid="{0BF88CF2-DE42-4370-A4E9-410A8F19C468}"/>
    <cellStyle name="Total 34 2 2" xfId="48104" xr:uid="{C4C121B8-A0DD-4021-92F8-818F54713330}"/>
    <cellStyle name="Total 34 2 2 2" xfId="48105" xr:uid="{588FA092-E9AE-4A62-BF42-891523264417}"/>
    <cellStyle name="Total 34 2 2 2 2" xfId="48106" xr:uid="{2812101C-BE5A-4E18-80E0-4D0D464FBB81}"/>
    <cellStyle name="Total 34 2 2 2 2 2" xfId="48107" xr:uid="{54181C4B-399F-417A-A623-512D57E3D1F2}"/>
    <cellStyle name="Total 34 2 2 2 3" xfId="48108" xr:uid="{5DDA92C1-E14D-462C-BEFC-B53F9A83B785}"/>
    <cellStyle name="Total 34 2 2 2 4" xfId="48109" xr:uid="{DA4133AC-4D5B-4C54-9078-A3D727E8146D}"/>
    <cellStyle name="Total 34 2 2 2 5" xfId="48110" xr:uid="{4AF0B173-37B3-4B53-B554-0E101EAA5082}"/>
    <cellStyle name="Total 34 2 2 3" xfId="48111" xr:uid="{F7C1D538-ECB4-4B3D-9317-96D5996DCFBD}"/>
    <cellStyle name="Total 34 2 2 3 2" xfId="48112" xr:uid="{68880154-EE82-492B-879A-AD2F7D65F9BC}"/>
    <cellStyle name="Total 34 2 2 3 3" xfId="48113" xr:uid="{3B2F210C-1154-4E85-981A-2CE39F87897A}"/>
    <cellStyle name="Total 34 2 2 4" xfId="48114" xr:uid="{5421738C-8EE8-4A89-906F-A99DC136FC6F}"/>
    <cellStyle name="Total 34 2 2 4 2" xfId="48115" xr:uid="{C10A07D8-B631-4F1E-8DE9-8EAAFDE0736C}"/>
    <cellStyle name="Total 34 2 2 5" xfId="48116" xr:uid="{0115430E-B711-4B8D-86F0-E666D4370A74}"/>
    <cellStyle name="Total 34 2 2 6" xfId="48117" xr:uid="{707723DE-ECD9-42BF-BE94-DA4EF24AA429}"/>
    <cellStyle name="Total 34 2 3" xfId="48118" xr:uid="{B600C475-9CB1-4664-A8F7-FD7C9EA5323C}"/>
    <cellStyle name="Total 34 2 3 2" xfId="48119" xr:uid="{491680D5-B1CE-4158-BC20-FCE3D328E86B}"/>
    <cellStyle name="Total 34 2 4" xfId="48120" xr:uid="{9043F4FC-2944-49F8-AC03-57B9E43D75CD}"/>
    <cellStyle name="Total 34 3" xfId="48121" xr:uid="{C4F1FFB5-4F7C-4C42-94C4-069621C7A3BE}"/>
    <cellStyle name="Total 34 3 2" xfId="48122" xr:uid="{157AD601-415C-4A70-A7CD-6B9D717318EE}"/>
    <cellStyle name="Total 34 3 2 2" xfId="48123" xr:uid="{2D9D92D2-DF0B-4717-9564-CABD09FDBE36}"/>
    <cellStyle name="Total 34 3 2 2 2" xfId="48124" xr:uid="{A3493301-3BF4-4719-B6EC-4E75604C1124}"/>
    <cellStyle name="Total 34 3 2 3" xfId="48125" xr:uid="{E2678536-70CC-47A8-9BB6-5B13301B422B}"/>
    <cellStyle name="Total 34 3 2 4" xfId="48126" xr:uid="{916F0A92-A2F4-4BEB-AD79-B62FB129B3D2}"/>
    <cellStyle name="Total 34 3 2 5" xfId="48127" xr:uid="{8AF8B402-05E8-4B6B-95DF-EC64EE0765D4}"/>
    <cellStyle name="Total 34 3 3" xfId="48128" xr:uid="{2AE85E80-8794-437E-8EE6-6F8F6728E4CD}"/>
    <cellStyle name="Total 34 3 3 2" xfId="48129" xr:uid="{8352B3E4-B813-4C9A-8C3D-B164638C64A1}"/>
    <cellStyle name="Total 34 3 3 3" xfId="48130" xr:uid="{0680DCC1-8CAA-4359-B0F4-7A6C89144148}"/>
    <cellStyle name="Total 34 3 4" xfId="48131" xr:uid="{5C6B6467-45E6-44C9-B1B8-8349EAA5713A}"/>
    <cellStyle name="Total 34 3 4 2" xfId="48132" xr:uid="{18ADD8EA-A797-400B-B2BE-E9FD65E8C61C}"/>
    <cellStyle name="Total 34 3 5" xfId="48133" xr:uid="{476F87B9-C805-4422-BACF-8C9C9117FBA2}"/>
    <cellStyle name="Total 34 3 6" xfId="48134" xr:uid="{A7F5EC24-6BE3-4CF0-A8DD-5A360815672C}"/>
    <cellStyle name="Total 34 4" xfId="48135" xr:uid="{6E67F2C0-0A5C-44F2-B74D-356650F4D0EA}"/>
    <cellStyle name="Total 34 4 2" xfId="48136" xr:uid="{8C07CB4D-BDB7-4699-91B7-085AE8D18844}"/>
    <cellStyle name="Total 34 5" xfId="48137" xr:uid="{44C69672-1E1D-486A-9850-F155B99A8461}"/>
    <cellStyle name="Total 35" xfId="48138" xr:uid="{815AEF77-5849-4D27-B001-413AC4D88EAB}"/>
    <cellStyle name="Total 35 2" xfId="48139" xr:uid="{23AFBCB5-A982-4872-A516-DF2E1628FB25}"/>
    <cellStyle name="Total 35 2 2" xfId="48140" xr:uid="{8D7F5FDF-030A-42E2-B75D-49E4502A2A94}"/>
    <cellStyle name="Total 35 2 2 2" xfId="48141" xr:uid="{EC8D5E63-F497-4B0B-B16F-5D3E1A2C8B1A}"/>
    <cellStyle name="Total 35 2 2 2 2" xfId="48142" xr:uid="{8138E117-0D95-48E1-9505-C19A0755CBD7}"/>
    <cellStyle name="Total 35 2 2 2 2 2" xfId="48143" xr:uid="{2382034B-F694-4CB0-AD2F-CEFFE433B84D}"/>
    <cellStyle name="Total 35 2 2 2 3" xfId="48144" xr:uid="{3F98EE45-1449-40A4-92DE-07CDD59D8D1D}"/>
    <cellStyle name="Total 35 2 2 2 4" xfId="48145" xr:uid="{944D4DFF-82DA-417E-9A83-821CD5CA4927}"/>
    <cellStyle name="Total 35 2 2 2 5" xfId="48146" xr:uid="{9072317C-13DA-44D8-B580-6314C83FEF97}"/>
    <cellStyle name="Total 35 2 2 3" xfId="48147" xr:uid="{98612FDF-0F1F-43C3-8F11-B22ADEAF3FEC}"/>
    <cellStyle name="Total 35 2 2 3 2" xfId="48148" xr:uid="{7B91528B-5DFD-498C-A7FE-28A63C06E171}"/>
    <cellStyle name="Total 35 2 2 3 3" xfId="48149" xr:uid="{426A2582-921B-42D9-B71C-29220DF7952A}"/>
    <cellStyle name="Total 35 2 2 4" xfId="48150" xr:uid="{74E27566-6D5E-422C-BBDB-78446C8AC934}"/>
    <cellStyle name="Total 35 2 2 4 2" xfId="48151" xr:uid="{73D3C1E3-EBDF-4A0A-94C5-B529B6F90423}"/>
    <cellStyle name="Total 35 2 2 5" xfId="48152" xr:uid="{58CD5A6E-5076-4EC8-B7AD-A06943C84AFA}"/>
    <cellStyle name="Total 35 2 2 6" xfId="48153" xr:uid="{5C48BA43-393A-4050-90A5-C6B6B552C871}"/>
    <cellStyle name="Total 35 2 3" xfId="48154" xr:uid="{87E14C58-2E62-473E-902D-35600D321A23}"/>
    <cellStyle name="Total 35 2 3 2" xfId="48155" xr:uid="{48E89B70-4AD4-49F3-97E0-B800FB599E0E}"/>
    <cellStyle name="Total 35 2 4" xfId="48156" xr:uid="{27176C64-1CE9-436B-8733-0614DEB20E35}"/>
    <cellStyle name="Total 35 3" xfId="48157" xr:uid="{559D255C-134F-4A46-AA2B-1B2292654B25}"/>
    <cellStyle name="Total 35 3 2" xfId="48158" xr:uid="{AB4EB2B0-E2DF-4E15-BEB0-0C239AAAE29B}"/>
    <cellStyle name="Total 35 3 2 2" xfId="48159" xr:uid="{23D5A1C6-D481-4FC3-8B26-F53504E369E1}"/>
    <cellStyle name="Total 35 3 2 2 2" xfId="48160" xr:uid="{A4649444-DC72-4B09-AA1B-4A1C5E4C5073}"/>
    <cellStyle name="Total 35 3 2 3" xfId="48161" xr:uid="{A055D2A3-D763-45CF-95D8-EA3D9103F61D}"/>
    <cellStyle name="Total 35 3 2 4" xfId="48162" xr:uid="{33713D8E-4129-4DFA-8191-66D2521D4134}"/>
    <cellStyle name="Total 35 3 2 5" xfId="48163" xr:uid="{C5E8033D-6624-48F2-A671-EC0AF1FED076}"/>
    <cellStyle name="Total 35 3 3" xfId="48164" xr:uid="{BAF7E8F2-E5E6-4D1D-921A-F549B3763BE6}"/>
    <cellStyle name="Total 35 3 3 2" xfId="48165" xr:uid="{E3AD380E-9526-453D-A657-C7AE1E83EB47}"/>
    <cellStyle name="Total 35 3 3 3" xfId="48166" xr:uid="{1CE66709-04D7-4DAD-AA5C-FDBF873CB62A}"/>
    <cellStyle name="Total 35 3 4" xfId="48167" xr:uid="{60C3BF34-98D9-4292-B4CE-964F0618DE9A}"/>
    <cellStyle name="Total 35 3 4 2" xfId="48168" xr:uid="{ECADC947-DA3F-434D-81D0-EF7DA044F3F3}"/>
    <cellStyle name="Total 35 3 5" xfId="48169" xr:uid="{C06BF3A1-F003-4682-9D3C-531B5D4C6470}"/>
    <cellStyle name="Total 35 3 6" xfId="48170" xr:uid="{9E0548DE-63ED-4E10-94E0-A212BBDC2545}"/>
    <cellStyle name="Total 35 4" xfId="48171" xr:uid="{765EE748-BB90-42C1-B718-1F5C8B7DFD97}"/>
    <cellStyle name="Total 35 4 2" xfId="48172" xr:uid="{6A2A6F62-7833-479A-B5B9-EA065498EAD5}"/>
    <cellStyle name="Total 35 5" xfId="48173" xr:uid="{F368CD2C-954E-4B1F-BFCB-D83A3B2419ED}"/>
    <cellStyle name="Total 36" xfId="48174" xr:uid="{F0FD2630-DC79-4752-AD70-B2F88951B6BC}"/>
    <cellStyle name="Total 36 2" xfId="48175" xr:uid="{977E4C01-8F10-49BC-B9F9-735E9B476EE6}"/>
    <cellStyle name="Total 36 2 2" xfId="48176" xr:uid="{3BC5F942-D1F1-4DE3-980B-7BF14EA2740C}"/>
    <cellStyle name="Total 36 2 2 2" xfId="48177" xr:uid="{23A0D933-05B3-4EF3-A182-8706307A0725}"/>
    <cellStyle name="Total 36 2 2 2 2" xfId="48178" xr:uid="{C1B742F9-D69C-4F6D-B798-2C123633CC41}"/>
    <cellStyle name="Total 36 2 2 2 2 2" xfId="48179" xr:uid="{D9C5EFA9-8E08-4BD9-A6F8-B302D73DF7F8}"/>
    <cellStyle name="Total 36 2 2 2 3" xfId="48180" xr:uid="{D71B1B68-0544-435F-8FB5-963F524DD93F}"/>
    <cellStyle name="Total 36 2 2 2 4" xfId="48181" xr:uid="{A06E48C9-E0BB-4A67-9EFB-97031A8F379B}"/>
    <cellStyle name="Total 36 2 2 2 5" xfId="48182" xr:uid="{1B5B93B7-B29E-4304-A83D-259C67A777EF}"/>
    <cellStyle name="Total 36 2 2 3" xfId="48183" xr:uid="{E99F0875-5580-4872-8ED4-A2343577B700}"/>
    <cellStyle name="Total 36 2 2 3 2" xfId="48184" xr:uid="{101783E4-3E55-48BC-8B51-5BB7FD3FF0B0}"/>
    <cellStyle name="Total 36 2 2 3 3" xfId="48185" xr:uid="{3266EC3B-4AEC-47DF-ADF2-8BD9FA4F59E7}"/>
    <cellStyle name="Total 36 2 2 4" xfId="48186" xr:uid="{294547B2-BEE7-4E4A-9244-539D91F6B1D6}"/>
    <cellStyle name="Total 36 2 2 4 2" xfId="48187" xr:uid="{CBA5C338-CFB6-42B7-A74F-79A746C7ABE3}"/>
    <cellStyle name="Total 36 2 2 5" xfId="48188" xr:uid="{A406C7CF-C387-41FF-866A-3A30FD049003}"/>
    <cellStyle name="Total 36 2 2 6" xfId="48189" xr:uid="{AB8ACBFE-0702-4BE7-B89C-FB4C1C9BEBF4}"/>
    <cellStyle name="Total 36 2 3" xfId="48190" xr:uid="{8BB60C72-B5D6-4B89-8AEA-729B480595E7}"/>
    <cellStyle name="Total 36 2 3 2" xfId="48191" xr:uid="{D3497F92-0FC1-443C-BCD1-77D2688E8430}"/>
    <cellStyle name="Total 36 2 4" xfId="48192" xr:uid="{9615723A-56F6-44B0-9756-F3C701CCCBBD}"/>
    <cellStyle name="Total 36 3" xfId="48193" xr:uid="{460DC156-93AF-4F3D-BD92-5BA5074722FF}"/>
    <cellStyle name="Total 36 3 2" xfId="48194" xr:uid="{58DDE3DA-294A-44D6-9BF5-F45C5CA1C56F}"/>
    <cellStyle name="Total 36 3 2 2" xfId="48195" xr:uid="{D7F0D6CC-BA65-4268-B339-F19C1C858A4D}"/>
    <cellStyle name="Total 36 3 2 2 2" xfId="48196" xr:uid="{FF32E1F2-10B8-46E6-B9B0-CD711B5E098C}"/>
    <cellStyle name="Total 36 3 2 3" xfId="48197" xr:uid="{43337730-3780-41E9-9CC9-7BE2CCF92B58}"/>
    <cellStyle name="Total 36 3 2 4" xfId="48198" xr:uid="{BB334412-B3C1-413A-9DF4-CB047CDBE796}"/>
    <cellStyle name="Total 36 3 2 5" xfId="48199" xr:uid="{B18F37C4-0F12-4AB1-8119-F98217C996BE}"/>
    <cellStyle name="Total 36 3 3" xfId="48200" xr:uid="{740362CD-855B-4CD0-A832-206CFEAB054C}"/>
    <cellStyle name="Total 36 3 3 2" xfId="48201" xr:uid="{2A2B6BA0-CFE5-4D38-9C71-A9A5C1A90B97}"/>
    <cellStyle name="Total 36 3 3 3" xfId="48202" xr:uid="{ABB93C9C-E8BA-42E3-BA2C-B77722A1F49C}"/>
    <cellStyle name="Total 36 3 4" xfId="48203" xr:uid="{123FDC56-8992-43B8-9CE7-E35A08BB685D}"/>
    <cellStyle name="Total 36 3 4 2" xfId="48204" xr:uid="{E691E88E-1162-487F-A2E9-05603D3D2FA0}"/>
    <cellStyle name="Total 36 3 5" xfId="48205" xr:uid="{A8BC6B2E-1F6B-4310-90D5-818EACB91D23}"/>
    <cellStyle name="Total 36 3 6" xfId="48206" xr:uid="{0DF15083-7FE9-4855-91CC-D49A224F4B35}"/>
    <cellStyle name="Total 36 4" xfId="48207" xr:uid="{5345ADE1-FCAA-4A75-8E2C-9D1B737ED843}"/>
    <cellStyle name="Total 36 4 2" xfId="48208" xr:uid="{F53E2E9C-2779-4749-928F-22606498822C}"/>
    <cellStyle name="Total 36 5" xfId="48209" xr:uid="{6E498895-FC85-4F13-8381-12F3879AB106}"/>
    <cellStyle name="Total 37" xfId="48210" xr:uid="{6A0274E8-A344-4DFC-965F-35F63724924C}"/>
    <cellStyle name="Total 37 2" xfId="48211" xr:uid="{5535D27E-6F97-4BB7-ABDB-0EFB85EE8EDA}"/>
    <cellStyle name="Total 37 2 2" xfId="48212" xr:uid="{268F5BD0-E126-44D7-BC05-912FBDCBB3D6}"/>
    <cellStyle name="Total 37 2 2 2" xfId="48213" xr:uid="{562B2A62-A0D4-4CA4-B444-487C495E8775}"/>
    <cellStyle name="Total 37 2 2 2 2" xfId="48214" xr:uid="{CAB06314-83A1-41B1-88EA-3BFA30B4E4C8}"/>
    <cellStyle name="Total 37 2 2 2 2 2" xfId="48215" xr:uid="{EBDFA7B6-5D06-49AE-99EE-23E5FB1D6AC2}"/>
    <cellStyle name="Total 37 2 2 2 3" xfId="48216" xr:uid="{D435EC8B-309B-4EC5-BE95-14411067A8B1}"/>
    <cellStyle name="Total 37 2 2 2 4" xfId="48217" xr:uid="{B0CF87CC-F13B-4485-A7E6-58CACB78BFAC}"/>
    <cellStyle name="Total 37 2 2 2 5" xfId="48218" xr:uid="{51533E5A-976F-440D-BCED-E4B3E26BF7D8}"/>
    <cellStyle name="Total 37 2 2 3" xfId="48219" xr:uid="{883A5B75-6826-47A3-9716-523B48347256}"/>
    <cellStyle name="Total 37 2 2 3 2" xfId="48220" xr:uid="{BFC3FBED-71DC-4EA0-B733-287E5F6E572A}"/>
    <cellStyle name="Total 37 2 2 3 3" xfId="48221" xr:uid="{17A7BEC5-CED6-403D-AB2F-41FA4E27856F}"/>
    <cellStyle name="Total 37 2 2 4" xfId="48222" xr:uid="{D3ED55A3-4DF1-427B-9626-9938EF3433D3}"/>
    <cellStyle name="Total 37 2 2 4 2" xfId="48223" xr:uid="{09C62C3D-AE8A-463B-883F-25F4DFE669A7}"/>
    <cellStyle name="Total 37 2 2 5" xfId="48224" xr:uid="{8B9985F2-C1FF-48B4-B5B6-DA4E24ED6DCE}"/>
    <cellStyle name="Total 37 2 2 6" xfId="48225" xr:uid="{4719403D-6C88-4575-B567-5D277742CBD9}"/>
    <cellStyle name="Total 37 2 3" xfId="48226" xr:uid="{9D119AF9-7DC1-4572-9DC0-DF5C40521898}"/>
    <cellStyle name="Total 37 2 3 2" xfId="48227" xr:uid="{E13488CA-0DE5-48CE-8A7C-ED77C846BBB0}"/>
    <cellStyle name="Total 37 2 4" xfId="48228" xr:uid="{CE392159-07A9-4DFB-8F57-53F4FEFD6A6E}"/>
    <cellStyle name="Total 37 3" xfId="48229" xr:uid="{74D08659-6EBB-458A-8D60-088ACA04880E}"/>
    <cellStyle name="Total 37 3 2" xfId="48230" xr:uid="{E5D01F18-AD0F-4EE7-B8EC-11A25EFE5C5A}"/>
    <cellStyle name="Total 37 3 2 2" xfId="48231" xr:uid="{2723D15C-D8FB-468F-974D-17CF002B08F5}"/>
    <cellStyle name="Total 37 3 2 2 2" xfId="48232" xr:uid="{9684E5FF-F03B-4EA9-A65E-AB30F51F3A56}"/>
    <cellStyle name="Total 37 3 2 3" xfId="48233" xr:uid="{0D96A6C0-11BA-4312-A7A9-F609AB92E814}"/>
    <cellStyle name="Total 37 3 2 4" xfId="48234" xr:uid="{326B1A9D-74B0-4120-80BC-19C3F8100261}"/>
    <cellStyle name="Total 37 3 2 5" xfId="48235" xr:uid="{8D7BBED3-F315-47EC-8437-090EF90DA552}"/>
    <cellStyle name="Total 37 3 3" xfId="48236" xr:uid="{A2028538-B160-4B39-A96F-98522427A735}"/>
    <cellStyle name="Total 37 3 3 2" xfId="48237" xr:uid="{45D690EA-FF3A-4170-B1CE-6AE33B55DB65}"/>
    <cellStyle name="Total 37 3 3 3" xfId="48238" xr:uid="{C2094B61-956D-49EB-9A29-3F04F6E6C957}"/>
    <cellStyle name="Total 37 3 4" xfId="48239" xr:uid="{E6EE2B0F-AD49-494B-96A1-FC2739E00560}"/>
    <cellStyle name="Total 37 3 4 2" xfId="48240" xr:uid="{9B878109-4B5D-434F-995A-FEBE558F6AAB}"/>
    <cellStyle name="Total 37 3 5" xfId="48241" xr:uid="{67D20DCD-3BE6-4CA5-892B-E5D634BD2359}"/>
    <cellStyle name="Total 37 3 6" xfId="48242" xr:uid="{1227CFB0-3164-49C5-A927-6E195CDB7A21}"/>
    <cellStyle name="Total 37 4" xfId="48243" xr:uid="{C5D2E49F-B1A6-4E73-9A8F-99346E36A135}"/>
    <cellStyle name="Total 37 4 2" xfId="48244" xr:uid="{021C2C40-F9CE-4A9F-8993-3371CA852424}"/>
    <cellStyle name="Total 37 5" xfId="48245" xr:uid="{C8C4B416-E89B-4A12-8B8F-FE46F5E3A6CC}"/>
    <cellStyle name="Total 38" xfId="48246" xr:uid="{2217E22E-1516-47CA-8CD8-C63C3DAEF2B6}"/>
    <cellStyle name="Total 38 2" xfId="48247" xr:uid="{AD4DAD93-F820-4871-943F-107055036363}"/>
    <cellStyle name="Total 38 2 2" xfId="48248" xr:uid="{4787F3DB-A490-4A9B-89DE-60755444652B}"/>
    <cellStyle name="Total 38 2 2 2" xfId="48249" xr:uid="{74352550-3BBC-4582-A948-53A23DB328C9}"/>
    <cellStyle name="Total 38 2 2 2 2" xfId="48250" xr:uid="{8E30D015-4A8E-4874-BEB9-CD8ED6F4E775}"/>
    <cellStyle name="Total 38 2 2 2 2 2" xfId="48251" xr:uid="{61AA3D51-E52B-4724-B262-4C6A719CCA28}"/>
    <cellStyle name="Total 38 2 2 2 3" xfId="48252" xr:uid="{3D1BC29F-9B79-4381-98FA-6971AC2E0107}"/>
    <cellStyle name="Total 38 2 2 2 4" xfId="48253" xr:uid="{B5BF3FBF-5443-4D67-A765-4DE65083F83D}"/>
    <cellStyle name="Total 38 2 2 2 5" xfId="48254" xr:uid="{1540813D-F7EA-481C-BDEF-ED2DE5F1BB4E}"/>
    <cellStyle name="Total 38 2 2 3" xfId="48255" xr:uid="{555C5F5A-3663-41FC-AA66-6600A3B8ACBB}"/>
    <cellStyle name="Total 38 2 2 3 2" xfId="48256" xr:uid="{5A5DE36E-E2DC-498C-9793-6F894B43FEA1}"/>
    <cellStyle name="Total 38 2 2 3 3" xfId="48257" xr:uid="{E0F09845-BC8C-422C-8C09-B3C75BEC7E46}"/>
    <cellStyle name="Total 38 2 2 4" xfId="48258" xr:uid="{E6AB8F57-13A8-461C-8E11-91B5FBB3F434}"/>
    <cellStyle name="Total 38 2 2 4 2" xfId="48259" xr:uid="{4ECF0386-CD69-407C-9899-5F57BB8E01C0}"/>
    <cellStyle name="Total 38 2 2 5" xfId="48260" xr:uid="{FF178258-E248-47A4-9D55-8A0B4EE10D46}"/>
    <cellStyle name="Total 38 2 2 6" xfId="48261" xr:uid="{A7938A7D-4155-483B-BCE3-D931493C551A}"/>
    <cellStyle name="Total 38 2 3" xfId="48262" xr:uid="{9E5FB20F-A4F4-4DD8-94B3-5C91731565D1}"/>
    <cellStyle name="Total 38 2 3 2" xfId="48263" xr:uid="{AEC162E8-672F-4C90-8FB0-15DDE8C85AC6}"/>
    <cellStyle name="Total 38 2 4" xfId="48264" xr:uid="{0AFA57F4-ED88-411F-9D04-6EF05008A0D7}"/>
    <cellStyle name="Total 38 3" xfId="48265" xr:uid="{50ECA103-DFDB-48FF-808F-81E9747E69A0}"/>
    <cellStyle name="Total 38 3 2" xfId="48266" xr:uid="{C6D8CA50-4A1C-4F57-B15F-D0351EBD26FF}"/>
    <cellStyle name="Total 38 3 2 2" xfId="48267" xr:uid="{157FD23B-5225-4532-9750-7D88BD0AF960}"/>
    <cellStyle name="Total 38 3 2 2 2" xfId="48268" xr:uid="{50434992-305A-4AD3-AA43-743BDADB6027}"/>
    <cellStyle name="Total 38 3 2 3" xfId="48269" xr:uid="{1EAF47BE-C261-4CEA-92B2-6F62B07ABFCC}"/>
    <cellStyle name="Total 38 3 2 4" xfId="48270" xr:uid="{196F39A9-AF1A-4AA7-9477-1F2B00D7DBD2}"/>
    <cellStyle name="Total 38 3 2 5" xfId="48271" xr:uid="{A47300C0-C310-4405-A483-1DE79D87C131}"/>
    <cellStyle name="Total 38 3 3" xfId="48272" xr:uid="{9165426B-1378-4536-88C5-B5023688A696}"/>
    <cellStyle name="Total 38 3 3 2" xfId="48273" xr:uid="{D0884101-138F-4284-952F-C031E6BB6044}"/>
    <cellStyle name="Total 38 3 3 3" xfId="48274" xr:uid="{7780F16E-D129-47DC-90B8-A2C8C3A1C956}"/>
    <cellStyle name="Total 38 3 4" xfId="48275" xr:uid="{F7F82CCC-162F-4E18-A69A-2AE4E7FA7F85}"/>
    <cellStyle name="Total 38 3 4 2" xfId="48276" xr:uid="{8701E341-8708-4301-AAF7-F224BFEB8E16}"/>
    <cellStyle name="Total 38 3 5" xfId="48277" xr:uid="{0D3A992C-C470-44D5-ACE9-1FDE1B1CB796}"/>
    <cellStyle name="Total 38 3 6" xfId="48278" xr:uid="{F05CDADF-CF79-4AF3-BF01-48DFC76CCA04}"/>
    <cellStyle name="Total 38 4" xfId="48279" xr:uid="{EBB9D849-6943-42C8-8D25-CC51850819B9}"/>
    <cellStyle name="Total 38 4 2" xfId="48280" xr:uid="{5183D3F0-6E55-44EE-92A2-87861C860B0F}"/>
    <cellStyle name="Total 38 5" xfId="48281" xr:uid="{C2BD5D49-93A4-47FF-A638-1C7831270C68}"/>
    <cellStyle name="Total 39" xfId="48282" xr:uid="{63E6C0DD-0DB9-41F9-8FAA-4A8F74975529}"/>
    <cellStyle name="Total 39 2" xfId="48283" xr:uid="{B9980C09-C4EA-48D0-A50E-7E359B99D655}"/>
    <cellStyle name="Total 39 2 2" xfId="48284" xr:uid="{CAB5DD02-2DDA-459F-A7DC-415271CFBC13}"/>
    <cellStyle name="Total 39 2 2 2" xfId="48285" xr:uid="{9B8CBE46-095A-4943-AA5F-D4977833C4D4}"/>
    <cellStyle name="Total 39 2 2 2 2" xfId="48286" xr:uid="{014FA32F-D534-48F9-A36D-6BBB1E257968}"/>
    <cellStyle name="Total 39 2 2 2 2 2" xfId="48287" xr:uid="{6A4074E7-5B42-491E-9C35-4CDF9ED111D8}"/>
    <cellStyle name="Total 39 2 2 2 3" xfId="48288" xr:uid="{18ECDF33-4417-4308-877F-5399909BFB9E}"/>
    <cellStyle name="Total 39 2 2 2 4" xfId="48289" xr:uid="{CC6DAB91-E054-4F8F-9AC8-7D3A7150BD3E}"/>
    <cellStyle name="Total 39 2 2 2 5" xfId="48290" xr:uid="{A2DFAE65-E88A-4BDE-AE79-A14B1A76629A}"/>
    <cellStyle name="Total 39 2 2 3" xfId="48291" xr:uid="{41D13031-C68E-4115-A12B-37E0743955DD}"/>
    <cellStyle name="Total 39 2 2 3 2" xfId="48292" xr:uid="{130D8594-0F43-4108-AC3E-26987E54B362}"/>
    <cellStyle name="Total 39 2 2 3 3" xfId="48293" xr:uid="{CA3F36EE-B889-4AB3-AADE-B3EFCD416059}"/>
    <cellStyle name="Total 39 2 2 4" xfId="48294" xr:uid="{CEC3B744-1CA4-4DB4-80F6-42FB278486BF}"/>
    <cellStyle name="Total 39 2 2 4 2" xfId="48295" xr:uid="{8F1DA392-5EE9-45B4-9D46-B6738224919B}"/>
    <cellStyle name="Total 39 2 2 5" xfId="48296" xr:uid="{3488EAD3-26E0-44D1-BD02-0289526189AD}"/>
    <cellStyle name="Total 39 2 2 6" xfId="48297" xr:uid="{89CBA91E-C6E2-4157-8F0F-CC54F8CB8D5D}"/>
    <cellStyle name="Total 39 2 3" xfId="48298" xr:uid="{3BF7462E-9FDD-4B44-B4C2-3E56E2E12171}"/>
    <cellStyle name="Total 39 2 3 2" xfId="48299" xr:uid="{31C99D43-40EE-43AE-9D67-FBB6F89D4BDC}"/>
    <cellStyle name="Total 39 2 4" xfId="48300" xr:uid="{58E20BE2-CBDA-4C4F-9CD2-8BBF39D1F5B5}"/>
    <cellStyle name="Total 39 3" xfId="48301" xr:uid="{8047127A-1D2C-45DD-B91C-F00E2E1306FE}"/>
    <cellStyle name="Total 39 3 2" xfId="48302" xr:uid="{7D190E8D-AAE2-4BFC-869D-4728B384449D}"/>
    <cellStyle name="Total 39 3 2 2" xfId="48303" xr:uid="{E9FE4ADC-885D-422C-AB6F-708C0AD144BE}"/>
    <cellStyle name="Total 39 3 2 2 2" xfId="48304" xr:uid="{AA32ECE5-E3CB-49B6-BB51-A84538F46A39}"/>
    <cellStyle name="Total 39 3 2 3" xfId="48305" xr:uid="{B64ECBBF-E8AD-4D01-93F7-B9C5280D627B}"/>
    <cellStyle name="Total 39 3 2 4" xfId="48306" xr:uid="{470D8564-95BA-4E5A-97E2-15313BFB01FD}"/>
    <cellStyle name="Total 39 3 2 5" xfId="48307" xr:uid="{BD465576-5A0E-412A-AD03-AABB07E028DB}"/>
    <cellStyle name="Total 39 3 3" xfId="48308" xr:uid="{2C546A81-2DC0-40B7-AFD5-618BFE4F1049}"/>
    <cellStyle name="Total 39 3 3 2" xfId="48309" xr:uid="{D5559850-3D6E-4EB9-BF05-24DEBA7821F7}"/>
    <cellStyle name="Total 39 3 3 3" xfId="48310" xr:uid="{17C7CCB2-6153-4EDE-AD1A-AE4401657A82}"/>
    <cellStyle name="Total 39 3 4" xfId="48311" xr:uid="{B7AA6D2D-C0F3-4F4C-9CD9-6EC7A5FA0705}"/>
    <cellStyle name="Total 39 3 4 2" xfId="48312" xr:uid="{37C3A2AF-7242-443E-B494-39FF9CD60D7D}"/>
    <cellStyle name="Total 39 3 5" xfId="48313" xr:uid="{A7262A16-2472-4DBE-9F3E-27609198DB06}"/>
    <cellStyle name="Total 39 3 6" xfId="48314" xr:uid="{EAA1E309-AD8B-4D3C-B47B-3501CBCB6555}"/>
    <cellStyle name="Total 39 4" xfId="48315" xr:uid="{0739B0B2-56F0-4A08-AFFD-3592E123DD43}"/>
    <cellStyle name="Total 39 4 2" xfId="48316" xr:uid="{B7363FAB-0A67-4033-8067-F41A02F31909}"/>
    <cellStyle name="Total 39 5" xfId="48317" xr:uid="{D529F342-022C-4C24-A876-358A403ABCCD}"/>
    <cellStyle name="Total 4" xfId="48318" xr:uid="{F5B0AD37-1492-49B9-B2F7-A29C33A9A4E1}"/>
    <cellStyle name="Total 4 2" xfId="48319" xr:uid="{308A557A-6A59-42B2-9DB6-73316803F101}"/>
    <cellStyle name="Total 4 2 2" xfId="48320" xr:uid="{EFC74453-2BC0-427D-8930-BCBDF875A92B}"/>
    <cellStyle name="Total 4 2 2 2" xfId="48321" xr:uid="{31FD876B-7E9F-4050-A758-6781EA453B46}"/>
    <cellStyle name="Total 4 2 2 2 2" xfId="48322" xr:uid="{2DB497F5-2233-4053-B336-E79390B24101}"/>
    <cellStyle name="Total 4 2 2 2 2 2" xfId="48323" xr:uid="{705A6099-BF4A-4CC0-94E5-940A9BAAF7CB}"/>
    <cellStyle name="Total 4 2 2 2 3" xfId="48324" xr:uid="{CACF8341-4EB6-4B3D-8256-DEE10580C245}"/>
    <cellStyle name="Total 4 2 2 2 4" xfId="48325" xr:uid="{0E3F1065-10A7-4EDE-BFDB-A83CCAFB7FD8}"/>
    <cellStyle name="Total 4 2 2 2 5" xfId="48326" xr:uid="{8A0587E1-B8B0-4630-8316-A70FC0F65BAF}"/>
    <cellStyle name="Total 4 2 2 3" xfId="48327" xr:uid="{CDB1E2C2-7D17-45E8-A6AA-EF6E05E40D81}"/>
    <cellStyle name="Total 4 2 2 3 2" xfId="48328" xr:uid="{F599F084-2472-48C9-B9D2-67CEB20B866F}"/>
    <cellStyle name="Total 4 2 2 3 3" xfId="48329" xr:uid="{19077115-B858-46D1-A31C-8E418FD84C4D}"/>
    <cellStyle name="Total 4 2 2 4" xfId="48330" xr:uid="{970CC58B-C132-48CA-AE58-2D8C492FA793}"/>
    <cellStyle name="Total 4 2 2 4 2" xfId="48331" xr:uid="{2B294966-C87E-41BC-B957-C3CCBE0F6B7F}"/>
    <cellStyle name="Total 4 2 2 5" xfId="48332" xr:uid="{B610D4CA-D185-43B3-88BE-237BA0AC689D}"/>
    <cellStyle name="Total 4 2 2 6" xfId="48333" xr:uid="{7328D3B2-5879-4165-865D-3E44D7B06601}"/>
    <cellStyle name="Total 4 2 3" xfId="48334" xr:uid="{6854CA1B-0B18-4393-A202-589A3CF80CC3}"/>
    <cellStyle name="Total 4 2 3 2" xfId="48335" xr:uid="{A9FCEBDB-A3EB-4AA3-A373-AF69BED33E73}"/>
    <cellStyle name="Total 4 2 4" xfId="48336" xr:uid="{BB92A3DC-A4DB-4CEE-9F68-7E73F648EDD1}"/>
    <cellStyle name="Total 4 2 4 2" xfId="48337" xr:uid="{315FFF3F-3313-45A9-A3BB-8AF1B81CF922}"/>
    <cellStyle name="Total 4 2 5" xfId="48338" xr:uid="{3966C592-C1D5-495F-828E-314C84F994DB}"/>
    <cellStyle name="Total 4 2 5 2" xfId="48339" xr:uid="{5BAD9D0F-D255-4E32-8367-938412ECA9DA}"/>
    <cellStyle name="Total 4 3" xfId="48340" xr:uid="{5E065602-AF5E-487B-B4E5-DC72E6E585FB}"/>
    <cellStyle name="Total 4 3 2" xfId="48341" xr:uid="{F8B65774-5865-4598-963A-0A86C1D73562}"/>
    <cellStyle name="Total 4 3 2 2" xfId="48342" xr:uid="{0F3FA885-5C39-48D7-A3DE-56A9EB5CBA6D}"/>
    <cellStyle name="Total 4 3 2 2 2" xfId="48343" xr:uid="{555E0308-7D80-4A05-8DAA-AC8E47F8B538}"/>
    <cellStyle name="Total 4 3 2 2 2 2" xfId="48344" xr:uid="{7D704F07-2FFA-42E8-8BFC-A2B0F5B5B18E}"/>
    <cellStyle name="Total 4 3 2 2 3" xfId="48345" xr:uid="{EE48AAE7-4882-44C8-A5A6-B9037B730C09}"/>
    <cellStyle name="Total 4 3 2 2 4" xfId="48346" xr:uid="{F06204C3-7C02-452B-BB59-9982A7A81ACB}"/>
    <cellStyle name="Total 4 3 2 2 5" xfId="48347" xr:uid="{B367310B-18FA-4DC8-930E-AA2E75A375F5}"/>
    <cellStyle name="Total 4 3 2 3" xfId="48348" xr:uid="{8620C960-888A-461F-8F7D-471EC0EFFC8C}"/>
    <cellStyle name="Total 4 3 2 3 2" xfId="48349" xr:uid="{83A81304-272B-4471-8F81-3FF2C243BD53}"/>
    <cellStyle name="Total 4 3 2 3 3" xfId="48350" xr:uid="{0D39435C-A2E9-4C79-A9DD-FC8DF90E7D1A}"/>
    <cellStyle name="Total 4 3 2 4" xfId="48351" xr:uid="{00B26303-C1EC-4947-824A-22212E2A88ED}"/>
    <cellStyle name="Total 4 3 2 5" xfId="48352" xr:uid="{1AF7467F-9F15-4244-AF15-8D022F1B3291}"/>
    <cellStyle name="Total 4 3 3" xfId="48353" xr:uid="{AD1D8BA8-2F50-495A-B7E7-68680FD2CFFB}"/>
    <cellStyle name="Total 4 3 4" xfId="48354" xr:uid="{6817860E-21CD-43D7-B607-3BBAA4751C65}"/>
    <cellStyle name="Total 4 4" xfId="48355" xr:uid="{E7629D3D-0BC6-4D60-9792-2F2DF768C61E}"/>
    <cellStyle name="Total 4 4 2" xfId="48356" xr:uid="{CF5F277D-E8D6-4D6D-AD93-D0CB738F47AB}"/>
    <cellStyle name="Total 4 4 2 2" xfId="48357" xr:uid="{94FB9C26-B287-47EF-8C75-C4D92A4BCEB1}"/>
    <cellStyle name="Total 4 4 2 2 2" xfId="48358" xr:uid="{0D81B235-A529-4DAF-9690-EABF11AD2598}"/>
    <cellStyle name="Total 4 4 2 2 2 2" xfId="48359" xr:uid="{16D7C7BE-FB03-4325-8D76-6098B199A2CB}"/>
    <cellStyle name="Total 4 4 2 2 3" xfId="48360" xr:uid="{359CFBDC-A44F-4B43-A244-23D0D6B04CDD}"/>
    <cellStyle name="Total 4 4 2 2 4" xfId="48361" xr:uid="{68EE6739-C94D-4395-95AC-233CDCB336FC}"/>
    <cellStyle name="Total 4 4 2 3" xfId="48362" xr:uid="{7AE87E73-2D3C-41D8-9A5A-75C61DF1F76C}"/>
    <cellStyle name="Total 4 4 2 3 2" xfId="48363" xr:uid="{4A2AE813-9FAA-4E67-A2D2-474E30C9840D}"/>
    <cellStyle name="Total 4 4 2 4" xfId="48364" xr:uid="{E1EB207B-C6C0-4D7D-AEEB-6E6AD3FD3DE2}"/>
    <cellStyle name="Total 4 4 2 5" xfId="48365" xr:uid="{DB0E93FA-F5FE-4B59-A490-D0D7C5C9A6D2}"/>
    <cellStyle name="Total 4 4 3" xfId="48366" xr:uid="{0946321D-8A59-4F2A-B4A5-0324B241D3E6}"/>
    <cellStyle name="Total 4 5" xfId="48367" xr:uid="{59003D91-B897-4E5D-B372-7D1FB6063497}"/>
    <cellStyle name="Total 4 5 2" xfId="48368" xr:uid="{AADD8981-BD36-4A28-BF13-10B0C439ABEA}"/>
    <cellStyle name="Total 4 5 2 2" xfId="48369" xr:uid="{108D05DC-DF41-4D5D-A714-C186BFE75BA4}"/>
    <cellStyle name="Total 4 5 2 2 2" xfId="48370" xr:uid="{5DA0BD62-5DA3-48E9-AE45-0F30D21F9524}"/>
    <cellStyle name="Total 4 5 2 3" xfId="48371" xr:uid="{99A1E22F-EFFA-46DD-A7E5-F00BDD685DAD}"/>
    <cellStyle name="Total 4 5 2 4" xfId="48372" xr:uid="{8A9FE919-43BF-4455-95A7-94F8BA6260C9}"/>
    <cellStyle name="Total 4 5 2 5" xfId="48373" xr:uid="{CDF6E809-6699-443B-B204-B12141631A49}"/>
    <cellStyle name="Total 4 5 3" xfId="48374" xr:uid="{99E6F623-A72D-4B1D-BDF2-022F8AC64956}"/>
    <cellStyle name="Total 4 5 3 2" xfId="48375" xr:uid="{10B9B712-86F7-48CF-9538-9B49B2268F5B}"/>
    <cellStyle name="Total 4 5 3 3" xfId="48376" xr:uid="{A2B54D50-AF75-4C87-ACFA-4157DDEC2416}"/>
    <cellStyle name="Total 4 5 4" xfId="48377" xr:uid="{01724018-59CF-400F-93D5-8BBB3E0CD4CC}"/>
    <cellStyle name="Total 4 5 4 2" xfId="48378" xr:uid="{0FEE5469-5052-4004-8745-BC63642A89F2}"/>
    <cellStyle name="Total 4 5 5" xfId="48379" xr:uid="{E1B27679-4CDF-4BE1-A785-F480C7A16495}"/>
    <cellStyle name="Total 4 6" xfId="48380" xr:uid="{EA3D5FEB-D9C0-4810-A2ED-ECABAA44A097}"/>
    <cellStyle name="Total 40" xfId="48381" xr:uid="{DB7463B6-4C2C-46C4-9BE8-B130E3CBBB3D}"/>
    <cellStyle name="Total 40 2" xfId="48382" xr:uid="{44B0A49B-5F0E-4898-8BC5-0E5243098713}"/>
    <cellStyle name="Total 40 2 2" xfId="48383" xr:uid="{6345E4B9-ACF5-417C-A2C0-E8F5929A3D33}"/>
    <cellStyle name="Total 40 2 2 2" xfId="48384" xr:uid="{9773E959-AACB-464D-B280-F30DC1B72E38}"/>
    <cellStyle name="Total 40 2 2 2 2" xfId="48385" xr:uid="{69372E3A-8F5F-4A96-87FE-7A2EA6895699}"/>
    <cellStyle name="Total 40 2 2 2 2 2" xfId="48386" xr:uid="{F9F8828E-7B14-4C82-8829-3E22F6A4D68A}"/>
    <cellStyle name="Total 40 2 2 2 3" xfId="48387" xr:uid="{0173F33C-ED6F-46CC-A558-8915DA558299}"/>
    <cellStyle name="Total 40 2 2 2 4" xfId="48388" xr:uid="{F3ECF81C-756B-425A-BAB2-7081D8EC94A7}"/>
    <cellStyle name="Total 40 2 2 2 5" xfId="48389" xr:uid="{2C0E553C-738E-43AD-A9FC-E1E98C628A9E}"/>
    <cellStyle name="Total 40 2 2 3" xfId="48390" xr:uid="{0FF714F9-B7E1-41F6-8AEB-215F40C9B1A3}"/>
    <cellStyle name="Total 40 2 2 3 2" xfId="48391" xr:uid="{C18A5C2D-1E3F-4E4C-99BF-4AC11D22B34A}"/>
    <cellStyle name="Total 40 2 2 3 3" xfId="48392" xr:uid="{7548D425-C039-4BA0-99D1-313BE85844CC}"/>
    <cellStyle name="Total 40 2 2 4" xfId="48393" xr:uid="{37181222-8F24-4C7F-9207-8B706210B73F}"/>
    <cellStyle name="Total 40 2 2 4 2" xfId="48394" xr:uid="{5FC94CCB-AD90-4608-8A64-D8425D0E3231}"/>
    <cellStyle name="Total 40 2 2 5" xfId="48395" xr:uid="{BB251A82-2F2C-462C-8D4B-58B9BD8248DD}"/>
    <cellStyle name="Total 40 2 2 6" xfId="48396" xr:uid="{415EBF74-C3EC-4B4E-9F41-5028E63447E6}"/>
    <cellStyle name="Total 40 2 3" xfId="48397" xr:uid="{535CD860-1FED-4B95-9758-210A04CFA411}"/>
    <cellStyle name="Total 40 2 3 2" xfId="48398" xr:uid="{0671FD43-2C4D-4E8D-AECD-014E379CB69D}"/>
    <cellStyle name="Total 40 2 4" xfId="48399" xr:uid="{BA6B7ADA-8C4A-4621-ABCF-26784EEC0B6D}"/>
    <cellStyle name="Total 40 3" xfId="48400" xr:uid="{D7BE2F82-C5EC-4573-82DD-882A24D64352}"/>
    <cellStyle name="Total 40 3 2" xfId="48401" xr:uid="{C604F548-4066-466A-B29C-0B0837E4A40C}"/>
    <cellStyle name="Total 40 3 2 2" xfId="48402" xr:uid="{FCF7E052-7663-4A25-A176-CF449C7F0EF6}"/>
    <cellStyle name="Total 40 3 2 2 2" xfId="48403" xr:uid="{520522B4-0473-4C27-B250-35C9E39554DC}"/>
    <cellStyle name="Total 40 3 2 3" xfId="48404" xr:uid="{8B503254-AB84-4CE4-A873-805FEC74C81F}"/>
    <cellStyle name="Total 40 3 2 4" xfId="48405" xr:uid="{05B00E42-CEA0-4471-A527-DC8210E0699F}"/>
    <cellStyle name="Total 40 3 2 5" xfId="48406" xr:uid="{00D8958C-4069-403F-906B-7820277BB812}"/>
    <cellStyle name="Total 40 3 3" xfId="48407" xr:uid="{51B83F82-1922-4AA7-8103-3C7A4C7E53C3}"/>
    <cellStyle name="Total 40 3 3 2" xfId="48408" xr:uid="{BD8735AE-3F13-4EE2-A183-DE53C0B4E709}"/>
    <cellStyle name="Total 40 3 3 3" xfId="48409" xr:uid="{1DDF920E-5684-47D8-8015-98EA85E8FEE7}"/>
    <cellStyle name="Total 40 3 4" xfId="48410" xr:uid="{6219BD69-40EA-45B8-A884-2F8237F7B8E2}"/>
    <cellStyle name="Total 40 3 4 2" xfId="48411" xr:uid="{C26E66C4-4306-4551-87EA-B2066FA90AF4}"/>
    <cellStyle name="Total 40 3 5" xfId="48412" xr:uid="{31555D5C-6FF3-4197-968F-67918138B956}"/>
    <cellStyle name="Total 40 3 6" xfId="48413" xr:uid="{22A8E699-29F9-4EC2-AD4F-17BDCBBE3002}"/>
    <cellStyle name="Total 40 4" xfId="48414" xr:uid="{7E522310-E38D-4401-97E2-F4AEEF19A225}"/>
    <cellStyle name="Total 40 4 2" xfId="48415" xr:uid="{EF86BA82-14F0-40F9-8D59-9F6DC2DB8848}"/>
    <cellStyle name="Total 40 5" xfId="48416" xr:uid="{AF448D14-BD7F-4CB0-8ADF-1393C9F1F078}"/>
    <cellStyle name="Total 41" xfId="48417" xr:uid="{A2F7BBF4-8072-439A-9A7E-EAD8D5CEF275}"/>
    <cellStyle name="Total 41 2" xfId="48418" xr:uid="{0531CBB8-75F3-4F71-BE9E-152DE945E39A}"/>
    <cellStyle name="Total 41 2 2" xfId="48419" xr:uid="{151265E7-6FD1-4319-B822-D8A0D9DE64E3}"/>
    <cellStyle name="Total 41 2 2 2" xfId="48420" xr:uid="{35CD9153-A82E-4B47-8AFC-63CABF86E141}"/>
    <cellStyle name="Total 41 2 2 2 2" xfId="48421" xr:uid="{6CC0A001-C9BE-4E28-88FF-5C97BBCC872F}"/>
    <cellStyle name="Total 41 2 2 2 2 2" xfId="48422" xr:uid="{E9003FA6-F13E-4BAF-8184-1BD61D9A813D}"/>
    <cellStyle name="Total 41 2 2 2 3" xfId="48423" xr:uid="{A26140CD-5478-4EA8-9570-67FDEFF39B97}"/>
    <cellStyle name="Total 41 2 2 2 4" xfId="48424" xr:uid="{2B62845A-09F2-40FD-9B86-51EE24C5D55E}"/>
    <cellStyle name="Total 41 2 2 2 5" xfId="48425" xr:uid="{37F0DEB2-7BFD-4570-AD1A-6BA378B05889}"/>
    <cellStyle name="Total 41 2 2 3" xfId="48426" xr:uid="{626C3C18-0571-4FE2-B1BE-983FE6FAAA76}"/>
    <cellStyle name="Total 41 2 2 3 2" xfId="48427" xr:uid="{B67B429F-31A3-41B6-8F3A-04847FF585A0}"/>
    <cellStyle name="Total 41 2 2 3 3" xfId="48428" xr:uid="{E616C02D-BD00-4B0E-BF7F-C1104C98F1B8}"/>
    <cellStyle name="Total 41 2 2 4" xfId="48429" xr:uid="{1C8BA825-00C4-4219-966A-C7CF6238515F}"/>
    <cellStyle name="Total 41 2 2 4 2" xfId="48430" xr:uid="{AAE7CDA5-984B-48D5-B3C2-771CE927390B}"/>
    <cellStyle name="Total 41 2 2 5" xfId="48431" xr:uid="{A132E98D-9369-451B-8B3B-C38CB26452D1}"/>
    <cellStyle name="Total 41 2 2 6" xfId="48432" xr:uid="{5A085D33-647D-4EA5-970F-77A6F4CB7939}"/>
    <cellStyle name="Total 41 2 3" xfId="48433" xr:uid="{E7E04A1F-1CF8-4AB6-955B-318D64F824BF}"/>
    <cellStyle name="Total 41 2 3 2" xfId="48434" xr:uid="{E81317C8-1E80-4B20-AC2F-46FFA0BAA9B3}"/>
    <cellStyle name="Total 41 2 4" xfId="48435" xr:uid="{33BD8205-E910-4B8F-BF25-4A19ABAF13C0}"/>
    <cellStyle name="Total 41 3" xfId="48436" xr:uid="{72E763C9-0EC2-4F69-A693-C35D8CCB1B83}"/>
    <cellStyle name="Total 41 3 2" xfId="48437" xr:uid="{D8B675C4-7640-47BE-B545-BAE86DC7677D}"/>
    <cellStyle name="Total 41 3 2 2" xfId="48438" xr:uid="{986DD630-A26F-4897-A6E2-8F1010A21261}"/>
    <cellStyle name="Total 41 3 2 2 2" xfId="48439" xr:uid="{53FE7D1A-AB40-495F-9677-31A7ECFF70AE}"/>
    <cellStyle name="Total 41 3 2 3" xfId="48440" xr:uid="{30AD07AA-E3ED-4374-8906-3DD067544745}"/>
    <cellStyle name="Total 41 3 2 4" xfId="48441" xr:uid="{50590BF0-6B47-4D8E-A32E-CA11F0B61B77}"/>
    <cellStyle name="Total 41 3 2 5" xfId="48442" xr:uid="{9B6A0291-01A4-4C46-AC0D-9AF4989916D5}"/>
    <cellStyle name="Total 41 3 3" xfId="48443" xr:uid="{752B4E40-5515-4CDB-9B45-8978F71A109A}"/>
    <cellStyle name="Total 41 3 3 2" xfId="48444" xr:uid="{34CAA6FD-988C-49B6-8E61-6C7B71AA0975}"/>
    <cellStyle name="Total 41 3 3 3" xfId="48445" xr:uid="{E174FC9F-C68F-4941-ABBC-E913D32BB080}"/>
    <cellStyle name="Total 41 3 4" xfId="48446" xr:uid="{854D4A83-CA46-4666-A059-2D47DEC00655}"/>
    <cellStyle name="Total 41 3 4 2" xfId="48447" xr:uid="{73E1D33C-C14E-49C0-889E-CF4DCDC14AEA}"/>
    <cellStyle name="Total 41 3 5" xfId="48448" xr:uid="{62FAE5B8-32C4-43C9-A137-474BC89E034F}"/>
    <cellStyle name="Total 41 3 6" xfId="48449" xr:uid="{0162C236-DC68-4ED7-9180-3D5E10CEA013}"/>
    <cellStyle name="Total 41 4" xfId="48450" xr:uid="{630F6BF0-17D9-4DA4-A80C-D6AE3DA8ACEB}"/>
    <cellStyle name="Total 41 4 2" xfId="48451" xr:uid="{CBAFBF9A-AE04-4F63-ADD1-84A0858B33E5}"/>
    <cellStyle name="Total 41 5" xfId="48452" xr:uid="{35BE2669-5508-47C7-AFF0-FF8D52996353}"/>
    <cellStyle name="Total 42" xfId="48453" xr:uid="{2723490E-A59C-4815-A27C-940ED8FB7EF5}"/>
    <cellStyle name="Total 42 2" xfId="48454" xr:uid="{2AEB45F9-45B7-4DD7-B609-D1F8206770E6}"/>
    <cellStyle name="Total 42 2 2" xfId="48455" xr:uid="{6F887321-28FA-4DF6-BD3F-E9858FA43E6D}"/>
    <cellStyle name="Total 42 2 2 2" xfId="48456" xr:uid="{E8ECC076-238B-4CCB-A487-32838453B936}"/>
    <cellStyle name="Total 42 2 2 2 2" xfId="48457" xr:uid="{3F42466A-2710-4604-8323-62DC74A2A5C1}"/>
    <cellStyle name="Total 42 2 2 2 2 2" xfId="48458" xr:uid="{FE34A14C-2126-4682-B2E9-9C0110C810BF}"/>
    <cellStyle name="Total 42 2 2 2 3" xfId="48459" xr:uid="{EFDB70EE-A4A0-467C-A197-2B73160C9CC0}"/>
    <cellStyle name="Total 42 2 2 2 4" xfId="48460" xr:uid="{8F222392-36F9-42D1-81E6-D4C2885FF1B8}"/>
    <cellStyle name="Total 42 2 2 3" xfId="48461" xr:uid="{2537B40F-228D-4348-AAF2-DC9DC50AB527}"/>
    <cellStyle name="Total 42 2 2 3 2" xfId="48462" xr:uid="{0F58BD1E-EED6-47A8-AB41-81B8FFE41431}"/>
    <cellStyle name="Total 42 2 2 4" xfId="48463" xr:uid="{3E5629D1-37C0-4420-B580-6A677D5DCD49}"/>
    <cellStyle name="Total 42 2 2 5" xfId="48464" xr:uid="{78C7B639-2B86-42DC-A18E-34C280428DAA}"/>
    <cellStyle name="Total 42 2 2 6" xfId="48465" xr:uid="{9A37DAAE-EF98-48A1-8BF7-230B0C6D2FEE}"/>
    <cellStyle name="Total 42 2 3" xfId="48466" xr:uid="{4BB1F040-53CD-4457-BFCE-A6698046C899}"/>
    <cellStyle name="Total 42 3" xfId="48467" xr:uid="{9FF93028-29B0-482D-B317-D35DC14C1613}"/>
    <cellStyle name="Total 42 3 2" xfId="48468" xr:uid="{5AAD7579-CF0B-41FD-BA09-670AE55B20DC}"/>
    <cellStyle name="Total 42 3 2 2" xfId="48469" xr:uid="{14997584-4736-44AE-9A39-21DDF5343F74}"/>
    <cellStyle name="Total 42 3 2 2 2" xfId="48470" xr:uid="{927305AC-4339-42EA-BD65-E579BAA8EB7B}"/>
    <cellStyle name="Total 42 3 2 3" xfId="48471" xr:uid="{8EEEA8D3-53C0-4C26-AAEE-2D357DBDC733}"/>
    <cellStyle name="Total 42 3 2 4" xfId="48472" xr:uid="{326BE0FD-7B07-4FA6-A6A6-2E9D74408CC0}"/>
    <cellStyle name="Total 42 3 3" xfId="48473" xr:uid="{64FBB3F0-B22E-4338-AF44-91C2A77B0644}"/>
    <cellStyle name="Total 42 3 3 2" xfId="48474" xr:uid="{C71BAD00-BC6E-4B76-9788-3D798D5B2970}"/>
    <cellStyle name="Total 42 3 3 3" xfId="48475" xr:uid="{2EFF2151-B162-4D20-9BD0-5DBDF7176F5D}"/>
    <cellStyle name="Total 42 3 4" xfId="48476" xr:uid="{010C2707-5587-47F8-9841-7F59F87521E6}"/>
    <cellStyle name="Total 42 3 4 2" xfId="48477" xr:uid="{5C6090BF-6D46-4995-B764-005ECC954B2C}"/>
    <cellStyle name="Total 42 3 5" xfId="48478" xr:uid="{6C123273-1364-47A3-A434-3D4F1715B9BA}"/>
    <cellStyle name="Total 42 4" xfId="48479" xr:uid="{11E87061-7A72-416D-B883-CE20585BE8D5}"/>
    <cellStyle name="Total 43" xfId="48480" xr:uid="{CA7984A6-85DC-48AF-9DDA-3400A7D90FB9}"/>
    <cellStyle name="Total 43 2" xfId="48481" xr:uid="{EF32F413-945B-4FCA-9872-3033831240F3}"/>
    <cellStyle name="Total 43 2 2" xfId="48482" xr:uid="{DDCF3630-03E1-409C-949A-B1D87780EFD8}"/>
    <cellStyle name="Total 43 2 2 2" xfId="48483" xr:uid="{5CCDC9E8-2CD5-4F3A-A2FC-EFE49B40F2CC}"/>
    <cellStyle name="Total 43 2 2 2 2" xfId="48484" xr:uid="{0144052E-7291-4951-BDE3-077E95A13AE8}"/>
    <cellStyle name="Total 43 2 2 2 2 2" xfId="48485" xr:uid="{35C395DC-CF36-4FAC-AEE2-A3808B686D8E}"/>
    <cellStyle name="Total 43 2 2 2 3" xfId="48486" xr:uid="{A3968DA3-2B1A-4995-9E30-52D2CA8C4D6A}"/>
    <cellStyle name="Total 43 2 2 2 4" xfId="48487" xr:uid="{135DDD23-1424-484E-A86F-438434A91684}"/>
    <cellStyle name="Total 43 2 2 3" xfId="48488" xr:uid="{F169CE63-7CD4-472C-BB42-481FC239543F}"/>
    <cellStyle name="Total 43 2 2 3 2" xfId="48489" xr:uid="{E9715B20-2825-4471-BAA8-E1FA5BE49E3F}"/>
    <cellStyle name="Total 43 2 2 4" xfId="48490" xr:uid="{2CB2942B-9CDF-4B25-A21B-543276B73470}"/>
    <cellStyle name="Total 43 2 2 5" xfId="48491" xr:uid="{2F670C3F-E50E-4ED0-8D1A-59C01050590F}"/>
    <cellStyle name="Total 43 2 2 6" xfId="48492" xr:uid="{78ADE4F6-3017-4C2C-8A41-4683F3893B8F}"/>
    <cellStyle name="Total 43 2 3" xfId="48493" xr:uid="{C612E2F0-8836-43AD-AB3F-4D157F689835}"/>
    <cellStyle name="Total 43 3" xfId="48494" xr:uid="{2A638287-9DD9-407C-A95E-486496B57B7F}"/>
    <cellStyle name="Total 43 3 2" xfId="48495" xr:uid="{D23F41D3-181C-4F2D-84F8-BD20B3C953C9}"/>
    <cellStyle name="Total 43 3 2 2" xfId="48496" xr:uid="{12DF9BAE-5A45-46A7-8611-478A73036375}"/>
    <cellStyle name="Total 43 3 2 2 2" xfId="48497" xr:uid="{5C92DF1D-7AC5-4B0E-B13E-7E224C76D95E}"/>
    <cellStyle name="Total 43 3 2 3" xfId="48498" xr:uid="{4E0A611C-26B4-4CCF-AE25-41DD20B89EED}"/>
    <cellStyle name="Total 43 3 2 4" xfId="48499" xr:uid="{716F5212-3E7E-46F9-999B-ADAFF4FC5A5E}"/>
    <cellStyle name="Total 43 3 2 5" xfId="48500" xr:uid="{5BD6FDAE-6E40-426B-8822-DF25CF293DD7}"/>
    <cellStyle name="Total 43 3 3" xfId="48501" xr:uid="{3026342E-9DB2-4D19-B40F-C722E2908AFB}"/>
    <cellStyle name="Total 43 3 3 2" xfId="48502" xr:uid="{0DE60686-9AAF-48D7-8D97-D015E16D7F4F}"/>
    <cellStyle name="Total 43 3 3 3" xfId="48503" xr:uid="{BC3ED9A4-63A1-4B06-9187-90A840EEAD6E}"/>
    <cellStyle name="Total 43 3 4" xfId="48504" xr:uid="{50A00975-D04A-4C2C-A571-BD77DF00A514}"/>
    <cellStyle name="Total 43 3 4 2" xfId="48505" xr:uid="{5B9FDF33-C71D-48F5-81F0-4D22AE846100}"/>
    <cellStyle name="Total 43 3 5" xfId="48506" xr:uid="{D41F0B6B-C20C-4105-A98E-06E47916E260}"/>
    <cellStyle name="Total 43 4" xfId="48507" xr:uid="{E4217C4E-56A8-4ECE-8F21-F550D18ECA63}"/>
    <cellStyle name="Total 44" xfId="48508" xr:uid="{A831EAAB-D576-4A2F-961A-BFA75F981040}"/>
    <cellStyle name="Total 44 2" xfId="48509" xr:uid="{4751E71A-90E8-40A5-B383-97D299408AA5}"/>
    <cellStyle name="Total 44 2 2" xfId="48510" xr:uid="{0A381967-54D1-46F7-B4FD-080A73388FBC}"/>
    <cellStyle name="Total 44 2 2 2" xfId="48511" xr:uid="{47AC5E9F-BF47-47D3-B5F0-D6DBB51691BE}"/>
    <cellStyle name="Total 44 2 2 2 2" xfId="48512" xr:uid="{AB73863C-25FE-4423-AD4E-FDD32196FFE9}"/>
    <cellStyle name="Total 44 2 2 2 2 2" xfId="48513" xr:uid="{171DE0D6-C4D5-4947-96ED-3CEE1617DD1B}"/>
    <cellStyle name="Total 44 2 2 2 3" xfId="48514" xr:uid="{24D523B7-81D9-49B5-8B2E-3FCB0F3F9197}"/>
    <cellStyle name="Total 44 2 2 2 4" xfId="48515" xr:uid="{5A5DECBE-E849-47C5-8C14-BF957AE5AAD9}"/>
    <cellStyle name="Total 44 2 2 3" xfId="48516" xr:uid="{4A63B508-C9ED-4C71-B071-518BDE4F3787}"/>
    <cellStyle name="Total 44 2 2 3 2" xfId="48517" xr:uid="{113A56CA-7011-4654-B18F-9B6D5375E352}"/>
    <cellStyle name="Total 44 2 2 4" xfId="48518" xr:uid="{1AA2F030-4A78-45E0-AA22-D7BE8EA1E359}"/>
    <cellStyle name="Total 44 2 2 5" xfId="48519" xr:uid="{11E115E8-0DE9-4CB2-B8B5-2345419FABB9}"/>
    <cellStyle name="Total 44 2 2 6" xfId="48520" xr:uid="{04DE145E-A0AD-420F-A9D0-5C50FC28D72C}"/>
    <cellStyle name="Total 44 2 3" xfId="48521" xr:uid="{A20DA5AB-B622-4B32-A468-3F55DF2F0F07}"/>
    <cellStyle name="Total 44 3" xfId="48522" xr:uid="{355DB119-4ECE-4DE8-9C3B-BFEE1C60ABAA}"/>
    <cellStyle name="Total 44 3 2" xfId="48523" xr:uid="{3447CC5D-FAA7-482E-A99A-82A6C4E7390B}"/>
    <cellStyle name="Total 44 3 2 2" xfId="48524" xr:uid="{C74FD4F1-0559-4617-9A2A-79507D4F1A1F}"/>
    <cellStyle name="Total 44 3 2 2 2" xfId="48525" xr:uid="{EE6BC6E2-76FA-487F-A5CF-15DE07AB2ECD}"/>
    <cellStyle name="Total 44 3 2 3" xfId="48526" xr:uid="{CB6A0767-56DB-4393-AECD-CDECE0C014D4}"/>
    <cellStyle name="Total 44 3 2 4" xfId="48527" xr:uid="{FD04E8E1-6D49-4253-A65B-A563BBCB9B99}"/>
    <cellStyle name="Total 44 3 3" xfId="48528" xr:uid="{2F1E8958-C2D9-415C-A9D2-B55D849B9860}"/>
    <cellStyle name="Total 44 3 3 2" xfId="48529" xr:uid="{4A713F00-7D85-4644-BB9B-C94158CB6AFD}"/>
    <cellStyle name="Total 44 3 3 3" xfId="48530" xr:uid="{232120E9-7A36-4BD7-952F-49696DC79CBC}"/>
    <cellStyle name="Total 44 3 4" xfId="48531" xr:uid="{33DEC9E0-2946-4A47-B43D-958EBAE50580}"/>
    <cellStyle name="Total 44 3 4 2" xfId="48532" xr:uid="{E5691AAC-7235-4D2A-B2E2-C046BE5A6E9F}"/>
    <cellStyle name="Total 44 3 5" xfId="48533" xr:uid="{1EE1DEDD-6A7A-47DB-BF11-9988BE095D87}"/>
    <cellStyle name="Total 44 4" xfId="48534" xr:uid="{E06E9370-503C-4A94-B80C-1621C19F70B9}"/>
    <cellStyle name="Total 45" xfId="48535" xr:uid="{60A8FABC-7F1F-4439-AA92-8CE7E0214A3B}"/>
    <cellStyle name="Total 45 2" xfId="48536" xr:uid="{935DE754-438F-4830-AD9B-1E16544A09BB}"/>
    <cellStyle name="Total 45 2 2" xfId="48537" xr:uid="{C3E6EEEB-145B-4299-860F-C59D088D1AF6}"/>
    <cellStyle name="Total 45 2 2 2" xfId="48538" xr:uid="{0B2DCECA-E536-4CDD-8888-7CC54FCED2FE}"/>
    <cellStyle name="Total 45 2 2 2 2" xfId="48539" xr:uid="{96EDCBE5-5A22-40DE-97A1-39A6E46D1B81}"/>
    <cellStyle name="Total 45 2 2 2 2 2" xfId="48540" xr:uid="{12A1D350-53EC-4972-A557-2AB940F64539}"/>
    <cellStyle name="Total 45 2 2 2 3" xfId="48541" xr:uid="{24702CF3-3A7E-4407-AB5E-94C30D4DC7C7}"/>
    <cellStyle name="Total 45 2 2 2 4" xfId="48542" xr:uid="{48EDD8C1-2D14-4473-B395-269D4BEF4B5C}"/>
    <cellStyle name="Total 45 2 2 3" xfId="48543" xr:uid="{29709CAE-CB77-4691-A564-94F3A5845773}"/>
    <cellStyle name="Total 45 2 2 3 2" xfId="48544" xr:uid="{86ECD53F-AD35-444F-9F81-1A4F2C682114}"/>
    <cellStyle name="Total 45 2 2 4" xfId="48545" xr:uid="{C708CED9-9640-4423-9951-6CD2923D4B9F}"/>
    <cellStyle name="Total 45 2 2 5" xfId="48546" xr:uid="{B5BF01D4-A330-4B05-837E-8A7A96BA90CC}"/>
    <cellStyle name="Total 45 2 3" xfId="48547" xr:uid="{BE2C09E9-B40D-4B68-AF89-6B4F8AD0084B}"/>
    <cellStyle name="Total 45 3" xfId="48548" xr:uid="{1C45251D-B48C-426A-BAE1-F61C8F0B7DB0}"/>
    <cellStyle name="Total 45 3 2" xfId="48549" xr:uid="{7FEDCDDC-A9EF-4269-8BF6-2FC30401E8FE}"/>
    <cellStyle name="Total 45 3 2 2" xfId="48550" xr:uid="{E4C3C0AC-C618-4C16-BE8B-AB9316437B66}"/>
    <cellStyle name="Total 45 3 2 2 2" xfId="48551" xr:uid="{B29E1823-3851-46DC-8F82-BF2A1B4B4EB7}"/>
    <cellStyle name="Total 45 3 2 3" xfId="48552" xr:uid="{0A922FF8-8EB5-4DE5-86A6-5EFA7282A292}"/>
    <cellStyle name="Total 45 3 2 4" xfId="48553" xr:uid="{AADB15AC-278D-401D-8311-AAC2AFEB799E}"/>
    <cellStyle name="Total 45 3 3" xfId="48554" xr:uid="{1950FE4D-0F35-44AC-9597-7A8A415B4628}"/>
    <cellStyle name="Total 45 3 3 2" xfId="48555" xr:uid="{931469B0-3933-4E95-B042-B71404F6F1D8}"/>
    <cellStyle name="Total 45 3 3 3" xfId="48556" xr:uid="{EBBAC14C-D9A2-4C2E-9EF2-5C66B5EBB011}"/>
    <cellStyle name="Total 45 3 4" xfId="48557" xr:uid="{AC92D490-6A3D-4760-87C1-BEA558CABC1C}"/>
    <cellStyle name="Total 45 3 4 2" xfId="48558" xr:uid="{EC720275-48BB-42A7-83C5-4935515739B4}"/>
    <cellStyle name="Total 45 3 5" xfId="48559" xr:uid="{37656D16-0034-4E00-81C8-EE53D1483EED}"/>
    <cellStyle name="Total 45 4" xfId="48560" xr:uid="{BDF32B82-235B-4D4B-9186-EB5DC32B60FD}"/>
    <cellStyle name="Total 46" xfId="48561" xr:uid="{7B5442A1-7972-4250-8070-76931380E49D}"/>
    <cellStyle name="Total 46 2" xfId="48562" xr:uid="{0ADF482C-1385-4A2F-93AC-BBF735937082}"/>
    <cellStyle name="Total 46 2 2" xfId="48563" xr:uid="{D818603E-3AF2-4254-B433-B23E2835C27B}"/>
    <cellStyle name="Total 46 2 2 2" xfId="48564" xr:uid="{154E2AC8-58AD-414B-A784-E83F918808B1}"/>
    <cellStyle name="Total 46 2 2 2 2" xfId="48565" xr:uid="{06748143-2EEE-496B-BA0F-6D11EE35D2D7}"/>
    <cellStyle name="Total 46 2 2 2 2 2" xfId="48566" xr:uid="{9FBA0A8B-006F-42E4-8309-7CCCDE3DEBCB}"/>
    <cellStyle name="Total 46 2 2 2 3" xfId="48567" xr:uid="{9E4DE93C-A473-492F-84CD-6770396404DD}"/>
    <cellStyle name="Total 46 2 2 2 4" xfId="48568" xr:uid="{5D371D96-5491-41A8-A662-96D93CDD178D}"/>
    <cellStyle name="Total 46 2 2 3" xfId="48569" xr:uid="{D5D92E13-05F4-42EF-BCF0-154596CC52BE}"/>
    <cellStyle name="Total 46 2 2 3 2" xfId="48570" xr:uid="{8645C465-20B8-47BE-A452-4373BBD775AF}"/>
    <cellStyle name="Total 46 2 2 4" xfId="48571" xr:uid="{7CE3839C-F8A6-4A16-8784-720F67D93D2C}"/>
    <cellStyle name="Total 46 2 2 5" xfId="48572" xr:uid="{5D049009-18F0-4608-95EC-160FAA2F047B}"/>
    <cellStyle name="Total 46 2 3" xfId="48573" xr:uid="{387F80BF-A8AC-4629-B587-9BA8A6E21CAC}"/>
    <cellStyle name="Total 46 3" xfId="48574" xr:uid="{B2BB5373-50A2-4518-A11C-1B2049FB02EE}"/>
    <cellStyle name="Total 46 3 2" xfId="48575" xr:uid="{E70F742C-6085-4338-B4E0-44F3A1F199BC}"/>
    <cellStyle name="Total 46 3 2 2" xfId="48576" xr:uid="{73A7748D-660B-4043-9C76-69486C084941}"/>
    <cellStyle name="Total 46 3 2 2 2" xfId="48577" xr:uid="{A36A5AD9-10D2-4B7D-87C7-3616FA432FCE}"/>
    <cellStyle name="Total 46 3 2 3" xfId="48578" xr:uid="{DC9C67BB-F7F7-42F6-A73B-F6C11E79215E}"/>
    <cellStyle name="Total 46 3 2 4" xfId="48579" xr:uid="{1A39AFC8-E85C-499C-A5C1-77388F1C39F7}"/>
    <cellStyle name="Total 46 3 3" xfId="48580" xr:uid="{6B56792B-CECA-46E5-A7FE-58B517659A44}"/>
    <cellStyle name="Total 46 3 3 2" xfId="48581" xr:uid="{069EF4B1-7BB5-43CA-955F-AD223BB2535C}"/>
    <cellStyle name="Total 46 3 4" xfId="48582" xr:uid="{E3789BB8-4064-465C-B41E-56BFB1A471FE}"/>
    <cellStyle name="Total 46 3 5" xfId="48583" xr:uid="{CA25B1C5-6D11-4DB4-ACA1-2E687A5539A1}"/>
    <cellStyle name="Total 46 3 6" xfId="48584" xr:uid="{CDA40221-DB9A-4B92-8C4B-0F685709C8D9}"/>
    <cellStyle name="Total 46 4" xfId="48585" xr:uid="{0A22CAA7-960B-46E6-A43E-7DE8F4BCAF77}"/>
    <cellStyle name="Total 47" xfId="48586" xr:uid="{0BD54438-C66E-42CF-9E62-E3EF6BEF1AB0}"/>
    <cellStyle name="Total 47 2" xfId="48587" xr:uid="{29FC18DA-F208-4CF6-AAE0-32923533FEA8}"/>
    <cellStyle name="Total 47 2 2" xfId="48588" xr:uid="{753D6289-897A-4596-960D-0A37602C3E6C}"/>
    <cellStyle name="Total 47 2 2 2" xfId="48589" xr:uid="{63B69765-C1D6-49A0-96E0-EFEEFE5B6194}"/>
    <cellStyle name="Total 47 2 2 2 2" xfId="48590" xr:uid="{77CF27DC-5ECE-4BE4-94B7-394D9F36C443}"/>
    <cellStyle name="Total 47 2 2 2 2 2" xfId="48591" xr:uid="{5A1E566B-508D-4C22-AF8A-7EB44815C35B}"/>
    <cellStyle name="Total 47 2 2 2 3" xfId="48592" xr:uid="{7FF83D26-D125-48FA-AF63-B96D5CAC6FB5}"/>
    <cellStyle name="Total 47 2 2 2 4" xfId="48593" xr:uid="{19C72BA3-7D03-4E1B-8282-904036A1D318}"/>
    <cellStyle name="Total 47 2 2 3" xfId="48594" xr:uid="{D10BA28A-9CDB-4BCA-B9F1-FA8A3D9E397A}"/>
    <cellStyle name="Total 47 2 2 3 2" xfId="48595" xr:uid="{87F21143-E0CB-4DD9-96B4-4EF1ED2B1258}"/>
    <cellStyle name="Total 47 2 2 4" xfId="48596" xr:uid="{E85F428E-F781-4094-A798-73376D2A909D}"/>
    <cellStyle name="Total 47 2 2 5" xfId="48597" xr:uid="{05A019B7-7C5B-4086-B688-56C2471DE4D7}"/>
    <cellStyle name="Total 47 2 3" xfId="48598" xr:uid="{D1846EC5-0905-4BB0-932F-9E3058930716}"/>
    <cellStyle name="Total 47 3" xfId="48599" xr:uid="{6300D925-917A-4777-B074-7B004D0AD4C6}"/>
    <cellStyle name="Total 47 3 2" xfId="48600" xr:uid="{573B2FE5-8B6F-4E44-A96F-6F6A612F70AF}"/>
    <cellStyle name="Total 47 3 2 2" xfId="48601" xr:uid="{43B4B32D-4B37-4FE2-A1EC-70D3DA93E078}"/>
    <cellStyle name="Total 47 3 2 2 2" xfId="48602" xr:uid="{BCC736E5-90C0-473B-A384-DC3C44A0B9D3}"/>
    <cellStyle name="Total 47 3 2 3" xfId="48603" xr:uid="{EE5F6B5A-C388-4370-B41A-F6372B494822}"/>
    <cellStyle name="Total 47 3 2 4" xfId="48604" xr:uid="{E436B4D5-7603-4E75-A657-F17913E4C9C5}"/>
    <cellStyle name="Total 47 3 3" xfId="48605" xr:uid="{2FFA3098-F43A-47ED-9EBA-35A6F492A2D8}"/>
    <cellStyle name="Total 47 3 3 2" xfId="48606" xr:uid="{887C3EC9-D523-43F9-8C76-6B0F424EDFCF}"/>
    <cellStyle name="Total 47 3 4" xfId="48607" xr:uid="{E138EE56-8EC3-4678-BCF5-F99ED929B435}"/>
    <cellStyle name="Total 47 3 5" xfId="48608" xr:uid="{8C6D0C17-AD3C-4AD8-9173-642BC46E38B1}"/>
    <cellStyle name="Total 47 3 6" xfId="48609" xr:uid="{98C145BF-EAC6-45A9-A81C-B8AF0EEBA61B}"/>
    <cellStyle name="Total 47 4" xfId="48610" xr:uid="{CA90AF33-9CF6-42F7-BB7D-11CA113B9FCE}"/>
    <cellStyle name="Total 48" xfId="48611" xr:uid="{F95535FD-51D3-473F-A94E-334C91FBF093}"/>
    <cellStyle name="Total 48 2" xfId="48612" xr:uid="{083D8072-5418-4168-A5E3-53E795DCC318}"/>
    <cellStyle name="Total 48 2 2" xfId="48613" xr:uid="{1C898A34-CE20-40A6-B08C-1CC3351DDF03}"/>
    <cellStyle name="Total 48 2 2 2" xfId="48614" xr:uid="{96044A6B-6ECD-4B32-A95D-A2E4BE6EEA6D}"/>
    <cellStyle name="Total 48 2 2 2 2" xfId="48615" xr:uid="{D00EE0A5-E148-45B0-9CE0-CB5557A08D58}"/>
    <cellStyle name="Total 48 2 2 2 2 2" xfId="48616" xr:uid="{F86982A3-537A-49E0-B9FD-E6C5EB4E72D4}"/>
    <cellStyle name="Total 48 2 2 2 3" xfId="48617" xr:uid="{5529A9D8-D8AD-4A6A-A2F5-BBCD73B86B68}"/>
    <cellStyle name="Total 48 2 2 2 4" xfId="48618" xr:uid="{18052BF8-D368-43E1-8B5E-C4DB97DF6C15}"/>
    <cellStyle name="Total 48 2 2 3" xfId="48619" xr:uid="{AFCB7122-283D-43E9-9118-E3032563C369}"/>
    <cellStyle name="Total 48 2 2 3 2" xfId="48620" xr:uid="{C9D24B02-94CE-45CC-BED1-3BBAEA7E3A01}"/>
    <cellStyle name="Total 48 2 2 4" xfId="48621" xr:uid="{FEF5711C-BB89-4673-9EAB-4D03F7EC3297}"/>
    <cellStyle name="Total 48 2 2 5" xfId="48622" xr:uid="{3F1393F9-CCB9-429E-98E2-7BEBE9264F7E}"/>
    <cellStyle name="Total 48 3" xfId="48623" xr:uid="{02A70396-9446-41A8-9D98-F70BAEAD564D}"/>
    <cellStyle name="Total 48 3 2" xfId="48624" xr:uid="{4308BA08-BC74-4B80-813C-3C8A05EB9F3F}"/>
    <cellStyle name="Total 48 3 2 2" xfId="48625" xr:uid="{D37B944B-FC96-4503-996D-1C79ACD1268B}"/>
    <cellStyle name="Total 48 3 2 2 2" xfId="48626" xr:uid="{22CA028A-7E15-48BE-8CFE-E94B1542FB8A}"/>
    <cellStyle name="Total 48 3 2 3" xfId="48627" xr:uid="{4CAE96CB-A07B-4E21-9C51-3EDCA3A02608}"/>
    <cellStyle name="Total 48 3 2 4" xfId="48628" xr:uid="{506F75AB-8A2E-4215-8616-9BD6B8EE292F}"/>
    <cellStyle name="Total 48 3 3" xfId="48629" xr:uid="{7D76BB67-68B9-4791-B60E-379188171466}"/>
    <cellStyle name="Total 48 3 3 2" xfId="48630" xr:uid="{44F396AF-23D5-4E21-B38E-0F3D7C9396A4}"/>
    <cellStyle name="Total 48 3 4" xfId="48631" xr:uid="{3694D4BA-B715-43C1-9231-A5C966DF6493}"/>
    <cellStyle name="Total 48 3 5" xfId="48632" xr:uid="{48B0DDF5-A7FB-478E-B4F6-FAB138BF8B97}"/>
    <cellStyle name="Total 48 4" xfId="48633" xr:uid="{AA162335-BDB7-49FF-A696-AFB12A737CB6}"/>
    <cellStyle name="Total 49" xfId="48634" xr:uid="{1137B067-9343-4087-85F3-C2536E1F4D00}"/>
    <cellStyle name="Total 49 2" xfId="48635" xr:uid="{6A63564B-05CD-4951-8A84-900807CDA903}"/>
    <cellStyle name="Total 49 2 2" xfId="48636" xr:uid="{8CFAC38B-A9BF-4B0B-BA07-A7E01BD2FABF}"/>
    <cellStyle name="Total 49 2 2 2" xfId="48637" xr:uid="{918C641D-EAF6-4BFE-A7F2-48BA31D165D1}"/>
    <cellStyle name="Total 49 2 2 2 2" xfId="48638" xr:uid="{CF60E9AD-B44D-4374-BF83-CD15E5B2A291}"/>
    <cellStyle name="Total 49 2 2 2 2 2" xfId="48639" xr:uid="{1500364B-1A43-4C9D-951D-6346C1FA0832}"/>
    <cellStyle name="Total 49 2 2 2 3" xfId="48640" xr:uid="{0BDFA7B7-CBB9-4FFD-8DA2-FE3BEC93F459}"/>
    <cellStyle name="Total 49 2 2 2 4" xfId="48641" xr:uid="{C134A236-E98C-4021-ACC0-80F6820BBA30}"/>
    <cellStyle name="Total 49 2 2 3" xfId="48642" xr:uid="{CE435A22-6EDF-4739-A339-C3986D516436}"/>
    <cellStyle name="Total 49 2 2 3 2" xfId="48643" xr:uid="{7BD0B846-3AC4-4D3A-98CC-35B825CECD79}"/>
    <cellStyle name="Total 49 2 2 4" xfId="48644" xr:uid="{7E94990D-7DE2-4C7C-85B2-CC6D860652F3}"/>
    <cellStyle name="Total 49 2 2 5" xfId="48645" xr:uid="{387D51B1-F922-4B28-84AA-F622FFE808A5}"/>
    <cellStyle name="Total 49 2 3" xfId="48646" xr:uid="{8274AE43-CDF8-49AE-8D09-FC40813C2A80}"/>
    <cellStyle name="Total 49 3" xfId="48647" xr:uid="{DF7B5609-4DDD-4BA4-AE0C-FB00ED1CFA4E}"/>
    <cellStyle name="Total 49 3 2" xfId="48648" xr:uid="{3DC49B29-1D0F-4A37-8B98-2AA38AEA663B}"/>
    <cellStyle name="Total 49 3 2 2" xfId="48649" xr:uid="{683ACA0A-8009-4A12-942B-BBFDAFF9DC09}"/>
    <cellStyle name="Total 49 3 2 2 2" xfId="48650" xr:uid="{B08C2E6B-C2F3-4E57-A6FD-37CA5FE04777}"/>
    <cellStyle name="Total 49 3 2 3" xfId="48651" xr:uid="{49D74D8D-DBCC-485A-BBB8-1BC2753711E9}"/>
    <cellStyle name="Total 49 3 2 4" xfId="48652" xr:uid="{46E4A3DC-6310-488C-8207-977A0D8D1802}"/>
    <cellStyle name="Total 49 3 3" xfId="48653" xr:uid="{97D37325-4591-493A-B00C-92CEFB1AA485}"/>
    <cellStyle name="Total 49 3 3 2" xfId="48654" xr:uid="{4F7DCB13-C5AE-448D-999E-0A07648A04CB}"/>
    <cellStyle name="Total 49 3 4" xfId="48655" xr:uid="{BE02223A-9812-4D69-BE7F-E3A4873B41B1}"/>
    <cellStyle name="Total 49 3 5" xfId="48656" xr:uid="{2B988CA7-46DD-46CB-8DEE-16AB132512EE}"/>
    <cellStyle name="Total 49 4" xfId="48657" xr:uid="{7431F3D4-9FE9-46C7-ADF0-1B685B36B04B}"/>
    <cellStyle name="Total 5" xfId="48658" xr:uid="{E5093DFB-31F6-4AD3-8328-AB6E5A3D4104}"/>
    <cellStyle name="Total 5 2" xfId="48659" xr:uid="{28B2601E-8B09-43B0-9CBA-BBC932C32C9D}"/>
    <cellStyle name="Total 5 2 2" xfId="48660" xr:uid="{6D8559F7-86D1-47FD-869A-AC438E75DA02}"/>
    <cellStyle name="Total 5 2 2 2" xfId="48661" xr:uid="{D0FC13C7-B866-4947-8DFE-CB98F0A88121}"/>
    <cellStyle name="Total 5 2 2 2 2" xfId="48662" xr:uid="{360339A8-FB51-45CD-94E0-D318E8BECC17}"/>
    <cellStyle name="Total 5 2 2 2 2 2" xfId="48663" xr:uid="{6343D1BA-443F-4C4B-B8DA-92D844FBEBE6}"/>
    <cellStyle name="Total 5 2 2 2 3" xfId="48664" xr:uid="{B05AA2B9-4C33-495F-B8DF-F5480212D671}"/>
    <cellStyle name="Total 5 2 2 2 4" xfId="48665" xr:uid="{6B63BCE0-2CDD-4D8B-888A-CD9BA064FE21}"/>
    <cellStyle name="Total 5 2 2 2 5" xfId="48666" xr:uid="{FC6DDC96-B91B-4A8B-A3CB-9AFCE32378C8}"/>
    <cellStyle name="Total 5 2 2 3" xfId="48667" xr:uid="{E04BC37C-1448-43BC-998F-1254BB4C0D68}"/>
    <cellStyle name="Total 5 2 2 3 2" xfId="48668" xr:uid="{2D38E73E-26A7-45DF-B1EB-FAF2D051E0F0}"/>
    <cellStyle name="Total 5 2 2 3 3" xfId="48669" xr:uid="{63682E54-C1FB-4B18-BE93-CE76958379B5}"/>
    <cellStyle name="Total 5 2 2 4" xfId="48670" xr:uid="{FD14786D-252D-4FC5-8B57-DFB616A88A98}"/>
    <cellStyle name="Total 5 2 2 4 2" xfId="48671" xr:uid="{E6796E8B-65D7-427A-A621-DC2FB8A78CE2}"/>
    <cellStyle name="Total 5 2 2 5" xfId="48672" xr:uid="{A7411133-8657-4398-A041-2BE28D407D61}"/>
    <cellStyle name="Total 5 2 2 6" xfId="48673" xr:uid="{9CBC2076-CAB9-42FC-8AD3-E2849EC716B5}"/>
    <cellStyle name="Total 5 2 3" xfId="48674" xr:uid="{FEB48736-1CF0-4BF2-84BC-A6943381E2FB}"/>
    <cellStyle name="Total 5 2 3 2" xfId="48675" xr:uid="{61BA9895-B65A-4D8C-ACF6-576C04C733A7}"/>
    <cellStyle name="Total 5 2 4" xfId="48676" xr:uid="{BE42EF70-2D49-4D3D-9EB1-2C0080B9A724}"/>
    <cellStyle name="Total 5 2 4 2" xfId="48677" xr:uid="{7D0B116A-866C-4FCF-8DE2-8CEB4ED10E2B}"/>
    <cellStyle name="Total 5 2 4 2 2" xfId="48678" xr:uid="{98CBE6DC-1AD0-463C-A0F7-4FC608BFB1C1}"/>
    <cellStyle name="Total 5 2 5" xfId="48679" xr:uid="{A481A42D-42E8-4754-B7AB-AFF98CDE3EF1}"/>
    <cellStyle name="Total 5 2 5 2" xfId="48680" xr:uid="{7A35316B-582A-481F-A3BA-BBDD46234C66}"/>
    <cellStyle name="Total 5 3" xfId="48681" xr:uid="{287F7FDC-167E-46DF-825C-EC2419468267}"/>
    <cellStyle name="Total 5 3 2" xfId="48682" xr:uid="{9882784E-3016-4757-8323-BB9F8165C9C4}"/>
    <cellStyle name="Total 5 3 2 2" xfId="48683" xr:uid="{9B1896BB-FDB7-457E-B433-404A9B1E963F}"/>
    <cellStyle name="Total 5 3 2 2 2" xfId="48684" xr:uid="{12AB612F-BD9D-4C1B-A547-A53403BF31CC}"/>
    <cellStyle name="Total 5 3 2 2 2 2" xfId="48685" xr:uid="{11A80377-108B-4636-BC03-8C887D8CA6D4}"/>
    <cellStyle name="Total 5 3 2 2 3" xfId="48686" xr:uid="{9363FDDE-CBF5-4085-9CD0-20A6EEF63672}"/>
    <cellStyle name="Total 5 3 2 2 4" xfId="48687" xr:uid="{674CED73-C6A2-46E5-A71F-2CB22D73DA82}"/>
    <cellStyle name="Total 5 3 2 2 5" xfId="48688" xr:uid="{FB324BD8-97EF-4819-AE67-46921D189A7B}"/>
    <cellStyle name="Total 5 3 2 3" xfId="48689" xr:uid="{AB120A35-CA41-4A39-AD4F-00AED8A8427B}"/>
    <cellStyle name="Total 5 3 2 3 2" xfId="48690" xr:uid="{C4784B3D-5734-4C8F-BA33-89E83E8E0C2A}"/>
    <cellStyle name="Total 5 3 2 3 3" xfId="48691" xr:uid="{0CCCFE96-4173-4FEF-8FD7-62E15D077770}"/>
    <cellStyle name="Total 5 3 2 4" xfId="48692" xr:uid="{1E0046D6-C4C4-4404-9EE5-52DEF904FFF5}"/>
    <cellStyle name="Total 5 3 2 5" xfId="48693" xr:uid="{49CCEAB3-3C54-4567-BEB7-CB750405D369}"/>
    <cellStyle name="Total 5 3 3" xfId="48694" xr:uid="{11D05028-A423-442A-A339-4D6DAB1C5897}"/>
    <cellStyle name="Total 5 3 4" xfId="48695" xr:uid="{8652BFE8-188E-4839-B4F9-F806F6C12B19}"/>
    <cellStyle name="Total 5 4" xfId="48696" xr:uid="{0064D620-5129-49A4-A706-514E9E66E9C4}"/>
    <cellStyle name="Total 5 4 2" xfId="48697" xr:uid="{2B26F7E6-04BF-43A5-A4DA-CD7B629446DB}"/>
    <cellStyle name="Total 5 4 2 2" xfId="48698" xr:uid="{00BE410B-7DCB-4F4D-82D2-720625079725}"/>
    <cellStyle name="Total 5 4 2 2 2" xfId="48699" xr:uid="{3E37B161-1564-49A9-833D-34A1B37AAA04}"/>
    <cellStyle name="Total 5 4 2 3" xfId="48700" xr:uid="{31D44E07-AF51-444F-A3F2-5939EC3C734D}"/>
    <cellStyle name="Total 5 4 2 4" xfId="48701" xr:uid="{1325D7B7-8251-4F3F-B6BD-B21FD8E17C06}"/>
    <cellStyle name="Total 5 4 2 5" xfId="48702" xr:uid="{21B434E7-DD32-4549-917C-B12099A4A9FD}"/>
    <cellStyle name="Total 5 4 3" xfId="48703" xr:uid="{E845D9CE-F31A-4282-B1DB-4F96AEF3C0CD}"/>
    <cellStyle name="Total 5 4 3 2" xfId="48704" xr:uid="{0B93CFCA-42C0-4DA5-8FFD-A046D28944CA}"/>
    <cellStyle name="Total 5 4 3 3" xfId="48705" xr:uid="{92516D09-33B8-4264-8BB6-08B77A687EDA}"/>
    <cellStyle name="Total 5 4 3 4" xfId="48706" xr:uid="{083FB919-8956-4E68-998D-72113CCEE44E}"/>
    <cellStyle name="Total 5 4 4" xfId="48707" xr:uid="{4F92EBC3-35E0-4B35-9D9C-7A1E8CE8E985}"/>
    <cellStyle name="Total 5 4 4 2" xfId="48708" xr:uid="{808AB4DB-890C-480D-8D8D-F529B4825897}"/>
    <cellStyle name="Total 5 4 5" xfId="48709" xr:uid="{B10688AB-1698-426D-BD6E-47ABA0E115FF}"/>
    <cellStyle name="Total 5 4 6" xfId="48710" xr:uid="{2EB2A39C-DACF-4D7F-AEDF-42884B0BCD7B}"/>
    <cellStyle name="Total 5 4 7" xfId="48711" xr:uid="{8E05A187-BC52-4472-94A0-130607683930}"/>
    <cellStyle name="Total 5 5" xfId="48712" xr:uid="{31B3D4C4-2E60-493F-A547-A340B924A476}"/>
    <cellStyle name="Total 5 5 2" xfId="48713" xr:uid="{BE1B200F-6D13-4251-B5E8-AF6B9FEAB284}"/>
    <cellStyle name="Total 5 6" xfId="48714" xr:uid="{674080E9-DC7C-458C-BBCC-C42234ABFDF2}"/>
    <cellStyle name="Total 5 7" xfId="48715" xr:uid="{86A7FC5F-7062-4229-AA9A-275362F6FF3A}"/>
    <cellStyle name="Total 5 7 2" xfId="48716" xr:uid="{C0E863FD-AB3B-4E69-BF7D-089042F530A3}"/>
    <cellStyle name="Total 5 8" xfId="48717" xr:uid="{F67ACFDE-E526-4465-82E0-6F5E06DD7205}"/>
    <cellStyle name="Total 5 8 2" xfId="48718" xr:uid="{1A613119-1B5B-45F4-B188-E42485FF5B16}"/>
    <cellStyle name="Total 50" xfId="48719" xr:uid="{D4F55ECC-5F82-4227-8898-DBBFE37165A9}"/>
    <cellStyle name="Total 50 2" xfId="48720" xr:uid="{8F2D137B-FD2B-4F4B-9BFD-2711222DFBFD}"/>
    <cellStyle name="Total 50 2 2" xfId="48721" xr:uid="{5A491B1B-F1DC-4D4C-A103-1074F05B0D5F}"/>
    <cellStyle name="Total 50 2 2 2" xfId="48722" xr:uid="{911D27EB-4AC7-4A55-9B1D-FAD41450AA2F}"/>
    <cellStyle name="Total 50 2 2 2 2" xfId="48723" xr:uid="{45DDCCBA-476D-459A-AB30-D65A3327A8BB}"/>
    <cellStyle name="Total 50 2 2 2 2 2" xfId="48724" xr:uid="{82C7B973-F5F6-48FD-AE33-3E262A978FFC}"/>
    <cellStyle name="Total 50 2 2 2 3" xfId="48725" xr:uid="{BD15D20B-FBEC-4474-A20F-036C0989FEF4}"/>
    <cellStyle name="Total 50 2 2 2 4" xfId="48726" xr:uid="{B4F8652C-5E0A-4D3E-9849-20766FAE71F8}"/>
    <cellStyle name="Total 50 2 2 3" xfId="48727" xr:uid="{943AE6EE-7F6A-448C-B3DE-4AD6B96DCA58}"/>
    <cellStyle name="Total 50 2 2 3 2" xfId="48728" xr:uid="{8886E688-EDC6-4871-8140-8BA63CC5824A}"/>
    <cellStyle name="Total 50 2 2 4" xfId="48729" xr:uid="{0D4637B5-AEAB-4343-8885-D2BA1DB798A8}"/>
    <cellStyle name="Total 50 2 2 5" xfId="48730" xr:uid="{2FD1D088-1621-40E2-930E-D9B9CC22B535}"/>
    <cellStyle name="Total 50 3" xfId="48731" xr:uid="{A5BA52A5-B210-481A-ABBC-FB7D025286EF}"/>
    <cellStyle name="Total 50 3 2" xfId="48732" xr:uid="{853CB62A-EAB2-4DC5-9ACE-0CC6E51E30B6}"/>
    <cellStyle name="Total 50 3 2 2" xfId="48733" xr:uid="{84B29F01-6386-441D-B515-A9694DEEDFD1}"/>
    <cellStyle name="Total 50 3 2 2 2" xfId="48734" xr:uid="{CAD05394-3828-4D4C-97EE-17026F02BBD3}"/>
    <cellStyle name="Total 50 3 2 3" xfId="48735" xr:uid="{99C9AAB8-EB5B-442D-BC98-29578AF84B64}"/>
    <cellStyle name="Total 50 3 2 4" xfId="48736" xr:uid="{B17E8576-2369-4E3B-8720-9DBAB5ED52B4}"/>
    <cellStyle name="Total 50 3 3" xfId="48737" xr:uid="{C0E349E5-33A7-4A50-91EC-2AA9F5CB6379}"/>
    <cellStyle name="Total 50 3 3 2" xfId="48738" xr:uid="{B302E71B-6E72-4706-9B42-92E9AD06BB30}"/>
    <cellStyle name="Total 50 3 4" xfId="48739" xr:uid="{60222601-2EE5-447C-B080-547B721528B9}"/>
    <cellStyle name="Total 50 3 5" xfId="48740" xr:uid="{152AD1C1-74B2-4BB4-8C21-D49F4B3DFC45}"/>
    <cellStyle name="Total 51" xfId="48741" xr:uid="{FE722825-6B52-475F-9AF7-ABAC63A6A4CD}"/>
    <cellStyle name="Total 51 2" xfId="48742" xr:uid="{65BA8108-3AA9-4FB8-8065-26D6A54914A7}"/>
    <cellStyle name="Total 51 2 2" xfId="48743" xr:uid="{51E4D5A2-9776-4D01-B9BC-C7C26EEAD9C8}"/>
    <cellStyle name="Total 51 2 2 2" xfId="48744" xr:uid="{9510A0B6-A660-4013-A235-85072213AD5A}"/>
    <cellStyle name="Total 51 2 2 2 2" xfId="48745" xr:uid="{C96F5DF7-10B6-4331-B12D-F335933CB3C3}"/>
    <cellStyle name="Total 51 2 2 2 2 2" xfId="48746" xr:uid="{8AE564E0-499E-4FAE-A1D7-29327246E13D}"/>
    <cellStyle name="Total 51 2 2 2 3" xfId="48747" xr:uid="{BF9D9EC6-B8FC-456C-BAA7-F2FCECA30489}"/>
    <cellStyle name="Total 51 2 2 2 4" xfId="48748" xr:uid="{15F82613-8392-4D22-849A-5C47DF722B33}"/>
    <cellStyle name="Total 51 2 2 3" xfId="48749" xr:uid="{3DDA45F1-47DF-4BC1-9321-0E3C6106EE05}"/>
    <cellStyle name="Total 51 2 2 3 2" xfId="48750" xr:uid="{100EB52F-90F7-4765-9F48-4D7824AF29D6}"/>
    <cellStyle name="Total 51 2 2 4" xfId="48751" xr:uid="{DD8BFDF4-7190-4462-B8A8-2443F4F2BE03}"/>
    <cellStyle name="Total 51 2 2 5" xfId="48752" xr:uid="{1685106D-2E0C-4A1C-953F-9E3B57596189}"/>
    <cellStyle name="Total 51 3" xfId="48753" xr:uid="{A99343A3-B4D3-4320-B3ED-41EC07EF3C70}"/>
    <cellStyle name="Total 51 3 2" xfId="48754" xr:uid="{BFD30A2C-A075-4B9C-90BD-B8254FFD60E6}"/>
    <cellStyle name="Total 51 3 2 2" xfId="48755" xr:uid="{2290D58D-DA2C-491F-9080-CC74314D9286}"/>
    <cellStyle name="Total 51 3 2 2 2" xfId="48756" xr:uid="{55FB611E-46DE-4720-94CC-5C2FC66C27AA}"/>
    <cellStyle name="Total 51 3 2 3" xfId="48757" xr:uid="{16C44B31-032F-4587-93AD-FFA0B74DCB7F}"/>
    <cellStyle name="Total 51 3 2 4" xfId="48758" xr:uid="{041CDD6F-2C23-4563-B4FF-EB263A18D3C9}"/>
    <cellStyle name="Total 51 3 3" xfId="48759" xr:uid="{14DDDA11-DCC9-4C24-9ED7-D398B8F47F64}"/>
    <cellStyle name="Total 51 3 3 2" xfId="48760" xr:uid="{82C2DBFA-8131-4210-8806-EC7F15DE67B4}"/>
    <cellStyle name="Total 51 3 4" xfId="48761" xr:uid="{5C275407-84D4-4ADC-9AAC-7DE0D4319148}"/>
    <cellStyle name="Total 51 3 5" xfId="48762" xr:uid="{70D0AE6D-BA8D-4264-B9F7-932DDC5B13AB}"/>
    <cellStyle name="Total 52" xfId="48763" xr:uid="{82EBA169-0CB6-42A4-AE88-DAD97390C07C}"/>
    <cellStyle name="Total 52 2" xfId="48764" xr:uid="{BA438CFE-9D5D-4264-9C34-76E46D3C7F4B}"/>
    <cellStyle name="Total 52 2 2" xfId="48765" xr:uid="{06C04E30-8E99-415A-B3BC-C5881207A0FD}"/>
    <cellStyle name="Total 52 2 2 2" xfId="48766" xr:uid="{440FD446-0BD4-49D6-BCD2-470EE8FFB11C}"/>
    <cellStyle name="Total 52 2 2 2 2" xfId="48767" xr:uid="{45B6DD5E-5E4A-44C1-8589-C3BAE7A6FA8B}"/>
    <cellStyle name="Total 52 2 2 2 2 2" xfId="48768" xr:uid="{62430AF9-6F83-482A-897A-1FFEC3698A1C}"/>
    <cellStyle name="Total 52 2 2 2 3" xfId="48769" xr:uid="{9470E68E-1428-4993-8B9E-6D859B6A3D9A}"/>
    <cellStyle name="Total 52 2 2 2 4" xfId="48770" xr:uid="{349E2FB9-B1A3-44CF-8BA0-7633B4D09CF8}"/>
    <cellStyle name="Total 52 2 2 3" xfId="48771" xr:uid="{BCFC7165-DB67-4A27-87AB-3582E200FE32}"/>
    <cellStyle name="Total 52 2 2 3 2" xfId="48772" xr:uid="{FB5411D8-C902-4C5E-B274-DE89904033F6}"/>
    <cellStyle name="Total 52 2 2 4" xfId="48773" xr:uid="{25339B40-4C2F-4274-85D7-2BFD6E197268}"/>
    <cellStyle name="Total 52 2 2 5" xfId="48774" xr:uid="{62303DAA-C580-45BE-B78E-178F51F8D929}"/>
    <cellStyle name="Total 52 3" xfId="48775" xr:uid="{0DE5EAFA-191D-4042-9441-7A43DF54021B}"/>
    <cellStyle name="Total 52 3 2" xfId="48776" xr:uid="{9A99B034-ED3D-487D-8A91-1854A7D4E288}"/>
    <cellStyle name="Total 52 3 2 2" xfId="48777" xr:uid="{60AA3577-369E-44E3-9371-472BF15558E8}"/>
    <cellStyle name="Total 52 3 2 2 2" xfId="48778" xr:uid="{37CC8385-E079-4996-BFFD-BAECB3F636BE}"/>
    <cellStyle name="Total 52 3 2 3" xfId="48779" xr:uid="{54E08863-D3E2-4334-967F-7AF2CF88FA0E}"/>
    <cellStyle name="Total 52 3 2 4" xfId="48780" xr:uid="{56177729-C988-4F49-B0FE-C5C0427D5E50}"/>
    <cellStyle name="Total 52 3 3" xfId="48781" xr:uid="{83B4FDBF-9D55-4D53-836F-93B7C5AE4822}"/>
    <cellStyle name="Total 52 3 3 2" xfId="48782" xr:uid="{C54E3FD2-C752-4F52-927F-AF7E3F9B6A0F}"/>
    <cellStyle name="Total 52 3 4" xfId="48783" xr:uid="{5620D363-5460-47FE-A0E8-26606DF346D4}"/>
    <cellStyle name="Total 52 3 5" xfId="48784" xr:uid="{453C9C4A-6019-4945-94C8-E126037DE7AF}"/>
    <cellStyle name="Total 53" xfId="48785" xr:uid="{23E8D699-B95B-47BC-90C2-E493610B60B2}"/>
    <cellStyle name="Total 53 2" xfId="48786" xr:uid="{345881B1-7571-43BA-A75F-B19E13507CB6}"/>
    <cellStyle name="Total 53 2 2" xfId="48787" xr:uid="{BC7CBB67-219E-485F-9034-E51C3973DA61}"/>
    <cellStyle name="Total 53 2 2 2" xfId="48788" xr:uid="{4629764B-B607-4A95-86C9-BEE3E37A39D0}"/>
    <cellStyle name="Total 53 2 2 2 2" xfId="48789" xr:uid="{E9B0DBB1-C4B6-45C6-8482-31DF279BAE7F}"/>
    <cellStyle name="Total 53 2 2 2 2 2" xfId="48790" xr:uid="{F93CBA48-B838-4774-85E1-A8545C4CC257}"/>
    <cellStyle name="Total 53 2 2 2 3" xfId="48791" xr:uid="{B476B81F-05E5-4F6E-B8E7-E827EDE81AF2}"/>
    <cellStyle name="Total 53 2 2 2 4" xfId="48792" xr:uid="{FB5C0A11-155D-4B3F-B501-E4397A63E3ED}"/>
    <cellStyle name="Total 53 2 2 3" xfId="48793" xr:uid="{55E7942A-8EC3-4B69-954F-F9A6D92016BA}"/>
    <cellStyle name="Total 53 2 2 3 2" xfId="48794" xr:uid="{0B8F938C-ABD7-427F-B2E9-7038BBDB15D8}"/>
    <cellStyle name="Total 53 2 2 4" xfId="48795" xr:uid="{ECE3D47F-DA22-4ADF-863A-911D982BAC11}"/>
    <cellStyle name="Total 53 2 2 5" xfId="48796" xr:uid="{AA17DE93-3B33-4151-8C4A-865CB8D9CD1A}"/>
    <cellStyle name="Total 53 3" xfId="48797" xr:uid="{DD6ABE47-A5D9-4CAE-8F4D-20A0D70E9AE5}"/>
    <cellStyle name="Total 53 3 2" xfId="48798" xr:uid="{A6EA09F6-B74D-4F85-943E-66D155999DA1}"/>
    <cellStyle name="Total 53 3 2 2" xfId="48799" xr:uid="{5DF4146A-A4F4-4321-B93E-A05D85FEE240}"/>
    <cellStyle name="Total 53 3 2 2 2" xfId="48800" xr:uid="{7AD0932A-C24F-483D-8828-6E4FC9DCB483}"/>
    <cellStyle name="Total 53 3 2 3" xfId="48801" xr:uid="{DC50D2DC-7560-4D3A-9550-B2E899F99587}"/>
    <cellStyle name="Total 53 3 2 4" xfId="48802" xr:uid="{7AA75CC8-61C4-4C37-B3CA-0FF6FC909E04}"/>
    <cellStyle name="Total 53 3 3" xfId="48803" xr:uid="{CE1606BF-5360-4812-9E9D-417629AE3E30}"/>
    <cellStyle name="Total 53 3 3 2" xfId="48804" xr:uid="{277347FC-AE3C-44BF-B314-54CB07DCE6C0}"/>
    <cellStyle name="Total 53 3 4" xfId="48805" xr:uid="{B7293D44-0FE1-4463-A06B-CD3D9F48CFC2}"/>
    <cellStyle name="Total 53 3 5" xfId="48806" xr:uid="{3D755BA1-C0D6-4867-9F49-69641E838476}"/>
    <cellStyle name="Total 54" xfId="48807" xr:uid="{396883E6-2B6D-4ADE-96A4-B57A99F3A267}"/>
    <cellStyle name="Total 54 2" xfId="48808" xr:uid="{0D03D829-2230-4B21-A102-0FD33836EFAF}"/>
    <cellStyle name="Total 54 2 2" xfId="48809" xr:uid="{8B328431-6372-486E-BB6B-B1C74F691EAD}"/>
    <cellStyle name="Total 54 2 2 2" xfId="48810" xr:uid="{E6BFDC3C-1E17-430A-B1C9-BE37809E5B42}"/>
    <cellStyle name="Total 54 2 2 2 2" xfId="48811" xr:uid="{6AE8A4AB-4FEF-4448-ABDC-151495E2F309}"/>
    <cellStyle name="Total 54 2 2 2 2 2" xfId="48812" xr:uid="{FECAA9B2-148F-4B67-8A58-8B1E787E96CC}"/>
    <cellStyle name="Total 54 2 2 2 3" xfId="48813" xr:uid="{AD259AD5-BA1A-445B-9189-5F085E33ADB9}"/>
    <cellStyle name="Total 54 2 2 2 4" xfId="48814" xr:uid="{88C8D18F-B07B-475F-984A-078437088612}"/>
    <cellStyle name="Total 54 2 2 3" xfId="48815" xr:uid="{E99B8B5A-2C61-42CB-B54B-05F6A7575DDB}"/>
    <cellStyle name="Total 54 2 2 3 2" xfId="48816" xr:uid="{750F992C-7CA4-4971-95D4-80711A281EDE}"/>
    <cellStyle name="Total 54 2 2 4" xfId="48817" xr:uid="{45EFD8D0-9301-4ED0-A685-67016D6BFF5D}"/>
    <cellStyle name="Total 54 2 2 5" xfId="48818" xr:uid="{085F0DBA-16AB-4483-983D-7A89CE663A99}"/>
    <cellStyle name="Total 54 3" xfId="48819" xr:uid="{8D081F09-93C9-4E4F-96C8-5B08BF196FBC}"/>
    <cellStyle name="Total 54 3 2" xfId="48820" xr:uid="{E0B2E0FD-36FC-4D0C-BF46-B28C786832D0}"/>
    <cellStyle name="Total 54 3 2 2" xfId="48821" xr:uid="{3DD01396-46B4-44D3-BCA8-6837C186166F}"/>
    <cellStyle name="Total 54 3 2 2 2" xfId="48822" xr:uid="{77B0D353-7BFB-45DC-B9DA-FB285B5CD642}"/>
    <cellStyle name="Total 54 3 2 3" xfId="48823" xr:uid="{2270D6BF-1F9A-443F-A4C5-2418CB15FC5C}"/>
    <cellStyle name="Total 54 3 2 4" xfId="48824" xr:uid="{C94D9E56-9732-4AFE-9E84-00AA3985C78E}"/>
    <cellStyle name="Total 54 3 3" xfId="48825" xr:uid="{0A171C74-C394-4D76-944C-B25EC7F9E3B8}"/>
    <cellStyle name="Total 54 3 3 2" xfId="48826" xr:uid="{66D802CF-FBDC-4F1E-AA63-B45EC0ED385A}"/>
    <cellStyle name="Total 54 3 4" xfId="48827" xr:uid="{F343068C-8A1E-49DC-B608-6FD408AAAEBB}"/>
    <cellStyle name="Total 54 3 5" xfId="48828" xr:uid="{EB744150-F111-4FAF-86B7-6419D2450DBD}"/>
    <cellStyle name="Total 55" xfId="48829" xr:uid="{FA747F4B-3836-4A02-9D98-5DCD7EAA51CC}"/>
    <cellStyle name="Total 55 2" xfId="48830" xr:uid="{A6D90632-E5DB-4E0A-871E-3F7187C99D3B}"/>
    <cellStyle name="Total 55 2 2" xfId="48831" xr:uid="{5D8622D6-22BC-4A75-9500-A63434F5BBF9}"/>
    <cellStyle name="Total 55 2 2 2" xfId="48832" xr:uid="{87DC8C01-6909-4625-9A9D-DE384D5CDD09}"/>
    <cellStyle name="Total 55 2 2 2 2" xfId="48833" xr:uid="{194D5B87-7922-47AA-BB7F-720DC467236D}"/>
    <cellStyle name="Total 55 2 2 2 2 2" xfId="48834" xr:uid="{5EA4D481-250A-4C81-B823-CF76266B6BBE}"/>
    <cellStyle name="Total 55 2 2 2 3" xfId="48835" xr:uid="{2AC0A660-2F1F-425E-9993-C878E8D5A697}"/>
    <cellStyle name="Total 55 2 2 2 4" xfId="48836" xr:uid="{C2269E74-9F3E-4642-90D6-93E8077B4A5A}"/>
    <cellStyle name="Total 55 2 2 3" xfId="48837" xr:uid="{F038D426-9D66-49FA-84F8-1EA73C0089BA}"/>
    <cellStyle name="Total 55 2 2 3 2" xfId="48838" xr:uid="{CAD9A25F-4AC0-42D1-BA0B-1369D1301EDA}"/>
    <cellStyle name="Total 55 2 2 4" xfId="48839" xr:uid="{B96B2E46-EA8D-41D1-8513-B08414D8645A}"/>
    <cellStyle name="Total 55 2 2 5" xfId="48840" xr:uid="{E7746EB0-F865-4A73-997E-A04AD5729C18}"/>
    <cellStyle name="Total 55 3" xfId="48841" xr:uid="{64B588E0-D927-4AE0-9F6B-750FEBB5071D}"/>
    <cellStyle name="Total 55 3 2" xfId="48842" xr:uid="{A5E2E730-D508-49AA-BD82-DFFCA853D2B1}"/>
    <cellStyle name="Total 55 3 2 2" xfId="48843" xr:uid="{FA851AE1-F742-4A3D-B002-0A2B34A59C22}"/>
    <cellStyle name="Total 55 3 2 2 2" xfId="48844" xr:uid="{4953A71F-4F1E-4C2E-A6C7-E577B9902563}"/>
    <cellStyle name="Total 55 3 2 3" xfId="48845" xr:uid="{891B0C15-3EFB-47F2-B9BB-DFFA49B410BB}"/>
    <cellStyle name="Total 55 3 2 4" xfId="48846" xr:uid="{CCDFFDF7-F35C-46E6-B1EF-552EF5C68073}"/>
    <cellStyle name="Total 55 3 3" xfId="48847" xr:uid="{7F2F3E1C-DEFF-40A4-8C0B-EC5F1DD6CE01}"/>
    <cellStyle name="Total 55 3 3 2" xfId="48848" xr:uid="{6B04C8E0-DCD4-42CF-A361-52CD1847DC79}"/>
    <cellStyle name="Total 55 3 4" xfId="48849" xr:uid="{9890938B-2F4E-4823-A7EC-FCB4F5EEF5D1}"/>
    <cellStyle name="Total 55 3 5" xfId="48850" xr:uid="{931F430D-BB61-468B-9ABE-3F2A2CC83824}"/>
    <cellStyle name="Total 56" xfId="48851" xr:uid="{B6DA2808-2EC7-4A13-B574-EA89CC017794}"/>
    <cellStyle name="Total 56 2" xfId="48852" xr:uid="{85D0393F-C489-4C4E-A2EB-0EB6B9875B6F}"/>
    <cellStyle name="Total 56 2 2" xfId="48853" xr:uid="{46EC3B44-35BA-4AE2-8DB3-CF911CD5BE1F}"/>
    <cellStyle name="Total 56 2 2 2" xfId="48854" xr:uid="{63E1F0DC-791E-4779-8BF9-AB5BA0B25DCD}"/>
    <cellStyle name="Total 56 2 2 2 2" xfId="48855" xr:uid="{C1DFA4B4-F455-48EB-AE9C-32FFA36C0EA3}"/>
    <cellStyle name="Total 56 2 2 2 2 2" xfId="48856" xr:uid="{9920603F-A1AD-4301-B894-045938EF99B0}"/>
    <cellStyle name="Total 56 2 2 2 3" xfId="48857" xr:uid="{F67D3CAD-63B2-4891-98CD-A7279FDBCDAD}"/>
    <cellStyle name="Total 56 2 2 2 4" xfId="48858" xr:uid="{6E440082-C83C-4FAD-9022-8FBFE7513C9F}"/>
    <cellStyle name="Total 56 2 2 3" xfId="48859" xr:uid="{5CBA265C-726F-4F25-948D-A869C7D36621}"/>
    <cellStyle name="Total 56 2 2 3 2" xfId="48860" xr:uid="{A219FD87-C113-4049-B06E-E671E7A9BE55}"/>
    <cellStyle name="Total 56 2 2 4" xfId="48861" xr:uid="{1530F8D0-B9B5-4532-8B29-BF8F9FB12445}"/>
    <cellStyle name="Total 56 2 2 5" xfId="48862" xr:uid="{0C3411D1-74C3-490F-A11C-B7537D03C8CE}"/>
    <cellStyle name="Total 56 3" xfId="48863" xr:uid="{A1BEBF67-202B-4B02-9CA1-5917545D7475}"/>
    <cellStyle name="Total 56 3 2" xfId="48864" xr:uid="{D1581E4C-CA31-4936-B89F-77AA5D92E6EF}"/>
    <cellStyle name="Total 56 3 2 2" xfId="48865" xr:uid="{00EFFC64-15CF-4EAE-9C5D-1ACB036FFA01}"/>
    <cellStyle name="Total 56 3 2 2 2" xfId="48866" xr:uid="{2415BF01-CE9D-4A9D-AC96-B2BDC3600CDD}"/>
    <cellStyle name="Total 56 3 2 3" xfId="48867" xr:uid="{1198BE85-5EBA-4FC3-A47F-DE4C04855BF3}"/>
    <cellStyle name="Total 56 3 2 4" xfId="48868" xr:uid="{58793887-B4E2-47B9-8831-7F3060303A21}"/>
    <cellStyle name="Total 56 3 3" xfId="48869" xr:uid="{2B9ECEB7-8F7B-4B5C-B2DE-835DFA18318F}"/>
    <cellStyle name="Total 56 3 3 2" xfId="48870" xr:uid="{D3EA0A1B-55C1-4E82-8C3B-7710A0797947}"/>
    <cellStyle name="Total 56 3 4" xfId="48871" xr:uid="{73A01DBC-0D31-4D8C-B856-951D763C0234}"/>
    <cellStyle name="Total 56 3 5" xfId="48872" xr:uid="{E9F8E9D1-DEFA-4CB2-B8A2-9964BF8B2146}"/>
    <cellStyle name="Total 57" xfId="48873" xr:uid="{B7FECD24-1D4D-4F44-8865-62F2EB8B7270}"/>
    <cellStyle name="Total 57 2" xfId="48874" xr:uid="{5C8E557B-DD42-4E4D-AD4F-7DE6EEBADD61}"/>
    <cellStyle name="Total 57 2 2" xfId="48875" xr:uid="{D0663B5A-7BDC-4EF4-B7FD-0296273020DB}"/>
    <cellStyle name="Total 57 2 2 2" xfId="48876" xr:uid="{6315845C-ADA2-4F2A-A931-1694CE9C3FEC}"/>
    <cellStyle name="Total 57 2 2 2 2" xfId="48877" xr:uid="{3A30A219-E93E-48A2-ACAE-C6E9FC54DFD2}"/>
    <cellStyle name="Total 57 2 2 2 2 2" xfId="48878" xr:uid="{94BF2C3F-E265-4F4B-AA37-F04302F423D9}"/>
    <cellStyle name="Total 57 2 2 2 3" xfId="48879" xr:uid="{3C676783-7361-423E-A482-CC8B91571801}"/>
    <cellStyle name="Total 57 2 2 2 4" xfId="48880" xr:uid="{E6AEE1F3-C2AC-4B61-B5BC-977DD80A614F}"/>
    <cellStyle name="Total 57 2 2 3" xfId="48881" xr:uid="{47F0F445-A23F-41CD-AF0D-7692AE31E8C3}"/>
    <cellStyle name="Total 57 2 2 3 2" xfId="48882" xr:uid="{58C58EAA-7111-4E87-8244-250180EB93D5}"/>
    <cellStyle name="Total 57 2 2 4" xfId="48883" xr:uid="{9E15C9F1-6AEA-43E7-A3FD-38C2E614086C}"/>
    <cellStyle name="Total 57 2 2 5" xfId="48884" xr:uid="{1C937A7E-9CC6-481A-9FA1-2C85D077CB32}"/>
    <cellStyle name="Total 57 3" xfId="48885" xr:uid="{85C1FB3E-AE73-4633-B2A8-28E4E9D40DAE}"/>
    <cellStyle name="Total 57 3 2" xfId="48886" xr:uid="{C67D0963-B69F-4A02-9743-C82486C15EE8}"/>
    <cellStyle name="Total 57 3 2 2" xfId="48887" xr:uid="{DD70CB17-185B-4D2D-B1A5-874C490B8937}"/>
    <cellStyle name="Total 57 3 2 2 2" xfId="48888" xr:uid="{8E53AE2B-271C-4F81-BF64-DA0CFD8866D5}"/>
    <cellStyle name="Total 57 3 2 3" xfId="48889" xr:uid="{2DC36C8B-AC6A-4AC9-9913-570B4D088C2E}"/>
    <cellStyle name="Total 57 3 2 4" xfId="48890" xr:uid="{8997E3D8-CC47-452E-9D5F-D0917B64042C}"/>
    <cellStyle name="Total 57 3 3" xfId="48891" xr:uid="{03E067FB-C046-42C5-9375-7111344F9BF4}"/>
    <cellStyle name="Total 57 3 3 2" xfId="48892" xr:uid="{595D8010-367E-4353-83AA-78DC840144DE}"/>
    <cellStyle name="Total 57 3 4" xfId="48893" xr:uid="{67753C92-F632-4A94-BC3A-3EE1A4DD7E26}"/>
    <cellStyle name="Total 57 3 5" xfId="48894" xr:uid="{EBFEB3CB-457C-42AD-8410-1EBB02A1E83E}"/>
    <cellStyle name="Total 58" xfId="48895" xr:uid="{D940BB33-E245-467C-BAD0-A8C26C6DDE86}"/>
    <cellStyle name="Total 58 2" xfId="48896" xr:uid="{4194D278-16E9-4318-9517-ED46A0E896F0}"/>
    <cellStyle name="Total 58 2 2" xfId="48897" xr:uid="{E6201F83-2A62-4915-A9BA-ED9FF6EE8FA5}"/>
    <cellStyle name="Total 58 2 2 2" xfId="48898" xr:uid="{1182672C-7408-49BF-961D-2F9AA2A6B647}"/>
    <cellStyle name="Total 58 2 2 2 2" xfId="48899" xr:uid="{31A1E4C0-963F-4025-93DA-50963C7D67D5}"/>
    <cellStyle name="Total 58 2 2 2 2 2" xfId="48900" xr:uid="{8765E3B3-6354-4901-A772-8A66C0258F98}"/>
    <cellStyle name="Total 58 2 2 2 3" xfId="48901" xr:uid="{D67775B8-4D7B-4577-94A9-87041B213522}"/>
    <cellStyle name="Total 58 2 2 2 4" xfId="48902" xr:uid="{380A6608-544E-4170-BA9C-BB90398FD23C}"/>
    <cellStyle name="Total 58 2 2 3" xfId="48903" xr:uid="{0B63278F-79F0-4B12-8A9F-ADDE5A543119}"/>
    <cellStyle name="Total 58 2 2 3 2" xfId="48904" xr:uid="{3C9D9E2A-BCED-401A-8F28-8BA12A68DE79}"/>
    <cellStyle name="Total 58 2 2 4" xfId="48905" xr:uid="{2BC039AC-83F6-42BF-B696-672959F1483B}"/>
    <cellStyle name="Total 58 2 2 5" xfId="48906" xr:uid="{3F904D1B-F35F-4C7B-9E88-433BC3EB5438}"/>
    <cellStyle name="Total 58 3" xfId="48907" xr:uid="{779AA538-BE5C-4151-8AA0-CE86869F9EC5}"/>
    <cellStyle name="Total 58 3 2" xfId="48908" xr:uid="{390818A8-4070-424A-AE1C-9E3F5F383C2B}"/>
    <cellStyle name="Total 58 3 2 2" xfId="48909" xr:uid="{94AA1EE7-A899-4230-91EB-6EB37729A728}"/>
    <cellStyle name="Total 58 3 2 2 2" xfId="48910" xr:uid="{202D9B8C-1ADF-46FE-8CE2-0E4A05FA4452}"/>
    <cellStyle name="Total 58 3 2 3" xfId="48911" xr:uid="{F3952AAB-F023-45A3-9B69-95EC5F73FDB4}"/>
    <cellStyle name="Total 58 3 2 4" xfId="48912" xr:uid="{B096575E-3F68-4F41-96D2-67BBA6F81EB8}"/>
    <cellStyle name="Total 58 3 3" xfId="48913" xr:uid="{508B37AA-76EB-483E-8350-8A69276F82EB}"/>
    <cellStyle name="Total 58 3 3 2" xfId="48914" xr:uid="{6C11DCCD-6BDE-4C6F-9002-DEA8E397C773}"/>
    <cellStyle name="Total 58 3 4" xfId="48915" xr:uid="{B4898EC8-A6B9-4722-AEBD-010F923A6968}"/>
    <cellStyle name="Total 58 3 5" xfId="48916" xr:uid="{A50FC23A-0F2D-4963-B4F8-6FDF0E29C1A0}"/>
    <cellStyle name="Total 59" xfId="48917" xr:uid="{A851593C-71EC-41B0-939B-2388E3C71C6A}"/>
    <cellStyle name="Total 59 2" xfId="48918" xr:uid="{9C2D4344-FA90-4967-8858-C2F75A210AC6}"/>
    <cellStyle name="Total 59 2 2" xfId="48919" xr:uid="{5382B290-DE3A-48EC-9325-65467A59BA71}"/>
    <cellStyle name="Total 59 2 2 2" xfId="48920" xr:uid="{61684B82-3BA8-4A4D-A645-DC88C4210C25}"/>
    <cellStyle name="Total 59 2 2 2 2" xfId="48921" xr:uid="{B8B2AC0A-EB6C-4E88-8220-7DA5ADF1EEDC}"/>
    <cellStyle name="Total 59 2 2 2 2 2" xfId="48922" xr:uid="{D9577213-8992-4635-9D60-1066CDF5F253}"/>
    <cellStyle name="Total 59 2 2 2 3" xfId="48923" xr:uid="{8ACD01F7-7A88-41E6-8E50-AF156E697815}"/>
    <cellStyle name="Total 59 2 2 2 4" xfId="48924" xr:uid="{5E87D045-BB24-4C90-B3A1-609D6676D60F}"/>
    <cellStyle name="Total 59 2 2 3" xfId="48925" xr:uid="{5A1CAD87-C0AC-4684-A751-E2CDFB367021}"/>
    <cellStyle name="Total 59 2 2 3 2" xfId="48926" xr:uid="{3FB3C32F-C6C5-4251-BC81-A723379FFEF0}"/>
    <cellStyle name="Total 59 2 2 4" xfId="48927" xr:uid="{4BDE1D9C-76FE-4E08-BC3A-2F118F20612E}"/>
    <cellStyle name="Total 59 2 2 5" xfId="48928" xr:uid="{C39A11E7-65BF-4FF9-826E-C11A2A72508A}"/>
    <cellStyle name="Total 59 3" xfId="48929" xr:uid="{8533A0BC-05B2-4382-9B28-A7D136339513}"/>
    <cellStyle name="Total 59 3 2" xfId="48930" xr:uid="{4432526F-3266-4C54-8B81-8ABE2F4B4256}"/>
    <cellStyle name="Total 59 3 2 2" xfId="48931" xr:uid="{6E8CC516-8448-4B30-816B-DD337B3FF7A7}"/>
    <cellStyle name="Total 59 3 2 2 2" xfId="48932" xr:uid="{60A56290-D8B7-4449-91DF-C19D95A42DD3}"/>
    <cellStyle name="Total 59 3 2 3" xfId="48933" xr:uid="{04DE51D3-5EA5-4A05-B990-77AB29319C7F}"/>
    <cellStyle name="Total 59 3 2 4" xfId="48934" xr:uid="{7885B3E0-5D7A-4526-8327-E25D939466D5}"/>
    <cellStyle name="Total 59 3 3" xfId="48935" xr:uid="{2F86EFFC-F779-4E03-9FAA-FD3459A26513}"/>
    <cellStyle name="Total 59 3 3 2" xfId="48936" xr:uid="{94E51FCB-B823-46AD-BA88-4F1DE2B961C4}"/>
    <cellStyle name="Total 59 3 4" xfId="48937" xr:uid="{6719CC26-ED54-45D1-90AD-09F5A8079788}"/>
    <cellStyle name="Total 59 3 5" xfId="48938" xr:uid="{A2A757F0-2697-4C19-90AE-9E306A5A8101}"/>
    <cellStyle name="Total 6" xfId="48939" xr:uid="{9CDB5505-9E49-4D31-AEDB-9870D3BC7158}"/>
    <cellStyle name="Total 6 2" xfId="48940" xr:uid="{759BC3AB-6548-466C-877A-27645CC914E4}"/>
    <cellStyle name="Total 6 2 2" xfId="48941" xr:uid="{F5EE484D-6B9B-4494-BB7D-F4515FB19505}"/>
    <cellStyle name="Total 6 2 2 2" xfId="48942" xr:uid="{752DB35A-3DA4-46F0-A54F-12D5225E8851}"/>
    <cellStyle name="Total 6 2 2 2 2" xfId="48943" xr:uid="{DD544DDD-8BB1-4FA5-9D43-2221FE2E567B}"/>
    <cellStyle name="Total 6 2 2 2 2 2" xfId="48944" xr:uid="{BFB9A4E0-AB55-4D0D-8D5F-750412E40AE5}"/>
    <cellStyle name="Total 6 2 2 2 3" xfId="48945" xr:uid="{AB2904AC-F32C-4A24-ADB5-FB8020D2C69A}"/>
    <cellStyle name="Total 6 2 2 2 4" xfId="48946" xr:uid="{8DA06D0F-EA00-4A6F-8AB1-304B25B9AD89}"/>
    <cellStyle name="Total 6 2 2 2 5" xfId="48947" xr:uid="{5169B37F-92E3-4263-9858-B0C7125B8DFD}"/>
    <cellStyle name="Total 6 2 2 3" xfId="48948" xr:uid="{92ECF583-08BA-4C33-A172-11B497AF9A34}"/>
    <cellStyle name="Total 6 2 2 3 2" xfId="48949" xr:uid="{D7EDF38B-D024-47E5-84BA-D3E0C27F724E}"/>
    <cellStyle name="Total 6 2 2 3 3" xfId="48950" xr:uid="{9973D3CF-B4EC-4073-B999-052581EAC237}"/>
    <cellStyle name="Total 6 2 2 3 4" xfId="48951" xr:uid="{C3CC71E5-12DE-4517-AEFD-B7FC95B1A8C7}"/>
    <cellStyle name="Total 6 2 2 4" xfId="48952" xr:uid="{ABA67F23-AB47-4751-8AAA-26D4DE2B9026}"/>
    <cellStyle name="Total 6 2 2 4 2" xfId="48953" xr:uid="{19AA54CF-1D0B-4F24-9727-EAB506CE4EE3}"/>
    <cellStyle name="Total 6 2 2 5" xfId="48954" xr:uid="{9B23FD11-A46F-41C8-9611-F09B8F9F095B}"/>
    <cellStyle name="Total 6 2 2 6" xfId="48955" xr:uid="{D9D8EEFB-30D0-4D65-B405-23D4CD798EE2}"/>
    <cellStyle name="Total 6 2 3" xfId="48956" xr:uid="{D2C5708D-E735-4CCD-B975-F8BCB87D84C2}"/>
    <cellStyle name="Total 6 2 3 2" xfId="48957" xr:uid="{2A23E460-6218-4011-86F0-D9529237823E}"/>
    <cellStyle name="Total 6 2 4" xfId="48958" xr:uid="{C24ED02C-D864-40C8-B2A6-A16F6E81AF2D}"/>
    <cellStyle name="Total 6 2 4 2" xfId="48959" xr:uid="{61E072F9-AE80-4F68-9C40-2A9207712827}"/>
    <cellStyle name="Total 6 2 4 2 2" xfId="48960" xr:uid="{08A66C5C-AD4A-4569-A574-96BC55985E06}"/>
    <cellStyle name="Total 6 2 5" xfId="48961" xr:uid="{6DA0CE94-5A8C-47C4-AE3E-51B4D4FC1EF8}"/>
    <cellStyle name="Total 6 3" xfId="48962" xr:uid="{DFCA6E71-9937-4916-960C-A8EA12B5C677}"/>
    <cellStyle name="Total 6 3 2" xfId="48963" xr:uid="{2F19B3EC-02E9-4563-880E-821954A63753}"/>
    <cellStyle name="Total 6 3 2 2" xfId="48964" xr:uid="{236487D6-828B-47FB-8C39-DA899983CB93}"/>
    <cellStyle name="Total 6 3 2 2 2" xfId="48965" xr:uid="{170E2290-E86C-4C49-86E8-338BC010244E}"/>
    <cellStyle name="Total 6 3 2 2 2 2" xfId="48966" xr:uid="{0602CB9E-D1CF-4BA1-B556-7B00A1C9FF79}"/>
    <cellStyle name="Total 6 3 2 2 3" xfId="48967" xr:uid="{1F1F3E93-2634-44F3-AA1E-D381C4A87EE8}"/>
    <cellStyle name="Total 6 3 2 2 4" xfId="48968" xr:uid="{0E5FB0A4-B753-4D3C-A42A-89C76EC2D86C}"/>
    <cellStyle name="Total 6 3 2 3" xfId="48969" xr:uid="{9C294238-3294-453E-94A1-CB5D3773E896}"/>
    <cellStyle name="Total 6 3 2 3 2" xfId="48970" xr:uid="{DB020291-C00C-4BEC-85D3-7E77723BE11C}"/>
    <cellStyle name="Total 6 3 2 4" xfId="48971" xr:uid="{3C1BA09B-7440-49A2-BABF-D286E73FF2B6}"/>
    <cellStyle name="Total 6 3 2 5" xfId="48972" xr:uid="{1024789F-BAA9-45B5-853A-5127EC4A719B}"/>
    <cellStyle name="Total 6 3 2 6" xfId="48973" xr:uid="{2BF5CAB0-3235-4569-AD83-77590E70B8B3}"/>
    <cellStyle name="Total 6 3 3" xfId="48974" xr:uid="{2D22D161-C691-4511-A737-159BB7D82F10}"/>
    <cellStyle name="Total 6 3 3 2" xfId="48975" xr:uid="{351131C0-73C1-438B-9EF3-C823817EE6D0}"/>
    <cellStyle name="Total 6 3 4" xfId="48976" xr:uid="{7D8A3171-683D-404B-B240-CEFD8E1CA15A}"/>
    <cellStyle name="Total 6 3 5" xfId="48977" xr:uid="{72F73CFE-4448-4731-BF49-11D8DA9CA942}"/>
    <cellStyle name="Total 6 4" xfId="48978" xr:uid="{C459D237-750D-432C-8E12-C1F2B9585EE5}"/>
    <cellStyle name="Total 6 4 2" xfId="48979" xr:uid="{E09B706C-2C07-4FB7-85C6-E117425AB539}"/>
    <cellStyle name="Total 6 4 2 2" xfId="48980" xr:uid="{F005D5FA-CD4A-47F7-B019-988B7D7FD641}"/>
    <cellStyle name="Total 6 4 2 2 2" xfId="48981" xr:uid="{AF38ACFF-53B5-4234-B34A-D64ED1FF0D15}"/>
    <cellStyle name="Total 6 4 2 3" xfId="48982" xr:uid="{07969096-2A08-4116-A601-83D45324A7C1}"/>
    <cellStyle name="Total 6 4 2 4" xfId="48983" xr:uid="{D94FFA81-CF1D-4B78-81FC-EF6229B8CC3B}"/>
    <cellStyle name="Total 6 4 2 5" xfId="48984" xr:uid="{82B04769-77E3-4205-B871-61AEAFC61504}"/>
    <cellStyle name="Total 6 4 3" xfId="48985" xr:uid="{2B1AAA42-50D1-4E85-B2DC-C1A2C55C241A}"/>
    <cellStyle name="Total 6 4 3 2" xfId="48986" xr:uid="{157E7A83-4BC6-4892-8C6A-D2F928066046}"/>
    <cellStyle name="Total 6 4 3 3" xfId="48987" xr:uid="{CAF6D9D6-773F-4655-9FFD-0855E5417105}"/>
    <cellStyle name="Total 6 4 4" xfId="48988" xr:uid="{DD07368E-11B2-4FC8-9A24-49D13295B7D5}"/>
    <cellStyle name="Total 6 4 5" xfId="48989" xr:uid="{0FBCF88A-FF76-4AF0-9D97-915AFB121E73}"/>
    <cellStyle name="Total 6 5" xfId="48990" xr:uid="{BEAF7794-7091-436E-B4DE-5610A6A64417}"/>
    <cellStyle name="Total 6 5 2" xfId="48991" xr:uid="{E6081225-A5B6-42A2-B861-E71B4F40C8B0}"/>
    <cellStyle name="Total 6 6" xfId="48992" xr:uid="{DDCE53EF-E07F-420B-86CA-7D45A9568413}"/>
    <cellStyle name="Total 6 6 2" xfId="48993" xr:uid="{885D324E-D2AE-4956-91BF-B37330B6F782}"/>
    <cellStyle name="Total 6 7" xfId="48994" xr:uid="{EBA74AAE-0CA8-4EFD-8DC7-683CA1BDA07F}"/>
    <cellStyle name="Total 60" xfId="48995" xr:uid="{1E64F26A-B0E0-4AAA-9039-2A58D39AB65D}"/>
    <cellStyle name="Total 60 2" xfId="48996" xr:uid="{8236BBCA-9678-400D-8C32-B4238747A11C}"/>
    <cellStyle name="Total 60 2 2" xfId="48997" xr:uid="{CD5AF32A-D55D-4834-844A-E25F35964336}"/>
    <cellStyle name="Total 60 2 2 2" xfId="48998" xr:uid="{97DD1078-5A7B-49F8-961C-540543973EB0}"/>
    <cellStyle name="Total 60 2 2 2 2" xfId="48999" xr:uid="{478B3EC1-8890-4C87-A455-50154C6AE3C0}"/>
    <cellStyle name="Total 60 2 2 2 2 2" xfId="49000" xr:uid="{87A0F91D-DA6E-4CBC-9542-74E4358F67A8}"/>
    <cellStyle name="Total 60 2 2 2 3" xfId="49001" xr:uid="{1B0560B5-9C5B-42F2-8362-D20883F97B1E}"/>
    <cellStyle name="Total 60 2 2 2 4" xfId="49002" xr:uid="{84FE318A-8B4E-4AEC-A992-897B7E351C17}"/>
    <cellStyle name="Total 60 2 2 3" xfId="49003" xr:uid="{633A68EE-E00E-4164-BB24-B711B39DF233}"/>
    <cellStyle name="Total 60 2 2 3 2" xfId="49004" xr:uid="{9CD217B7-BC1B-49DF-BE37-FF537963AA17}"/>
    <cellStyle name="Total 60 2 2 4" xfId="49005" xr:uid="{812C455A-CBCA-4378-BBE2-F1018A2FED4E}"/>
    <cellStyle name="Total 60 2 2 5" xfId="49006" xr:uid="{0EF0820B-16AE-4007-9E2B-D70B1F8FE93C}"/>
    <cellStyle name="Total 60 3" xfId="49007" xr:uid="{333C9ED6-8EC7-46D7-B698-FC85B25D77F3}"/>
    <cellStyle name="Total 60 3 2" xfId="49008" xr:uid="{33FAF1E2-60AE-4C49-917E-3DC09F7FBD51}"/>
    <cellStyle name="Total 60 3 2 2" xfId="49009" xr:uid="{BD7D1AE2-8414-4E01-8A72-028B34E2BDF3}"/>
    <cellStyle name="Total 60 3 2 2 2" xfId="49010" xr:uid="{B71F409E-80FD-4380-AB86-597C1CA3644F}"/>
    <cellStyle name="Total 60 3 2 3" xfId="49011" xr:uid="{CBA1C823-0D64-45AC-B180-79ABA4875C1B}"/>
    <cellStyle name="Total 60 3 2 4" xfId="49012" xr:uid="{6D38B712-1BE7-4C7A-8D3C-5E72527CD1C8}"/>
    <cellStyle name="Total 60 3 3" xfId="49013" xr:uid="{B864ABFF-4333-40F5-965E-51A8D4979A08}"/>
    <cellStyle name="Total 60 3 3 2" xfId="49014" xr:uid="{6B473F22-FC7B-404A-BD49-AE0E54B23606}"/>
    <cellStyle name="Total 60 3 4" xfId="49015" xr:uid="{B7C03E59-7E57-44C3-A513-43430BF95307}"/>
    <cellStyle name="Total 60 3 5" xfId="49016" xr:uid="{72FDCCD4-5835-4CDF-B2F2-5E88B443241A}"/>
    <cellStyle name="Total 61" xfId="49017" xr:uid="{943DF627-598C-4E3B-ADC5-3386BB1DB6F3}"/>
    <cellStyle name="Total 61 2" xfId="49018" xr:uid="{D941D073-6FED-4172-8A27-0831437E84CA}"/>
    <cellStyle name="Total 61 2 2" xfId="49019" xr:uid="{866452D5-75FE-4C9A-BECD-A7791640457F}"/>
    <cellStyle name="Total 61 2 2 2" xfId="49020" xr:uid="{9D3E09F8-99C8-4F67-9DCE-098EF492ED6A}"/>
    <cellStyle name="Total 61 2 2 2 2" xfId="49021" xr:uid="{01A77030-2537-4D45-90B8-25B348DEF692}"/>
    <cellStyle name="Total 61 2 2 2 2 2" xfId="49022" xr:uid="{50ED0606-FECF-4AB2-A224-E1BE75B64BE5}"/>
    <cellStyle name="Total 61 2 2 2 3" xfId="49023" xr:uid="{7438E116-0964-42BD-B23F-A5105AFD965F}"/>
    <cellStyle name="Total 61 2 2 2 4" xfId="49024" xr:uid="{E878FD07-4BCF-41A6-928E-2D2BE1651CE5}"/>
    <cellStyle name="Total 61 2 2 3" xfId="49025" xr:uid="{2F75F4D8-B3AA-4F97-81E8-77A1113F0A10}"/>
    <cellStyle name="Total 61 2 2 3 2" xfId="49026" xr:uid="{EAB4C07E-A71D-43F3-9C86-E3AE6179FFD2}"/>
    <cellStyle name="Total 61 2 2 4" xfId="49027" xr:uid="{6CD8B264-7A24-4A81-921C-C19EBA2C007C}"/>
    <cellStyle name="Total 61 2 2 5" xfId="49028" xr:uid="{AB3DE820-DAA4-4FBA-8570-371F056CD807}"/>
    <cellStyle name="Total 61 3" xfId="49029" xr:uid="{04D70AC3-FC19-41E8-ABBC-BB3D20B72CC6}"/>
    <cellStyle name="Total 61 3 2" xfId="49030" xr:uid="{F861577A-633B-49BD-8218-704A32ED516B}"/>
    <cellStyle name="Total 61 3 2 2" xfId="49031" xr:uid="{B9229A8B-1AC3-451E-86F3-8788B5473AA7}"/>
    <cellStyle name="Total 61 3 2 2 2" xfId="49032" xr:uid="{B1CB4FC0-FD39-42B7-82A1-6643CB694709}"/>
    <cellStyle name="Total 61 3 2 3" xfId="49033" xr:uid="{D0BCC6C1-9A2B-4F00-9FF4-69F92149E5D8}"/>
    <cellStyle name="Total 61 3 2 4" xfId="49034" xr:uid="{A1014FAD-C717-494D-8471-D270DA1D19C6}"/>
    <cellStyle name="Total 61 3 3" xfId="49035" xr:uid="{AFC340FD-65F8-423B-ADF6-E70FB67888E5}"/>
    <cellStyle name="Total 61 3 3 2" xfId="49036" xr:uid="{D3B59A63-C707-420A-BB21-7A0CD66FF67B}"/>
    <cellStyle name="Total 61 3 4" xfId="49037" xr:uid="{E3E6C839-A21A-4BFF-8AB3-41F8CA8CE7C7}"/>
    <cellStyle name="Total 61 3 5" xfId="49038" xr:uid="{57C1DAC0-7007-433D-B832-D1778B6A6FBE}"/>
    <cellStyle name="Total 62" xfId="49039" xr:uid="{5808D893-041A-42BA-8074-BB7D2B1DB396}"/>
    <cellStyle name="Total 62 2" xfId="49040" xr:uid="{7CC0D37E-D188-4D99-83BE-0F5B6840BF9E}"/>
    <cellStyle name="Total 62 2 2" xfId="49041" xr:uid="{72A1DA76-AB4D-4AB4-9C46-B9A925D3E0A4}"/>
    <cellStyle name="Total 62 2 2 2" xfId="49042" xr:uid="{9F3BB320-F537-4F07-AFD7-3FC6CBDDFC90}"/>
    <cellStyle name="Total 62 2 2 2 2" xfId="49043" xr:uid="{9162750E-E4E3-4DF1-B3A8-48B3C714C34C}"/>
    <cellStyle name="Total 62 2 2 2 2 2" xfId="49044" xr:uid="{62CE6459-FE12-43C2-8B9E-750A930FDF47}"/>
    <cellStyle name="Total 62 2 2 2 3" xfId="49045" xr:uid="{B452639C-C32B-4BB4-8B0A-E520908392EC}"/>
    <cellStyle name="Total 62 2 2 2 4" xfId="49046" xr:uid="{72C0FF4F-24DD-489E-A48E-CF4B5DCF46F2}"/>
    <cellStyle name="Total 62 2 2 3" xfId="49047" xr:uid="{9EB7F799-7B81-4C9E-A478-67EDCC31F384}"/>
    <cellStyle name="Total 62 2 2 3 2" xfId="49048" xr:uid="{A24ABBCF-4DEC-4457-99CB-77CD3C20804B}"/>
    <cellStyle name="Total 62 2 2 4" xfId="49049" xr:uid="{E1119D85-21F0-49EE-AA84-A80895EB43C3}"/>
    <cellStyle name="Total 62 2 2 5" xfId="49050" xr:uid="{6FE699D4-F0B6-4300-9F80-90EC3B516BD5}"/>
    <cellStyle name="Total 62 3" xfId="49051" xr:uid="{8BBFD04A-2FB3-4F95-9DB3-B91EBB224CB9}"/>
    <cellStyle name="Total 62 3 2" xfId="49052" xr:uid="{4FDFD619-4011-40F5-967F-9A5EFCF5BD39}"/>
    <cellStyle name="Total 62 3 2 2" xfId="49053" xr:uid="{B100DC72-F253-431A-819A-70D3945319B8}"/>
    <cellStyle name="Total 62 3 2 2 2" xfId="49054" xr:uid="{DCD88228-9FF0-4F6A-94A0-808EA899E2A7}"/>
    <cellStyle name="Total 62 3 2 3" xfId="49055" xr:uid="{F99E4C6B-8839-42E7-BDE3-483207E32918}"/>
    <cellStyle name="Total 62 3 2 4" xfId="49056" xr:uid="{A1C00A6E-2402-47B2-913D-2C4DB6E84C13}"/>
    <cellStyle name="Total 62 3 3" xfId="49057" xr:uid="{D76A339E-D51B-45DB-97F7-2EF731CBC4FD}"/>
    <cellStyle name="Total 62 3 3 2" xfId="49058" xr:uid="{EA06857A-7B60-4C01-AF69-1133D8E6F4DF}"/>
    <cellStyle name="Total 62 3 4" xfId="49059" xr:uid="{B2F10282-1F21-46B5-9C4A-D4D483464F23}"/>
    <cellStyle name="Total 62 3 5" xfId="49060" xr:uid="{549C7D5D-54D3-41CC-A48C-12167D067312}"/>
    <cellStyle name="Total 63" xfId="49061" xr:uid="{2828E7D2-21B0-44E0-BAAF-D811232A6D92}"/>
    <cellStyle name="Total 63 2" xfId="49062" xr:uid="{C10395A1-F320-4037-9E27-1B9591FA9DF1}"/>
    <cellStyle name="Total 63 2 2" xfId="49063" xr:uid="{F17EAE8A-8229-438A-AC8B-143F76E29305}"/>
    <cellStyle name="Total 63 2 2 2" xfId="49064" xr:uid="{BFBAB0F9-C588-419F-B2FA-C185EE48C4D3}"/>
    <cellStyle name="Total 63 2 2 2 2" xfId="49065" xr:uid="{359C7A56-3B7C-4140-A0F2-9FA299180EB5}"/>
    <cellStyle name="Total 63 2 2 2 2 2" xfId="49066" xr:uid="{16D2F85E-F320-4B61-995F-471F9E409CE8}"/>
    <cellStyle name="Total 63 2 2 2 3" xfId="49067" xr:uid="{DABF3830-A2A0-41ED-B10C-6249F5E76DE6}"/>
    <cellStyle name="Total 63 2 2 2 4" xfId="49068" xr:uid="{608A2425-48B4-4164-9398-7848A9DBF06E}"/>
    <cellStyle name="Total 63 2 2 3" xfId="49069" xr:uid="{7B56B980-DDC8-4848-9774-347851F5B0AF}"/>
    <cellStyle name="Total 63 2 2 3 2" xfId="49070" xr:uid="{F7662E9D-11EC-4B82-B0C5-01CBF0EE0950}"/>
    <cellStyle name="Total 63 2 2 4" xfId="49071" xr:uid="{EE48EBB1-7C66-4DBC-BB82-9A45E06EE4C4}"/>
    <cellStyle name="Total 63 2 2 5" xfId="49072" xr:uid="{A28DD70F-6F24-4F97-99B6-3D2C2118B57D}"/>
    <cellStyle name="Total 63 3" xfId="49073" xr:uid="{A8D6F3C3-FD3B-485C-B679-A34DBEB0966E}"/>
    <cellStyle name="Total 63 3 2" xfId="49074" xr:uid="{0BEDCB17-0848-4AC9-8F9E-E03BD48A2957}"/>
    <cellStyle name="Total 63 3 2 2" xfId="49075" xr:uid="{4175702D-E3EF-4271-A15C-E43EBAC6A088}"/>
    <cellStyle name="Total 63 3 2 2 2" xfId="49076" xr:uid="{C33815DA-4E4B-46EA-BED4-9D67482363A9}"/>
    <cellStyle name="Total 63 3 2 3" xfId="49077" xr:uid="{1B8C3401-04CC-4B52-B22D-8738A76567A2}"/>
    <cellStyle name="Total 63 3 2 4" xfId="49078" xr:uid="{12081A98-2FA3-4EF2-B989-9C83F13B12E9}"/>
    <cellStyle name="Total 63 3 3" xfId="49079" xr:uid="{8B53306F-50A9-44D7-8071-3D7E6F0E9FFE}"/>
    <cellStyle name="Total 63 3 3 2" xfId="49080" xr:uid="{C755E868-F251-41F8-B7A7-E12A1F553B24}"/>
    <cellStyle name="Total 63 3 4" xfId="49081" xr:uid="{E52A30B0-7346-4898-8B63-E37B727F7763}"/>
    <cellStyle name="Total 63 3 5" xfId="49082" xr:uid="{E741C079-D12A-4DAF-88AE-C2F84F93046C}"/>
    <cellStyle name="Total 64" xfId="49083" xr:uid="{9DF16CE1-12C8-4F0F-B190-2B1D98C9C5D0}"/>
    <cellStyle name="Total 64 2" xfId="49084" xr:uid="{DEAA589E-A26E-4C7F-9F74-BDE1B3253A4E}"/>
    <cellStyle name="Total 64 2 2" xfId="49085" xr:uid="{4F2DE220-B7D4-4288-B55C-03C50D4786E4}"/>
    <cellStyle name="Total 64 2 2 2" xfId="49086" xr:uid="{61782234-5D90-4A0E-AFB9-F01091704069}"/>
    <cellStyle name="Total 64 2 2 2 2" xfId="49087" xr:uid="{48151E4B-FA7F-4FF6-93E3-1A5DB3395A9F}"/>
    <cellStyle name="Total 64 2 2 2 2 2" xfId="49088" xr:uid="{A0AC76EC-5283-4A0D-8E46-1BC27E4332F9}"/>
    <cellStyle name="Total 64 2 2 2 3" xfId="49089" xr:uid="{E38E91B4-D015-4FEB-A8EE-F919B81CD8A8}"/>
    <cellStyle name="Total 64 2 2 2 4" xfId="49090" xr:uid="{1D77929D-2917-4F92-A3CA-83AA3FA25DEB}"/>
    <cellStyle name="Total 64 2 2 3" xfId="49091" xr:uid="{E09B37DB-F0C5-44A6-BAEC-27D8A472CBBB}"/>
    <cellStyle name="Total 64 2 2 3 2" xfId="49092" xr:uid="{1B738370-6A5B-4339-B47E-C28B28D5C772}"/>
    <cellStyle name="Total 64 2 2 4" xfId="49093" xr:uid="{7B7F4463-D157-4125-A0D3-CA1D4B46ED20}"/>
    <cellStyle name="Total 64 2 2 5" xfId="49094" xr:uid="{7F03F4C1-E4EA-4693-B4D5-8FDC22EC553D}"/>
    <cellStyle name="Total 64 3" xfId="49095" xr:uid="{2080A41C-E393-484D-AE00-E3C9797EEE85}"/>
    <cellStyle name="Total 64 3 2" xfId="49096" xr:uid="{ACF21B8D-3BC7-4121-9F61-7B44255E8EC2}"/>
    <cellStyle name="Total 64 3 2 2" xfId="49097" xr:uid="{661E4072-AC62-4B48-BD3C-15D71F4E9FA1}"/>
    <cellStyle name="Total 64 3 2 2 2" xfId="49098" xr:uid="{479F5879-AB4B-42AF-A9A2-1784EEE88068}"/>
    <cellStyle name="Total 64 3 2 3" xfId="49099" xr:uid="{C897F8FD-70B9-4E11-8FE9-266A197B622F}"/>
    <cellStyle name="Total 64 3 2 4" xfId="49100" xr:uid="{0AC33129-991F-486D-B1A4-9A45DBAB6386}"/>
    <cellStyle name="Total 64 3 3" xfId="49101" xr:uid="{7AEF8B9A-9870-4121-9667-819B8E341E36}"/>
    <cellStyle name="Total 64 3 3 2" xfId="49102" xr:uid="{4C16A530-60C5-43FC-BF17-895AE12F7F59}"/>
    <cellStyle name="Total 64 3 4" xfId="49103" xr:uid="{2D3836F6-6EAE-49D3-B62B-C5D4B031FF7E}"/>
    <cellStyle name="Total 64 3 5" xfId="49104" xr:uid="{C2963F94-20AE-4CFE-97C4-B6B214B69C05}"/>
    <cellStyle name="Total 65" xfId="49105" xr:uid="{AAA5C414-85A6-4282-BE91-71DE1138D367}"/>
    <cellStyle name="Total 65 2" xfId="49106" xr:uid="{F17C181E-20F9-47C3-A83C-C3E7A8251D78}"/>
    <cellStyle name="Total 65 2 2" xfId="49107" xr:uid="{2BF9DCA5-2F24-4080-BDB1-E606F6DEF53E}"/>
    <cellStyle name="Total 65 2 2 2" xfId="49108" xr:uid="{3088F664-4028-4BBB-9F27-57F2E7ECAF08}"/>
    <cellStyle name="Total 65 2 2 2 2" xfId="49109" xr:uid="{A395A811-DE39-4B1C-856E-A4827B280D60}"/>
    <cellStyle name="Total 65 2 2 2 2 2" xfId="49110" xr:uid="{9BE4121C-1BAE-428B-B1F4-8EAA574C012D}"/>
    <cellStyle name="Total 65 2 2 2 3" xfId="49111" xr:uid="{1E510FB4-9A05-4902-B857-E07B89351350}"/>
    <cellStyle name="Total 65 2 2 2 4" xfId="49112" xr:uid="{C65EC59F-41EF-463C-A648-F3B20342FD23}"/>
    <cellStyle name="Total 65 2 2 3" xfId="49113" xr:uid="{294B3EB4-2AD3-4B3D-A8C5-509AB10215BD}"/>
    <cellStyle name="Total 65 2 2 3 2" xfId="49114" xr:uid="{774FA0A1-8F42-4AF6-B320-41027795B7AF}"/>
    <cellStyle name="Total 65 2 2 4" xfId="49115" xr:uid="{C406B32F-1F96-4AF8-9B05-C1607B7D349B}"/>
    <cellStyle name="Total 65 2 2 5" xfId="49116" xr:uid="{09F4CFF4-7D6E-4A74-A5B7-143AB5124061}"/>
    <cellStyle name="Total 65 3" xfId="49117" xr:uid="{980BEC43-79CD-4A8A-968D-F4BAF1621A37}"/>
    <cellStyle name="Total 65 3 2" xfId="49118" xr:uid="{98C885B4-39C2-49AB-9D64-C34DD8DCF153}"/>
    <cellStyle name="Total 65 3 2 2" xfId="49119" xr:uid="{4175B0BC-55EE-477C-91E3-1D2BD3383F93}"/>
    <cellStyle name="Total 65 3 2 2 2" xfId="49120" xr:uid="{605D3B94-FBCE-404E-A686-1602A80B5153}"/>
    <cellStyle name="Total 65 3 2 3" xfId="49121" xr:uid="{E00A1840-421B-4226-B3D9-7B1E82408086}"/>
    <cellStyle name="Total 65 3 2 4" xfId="49122" xr:uid="{CC7E5F1A-EE9F-45D4-8EDD-265D7EB1A78E}"/>
    <cellStyle name="Total 65 3 3" xfId="49123" xr:uid="{3F2D75D0-0B8E-495B-A545-8BE2CA194911}"/>
    <cellStyle name="Total 65 3 3 2" xfId="49124" xr:uid="{94BE2B3E-C05A-4E79-8989-42FF7D2D3FCB}"/>
    <cellStyle name="Total 65 3 4" xfId="49125" xr:uid="{189456FA-41D1-4B3E-B86E-11E44C0C0382}"/>
    <cellStyle name="Total 65 3 5" xfId="49126" xr:uid="{33BDBCEC-0083-48A1-81C2-71ADAA1F798C}"/>
    <cellStyle name="Total 66" xfId="49127" xr:uid="{83E736D4-EAA8-42A4-8152-4CAA69F4104E}"/>
    <cellStyle name="Total 66 2" xfId="49128" xr:uid="{48AE06EF-15FE-4E26-AFB4-04472369881F}"/>
    <cellStyle name="Total 66 2 2" xfId="49129" xr:uid="{7388F3E6-3EAB-4A7C-AA1B-72BB17B0DE76}"/>
    <cellStyle name="Total 66 2 2 2" xfId="49130" xr:uid="{CFD83879-9879-4411-9033-C146694B912E}"/>
    <cellStyle name="Total 66 2 2 2 2" xfId="49131" xr:uid="{109634CF-E5AB-4B3F-B0E3-80C233325ABB}"/>
    <cellStyle name="Total 66 2 2 3" xfId="49132" xr:uid="{352A3083-721A-4B19-86E6-09D71D11ABD5}"/>
    <cellStyle name="Total 66 2 2 4" xfId="49133" xr:uid="{040AADBC-6921-4015-9DD2-BDE8E14DF06D}"/>
    <cellStyle name="Total 66 2 3" xfId="49134" xr:uid="{021CE49B-367A-4453-BB8F-E1D1183FA534}"/>
    <cellStyle name="Total 66 2 3 2" xfId="49135" xr:uid="{D2D7E23B-9C56-438D-9796-9CD7D0EFCD37}"/>
    <cellStyle name="Total 66 2 4" xfId="49136" xr:uid="{86D5F3E4-B5F1-412B-B2ED-39C001C70B50}"/>
    <cellStyle name="Total 66 2 5" xfId="49137" xr:uid="{69F7642B-6632-479D-99DD-68776DE6FE5B}"/>
    <cellStyle name="Total 66 3" xfId="49138" xr:uid="{DA97FA8E-86EA-476B-9D8A-179CFED00673}"/>
    <cellStyle name="Total 66 4" xfId="49139" xr:uid="{6A795DA0-F8CB-4CDC-BAD9-2DBBB07CC2B1}"/>
    <cellStyle name="Total 67" xfId="49140" xr:uid="{9A7A7D8D-CDE1-43A8-B39E-1B3B9963BF16}"/>
    <cellStyle name="Total 7" xfId="49141" xr:uid="{E1D7E0E3-1A56-4A76-A65A-F9D7D9638A05}"/>
    <cellStyle name="Total 7 2" xfId="49142" xr:uid="{E805F435-20A3-4CC2-BEB5-3409F951DB67}"/>
    <cellStyle name="Total 7 2 2" xfId="49143" xr:uid="{34C627B7-2356-4FC6-9263-AA51DD14A96D}"/>
    <cellStyle name="Total 7 2 2 2" xfId="49144" xr:uid="{5EFD967F-AD93-44CA-9527-C59F19B6C9F4}"/>
    <cellStyle name="Total 7 2 2 2 2" xfId="49145" xr:uid="{7C0799D7-AA42-430D-9AFC-179988F2082A}"/>
    <cellStyle name="Total 7 2 2 2 2 2" xfId="49146" xr:uid="{9DD7ECE4-515E-44AC-A2DE-8EC747F195DB}"/>
    <cellStyle name="Total 7 2 2 2 3" xfId="49147" xr:uid="{EE968702-F8EA-41ED-878E-97294373A3F8}"/>
    <cellStyle name="Total 7 2 2 2 4" xfId="49148" xr:uid="{F448DB2B-25A4-4325-8CC2-8777D313C40B}"/>
    <cellStyle name="Total 7 2 2 2 5" xfId="49149" xr:uid="{E25347D0-F0D7-4D8B-BCF5-EA58B61C5840}"/>
    <cellStyle name="Total 7 2 2 3" xfId="49150" xr:uid="{213BA389-B0A8-4271-89E3-E5BD3A0F51AC}"/>
    <cellStyle name="Total 7 2 2 3 2" xfId="49151" xr:uid="{7DE1C39A-6A2A-4DF5-9770-E3D4A747D428}"/>
    <cellStyle name="Total 7 2 2 3 3" xfId="49152" xr:uid="{E28558C1-F515-462A-B3DE-F3A780230BD8}"/>
    <cellStyle name="Total 7 2 2 4" xfId="49153" xr:uid="{8BC725E5-9F35-4B69-B0B3-8ACCAB38AB4A}"/>
    <cellStyle name="Total 7 2 2 4 2" xfId="49154" xr:uid="{C0AF07CB-5626-471A-A0CB-58EBBECA147D}"/>
    <cellStyle name="Total 7 2 2 5" xfId="49155" xr:uid="{DA3CB4F8-9C1E-4350-9FBF-52349BD46CD7}"/>
    <cellStyle name="Total 7 2 2 6" xfId="49156" xr:uid="{CA0A4B8C-070C-433A-8C89-B029028BFDAA}"/>
    <cellStyle name="Total 7 2 3" xfId="49157" xr:uid="{44D4B783-3021-4507-8A0F-EED8A25707FF}"/>
    <cellStyle name="Total 7 2 3 2" xfId="49158" xr:uid="{85354ADB-8210-4A39-8BF4-FC31497C0028}"/>
    <cellStyle name="Total 7 2 3 2 2" xfId="49159" xr:uid="{EADBC8FB-A350-4A1E-BB3C-399260F89391}"/>
    <cellStyle name="Total 7 2 4" xfId="49160" xr:uid="{1E80B6E3-EE8F-4741-93A5-94EE6CD8493E}"/>
    <cellStyle name="Total 7 2 5" xfId="49161" xr:uid="{97859E20-D40C-4018-A4CE-413FBB9FAF64}"/>
    <cellStyle name="Total 7 3" xfId="49162" xr:uid="{BA4FBA92-4B53-4E1A-B92E-6CD94361FA51}"/>
    <cellStyle name="Total 7 3 2" xfId="49163" xr:uid="{CDA9C8AC-B65A-4281-81A2-859F3186B2DD}"/>
    <cellStyle name="Total 7 3 2 2" xfId="49164" xr:uid="{B85FD443-E35C-4067-9F64-CF08C799A12D}"/>
    <cellStyle name="Total 7 3 2 2 2" xfId="49165" xr:uid="{07081F53-3CE5-4A7C-AE64-7FA610804D0C}"/>
    <cellStyle name="Total 7 3 2 3" xfId="49166" xr:uid="{2A5689A6-0830-43B2-ABF7-DC57982D3676}"/>
    <cellStyle name="Total 7 3 2 4" xfId="49167" xr:uid="{2765E027-AA80-488D-A145-A9607986AB59}"/>
    <cellStyle name="Total 7 3 2 5" xfId="49168" xr:uid="{8B693BF7-860C-427B-91B4-AF7C0C1961E4}"/>
    <cellStyle name="Total 7 3 3" xfId="49169" xr:uid="{4F36D0B3-F5CA-4815-8A69-B0BC10928232}"/>
    <cellStyle name="Total 7 3 3 2" xfId="49170" xr:uid="{4B0F6C81-F92A-48AE-A35C-556ECCFDCF03}"/>
    <cellStyle name="Total 7 3 3 3" xfId="49171" xr:uid="{EA042B77-F1DF-4687-A998-F30AFBC02F23}"/>
    <cellStyle name="Total 7 3 3 4" xfId="49172" xr:uid="{CAB8CBCB-8CEC-430D-A972-C94A538433BC}"/>
    <cellStyle name="Total 7 3 4" xfId="49173" xr:uid="{6E1E1832-E57E-4510-A130-B0C5B8D7D02E}"/>
    <cellStyle name="Total 7 3 4 2" xfId="49174" xr:uid="{9D578209-B0C2-49E9-BB81-F844B6CA41BF}"/>
    <cellStyle name="Total 7 3 5" xfId="49175" xr:uid="{6E1BF1C2-772D-4ED5-AFFB-3017944592E0}"/>
    <cellStyle name="Total 7 3 6" xfId="49176" xr:uid="{5BCDD38F-E17D-4A07-BD60-65454D72B30E}"/>
    <cellStyle name="Total 7 3 7" xfId="49177" xr:uid="{D741FDAB-AD60-40F7-A6D0-6F2C359A298E}"/>
    <cellStyle name="Total 7 4" xfId="49178" xr:uid="{6E77F7C1-0FEE-4113-900A-5DA069421408}"/>
    <cellStyle name="Total 7 4 2" xfId="49179" xr:uid="{AB114BEF-E637-406F-8E4F-5C43AE203D29}"/>
    <cellStyle name="Total 7 5" xfId="49180" xr:uid="{B10211ED-DB22-44B4-BE9A-48B201282134}"/>
    <cellStyle name="Total 7 5 2" xfId="49181" xr:uid="{5C520D05-C90A-412D-BE8C-930F8CCE10BC}"/>
    <cellStyle name="Total 7 5 2 2" xfId="49182" xr:uid="{9DDBE2C7-356C-4675-A892-602C30C793D7}"/>
    <cellStyle name="Total 7 6" xfId="49183" xr:uid="{93C64173-F5CA-41B9-9A39-D455397A95EF}"/>
    <cellStyle name="Total 7 6 2" xfId="49184" xr:uid="{CEAB73AD-1913-4F0D-AE30-0A2ED1D17E90}"/>
    <cellStyle name="Total 8" xfId="49185" xr:uid="{47D52761-3A0A-4D35-9A67-173A77A51F23}"/>
    <cellStyle name="Total 8 2" xfId="49186" xr:uid="{6FFA4B87-1E86-4E77-9C47-94A419C18ECE}"/>
    <cellStyle name="Total 8 2 2" xfId="49187" xr:uid="{D22306FB-B561-48B9-BD7B-8FCBD9F147A4}"/>
    <cellStyle name="Total 8 2 2 2" xfId="49188" xr:uid="{9E30AB39-CCE6-4A3F-9411-70775E234B52}"/>
    <cellStyle name="Total 8 2 2 2 2" xfId="49189" xr:uid="{28400950-9759-4D60-91F1-4B2AA5536B23}"/>
    <cellStyle name="Total 8 2 2 2 2 2" xfId="49190" xr:uid="{9F5BFEC0-3552-49CD-AF44-BC845D79F140}"/>
    <cellStyle name="Total 8 2 2 2 3" xfId="49191" xr:uid="{139D830D-B6E2-4FFF-84C2-A43C28389A40}"/>
    <cellStyle name="Total 8 2 2 2 4" xfId="49192" xr:uid="{064CD8FC-6CDA-4E4A-998A-E59250A2F85D}"/>
    <cellStyle name="Total 8 2 2 2 5" xfId="49193" xr:uid="{1FD8CCDF-89C5-49D3-A143-37A74AA6F19E}"/>
    <cellStyle name="Total 8 2 2 3" xfId="49194" xr:uid="{141CE232-667C-4637-8C12-33CE02996605}"/>
    <cellStyle name="Total 8 2 2 3 2" xfId="49195" xr:uid="{E805B502-1912-4E67-8C27-D6554B7BDB4E}"/>
    <cellStyle name="Total 8 2 2 3 3" xfId="49196" xr:uid="{D115E18C-F4F7-43BB-BAD6-7AEF9E59353D}"/>
    <cellStyle name="Total 8 2 2 4" xfId="49197" xr:uid="{7EAE873D-0889-4ECA-A5AE-2661017DDB59}"/>
    <cellStyle name="Total 8 2 2 4 2" xfId="49198" xr:uid="{BC069A44-420C-46EC-8B3D-D4599497B78C}"/>
    <cellStyle name="Total 8 2 2 5" xfId="49199" xr:uid="{6441D727-A728-4956-A269-1EADCA7F0E34}"/>
    <cellStyle name="Total 8 2 2 6" xfId="49200" xr:uid="{2FAEF09D-029E-472D-A0EC-BDA6281D98E0}"/>
    <cellStyle name="Total 8 2 3" xfId="49201" xr:uid="{3DF0F6DB-E65B-44D3-8382-FC68B661BCBF}"/>
    <cellStyle name="Total 8 2 3 2" xfId="49202" xr:uid="{B7855312-4B03-4E1C-B896-1E6C3698AA62}"/>
    <cellStyle name="Total 8 2 4" xfId="49203" xr:uid="{E9CAC3B4-0C5A-4459-A923-CE15DEEA2A84}"/>
    <cellStyle name="Total 8 3" xfId="49204" xr:uid="{CBCF1C6C-3B7A-4E8F-B53D-B9E31B23BDBE}"/>
    <cellStyle name="Total 8 3 2" xfId="49205" xr:uid="{9458BECE-7C70-4804-AE39-55F3B13BD996}"/>
    <cellStyle name="Total 8 3 2 2" xfId="49206" xr:uid="{E476384B-BBBB-4EF7-B7EB-51520C538EED}"/>
    <cellStyle name="Total 8 3 2 2 2" xfId="49207" xr:uid="{49F31008-ED9C-4479-BF31-FAA2CF5B485B}"/>
    <cellStyle name="Total 8 3 2 3" xfId="49208" xr:uid="{46B2933D-6C8F-4EA6-849C-F1FBB4928E05}"/>
    <cellStyle name="Total 8 3 2 4" xfId="49209" xr:uid="{C604108F-0B97-4358-A8B7-AC98F4BDC973}"/>
    <cellStyle name="Total 8 3 2 5" xfId="49210" xr:uid="{D641598E-C6F7-4F3A-9D08-A8328B91E877}"/>
    <cellStyle name="Total 8 3 3" xfId="49211" xr:uid="{C6148240-4FFF-482E-A07A-4FAD912A8C55}"/>
    <cellStyle name="Total 8 3 3 2" xfId="49212" xr:uid="{6073E12F-5DB5-42B1-9184-95C93EEF0D4A}"/>
    <cellStyle name="Total 8 3 3 3" xfId="49213" xr:uid="{007E1649-331A-4E38-BF45-07E772560496}"/>
    <cellStyle name="Total 8 3 4" xfId="49214" xr:uid="{3F1AFD6B-8F78-4284-9035-F130D466BC52}"/>
    <cellStyle name="Total 8 3 4 2" xfId="49215" xr:uid="{85D56B82-2F23-47D9-83FD-D6D8B14EB0F2}"/>
    <cellStyle name="Total 8 3 5" xfId="49216" xr:uid="{AEAEBE31-1F57-4137-8D64-B3DFA5619A73}"/>
    <cellStyle name="Total 8 3 6" xfId="49217" xr:uid="{2C072C2D-2DDC-443B-845A-D9820DA8154E}"/>
    <cellStyle name="Total 8 3 7" xfId="49218" xr:uid="{743A7E82-B64A-42E0-B94E-D3B11EF1375B}"/>
    <cellStyle name="Total 8 4" xfId="49219" xr:uid="{AB760B97-528C-4780-AF52-6DAD0AF6F137}"/>
    <cellStyle name="Total 8 4 2" xfId="49220" xr:uid="{0DD6D7A4-F004-4FF2-AE53-98806709D18F}"/>
    <cellStyle name="Total 8 4 2 2" xfId="49221" xr:uid="{C2A2D3EC-84F0-4FE7-888B-17788D5D1CA3}"/>
    <cellStyle name="Total 8 5" xfId="49222" xr:uid="{035A1404-246E-4CED-853D-846EF1B4525C}"/>
    <cellStyle name="Total 8 5 2" xfId="49223" xr:uid="{3DC8499B-7942-4565-8C8E-88186420EC27}"/>
    <cellStyle name="Total 9" xfId="49224" xr:uid="{E9312C3D-9A77-4FAB-918C-DA9013974235}"/>
    <cellStyle name="Total 9 2" xfId="49225" xr:uid="{1B938FE5-0959-4D8E-8D9D-42E9A9B7ED9A}"/>
    <cellStyle name="Total 9 2 2" xfId="49226" xr:uid="{DB67AAE3-647B-4533-AA5B-CCF17B5FA7AE}"/>
    <cellStyle name="Total 9 2 2 2" xfId="49227" xr:uid="{A7A0E9E4-1C5F-40F0-9732-3772F0FE490A}"/>
    <cellStyle name="Total 9 2 2 2 2" xfId="49228" xr:uid="{D54C997A-4644-4E97-A855-CFB640486F23}"/>
    <cellStyle name="Total 9 2 2 2 2 2" xfId="49229" xr:uid="{E4EBAF63-1FC7-4CE7-9C3E-3D363336EA7F}"/>
    <cellStyle name="Total 9 2 2 2 3" xfId="49230" xr:uid="{1CFA3121-0CA7-4DDD-8F6E-473BD917703C}"/>
    <cellStyle name="Total 9 2 2 2 4" xfId="49231" xr:uid="{464FA496-2E23-41D3-9059-D254E043E335}"/>
    <cellStyle name="Total 9 2 2 2 5" xfId="49232" xr:uid="{0CB7D1FA-BEE4-4A45-977E-496796DD7D14}"/>
    <cellStyle name="Total 9 2 2 3" xfId="49233" xr:uid="{9382CAA1-B7CA-45F8-9FEC-4C03360DF502}"/>
    <cellStyle name="Total 9 2 2 3 2" xfId="49234" xr:uid="{502711B5-2312-40CA-B869-08C0F4857DBA}"/>
    <cellStyle name="Total 9 2 2 3 3" xfId="49235" xr:uid="{C5A180C2-2E4A-48B5-B74A-DD7E3DB1568D}"/>
    <cellStyle name="Total 9 2 2 4" xfId="49236" xr:uid="{51BAE018-149B-4026-9A7B-E96E0963A5FF}"/>
    <cellStyle name="Total 9 2 2 4 2" xfId="49237" xr:uid="{EC37FEF5-6B32-482A-B341-C4EDD3E890AD}"/>
    <cellStyle name="Total 9 2 2 5" xfId="49238" xr:uid="{8933C660-F5B8-45A4-A4B5-17DB97744394}"/>
    <cellStyle name="Total 9 2 2 6" xfId="49239" xr:uid="{8AA790DF-72AD-4FDB-BBCC-199935C0F799}"/>
    <cellStyle name="Total 9 2 3" xfId="49240" xr:uid="{7DD68FD4-8200-48BC-80CF-21EE32CDB4AD}"/>
    <cellStyle name="Total 9 2 3 2" xfId="49241" xr:uid="{9D45F519-3143-4ED2-81AD-B908435B9F25}"/>
    <cellStyle name="Total 9 2 4" xfId="49242" xr:uid="{A7B9464C-04D7-417C-B6DF-8E93979CF440}"/>
    <cellStyle name="Total 9 3" xfId="49243" xr:uid="{09F57421-8473-4532-9A82-572B468B7872}"/>
    <cellStyle name="Total 9 3 2" xfId="49244" xr:uid="{299AF4B1-17FB-4B14-B63C-3630B1453ADC}"/>
    <cellStyle name="Total 9 3 2 2" xfId="49245" xr:uid="{95354F85-B342-402B-A891-E461B178FA9A}"/>
    <cellStyle name="Total 9 3 2 2 2" xfId="49246" xr:uid="{912E01B4-FBF9-442A-9056-DC6ACE3F3C65}"/>
    <cellStyle name="Total 9 3 2 3" xfId="49247" xr:uid="{22793352-4C19-4E14-9B22-8D0B31BCE9A6}"/>
    <cellStyle name="Total 9 3 2 4" xfId="49248" xr:uid="{AD60BC75-A699-4414-9FD5-E8885F273827}"/>
    <cellStyle name="Total 9 3 2 5" xfId="49249" xr:uid="{B369D803-C56B-4E72-B955-FDC4AAA619AE}"/>
    <cellStyle name="Total 9 3 3" xfId="49250" xr:uid="{38EBBCBD-41F0-475F-BBF1-09CE7FE7585D}"/>
    <cellStyle name="Total 9 3 3 2" xfId="49251" xr:uid="{77A3C915-67C2-473E-8E31-704A9E2535EF}"/>
    <cellStyle name="Total 9 3 3 3" xfId="49252" xr:uid="{3C7BCADA-4BBB-4F78-BE4D-5BC8F5E88397}"/>
    <cellStyle name="Total 9 3 4" xfId="49253" xr:uid="{2006933F-4B36-4078-971F-C01FE8EC5D50}"/>
    <cellStyle name="Total 9 3 4 2" xfId="49254" xr:uid="{934D30C8-37FA-422F-94E9-47502C92291C}"/>
    <cellStyle name="Total 9 3 5" xfId="49255" xr:uid="{58A9DB5A-E277-41D9-836F-C395B3EF538A}"/>
    <cellStyle name="Total 9 3 6" xfId="49256" xr:uid="{2D82522A-EAD0-4393-9993-ACBFA0334026}"/>
    <cellStyle name="Total 9 3 7" xfId="49257" xr:uid="{B67BA8CD-7067-4EC8-8206-98F203FD2B86}"/>
    <cellStyle name="Total 9 4" xfId="49258" xr:uid="{67941F2F-E44D-4C71-AF7E-BEBCF3A5243B}"/>
    <cellStyle name="Total 9 4 2" xfId="49259" xr:uid="{D6C09F6B-4AFB-478C-8445-CCB9CA0E0C52}"/>
    <cellStyle name="Total 9 4 2 2" xfId="49260" xr:uid="{5A3141CB-9BE1-40FE-A60E-0D18DD416641}"/>
    <cellStyle name="Total 9 5" xfId="49261" xr:uid="{12E6BF53-A6B6-4464-B8C4-F4AE3F547BF0}"/>
    <cellStyle name="Total 9 5 2" xfId="49262" xr:uid="{8ACB2B1C-B160-43C9-B869-053E58A1B64E}"/>
    <cellStyle name="Totale" xfId="2782" xr:uid="{5DEB992F-C8BB-4059-8C6E-889C585ECBE3}"/>
    <cellStyle name="Totale 2" xfId="3761" xr:uid="{3472CCCF-902E-4CCF-90C2-E84DB0A9BFEA}"/>
    <cellStyle name="Tytuł" xfId="49263" xr:uid="{AC4C4090-BD78-4146-A428-6EFBFE06B99E}"/>
    <cellStyle name="Tytuł 2" xfId="49264" xr:uid="{51D243AA-8211-4DD5-A2B0-6F49161E8614}"/>
    <cellStyle name="Tytuł 2 2" xfId="49265" xr:uid="{C74B7597-D2AC-45DD-B0F2-F6BD0E4B2F0C}"/>
    <cellStyle name="Tytuł 2 2 2" xfId="49266" xr:uid="{8D06CA00-1156-4CA1-B762-73CFC615FB4A}"/>
    <cellStyle name="Tytuł 2 2 2 2" xfId="49267" xr:uid="{8039DAB2-9A87-450C-9CD5-345123D1DFBA}"/>
    <cellStyle name="Tytuł 2 2 3" xfId="49268" xr:uid="{100F20F8-08AE-4F18-B9D1-A3CF4C71406C}"/>
    <cellStyle name="Tytuł 2 2 4" xfId="49269" xr:uid="{9A688435-551C-491B-AEEB-1EF8A3165372}"/>
    <cellStyle name="Tytuł 2 3" xfId="49270" xr:uid="{833F9FC9-9D57-413A-9288-63BF507D129F}"/>
    <cellStyle name="Tytuł 2 3 2" xfId="49271" xr:uid="{6F885487-4D9E-4476-B7D7-26807D2203F5}"/>
    <cellStyle name="Tytuł 2 4" xfId="49272" xr:uid="{E3ECCF50-8FD5-4F86-BAD0-E79829BB35D9}"/>
    <cellStyle name="Tytuł 2 5" xfId="49273" xr:uid="{8B9198D8-981E-4FAB-82D0-BB7802776C87}"/>
    <cellStyle name="Überschrift" xfId="1765" xr:uid="{00000000-0005-0000-0000-0000DE060000}"/>
    <cellStyle name="Überschrift 1" xfId="1766" xr:uid="{00000000-0005-0000-0000-0000DF060000}"/>
    <cellStyle name="Überschrift 1 2" xfId="1767" xr:uid="{00000000-0005-0000-0000-0000E0060000}"/>
    <cellStyle name="Überschrift 1 2 2" xfId="49277" xr:uid="{DDA5DEF0-263C-4A0C-87AB-E787AB6006D1}"/>
    <cellStyle name="Überschrift 1 2 2 2" xfId="49278" xr:uid="{0886C9E1-7AA8-4DF8-ACB7-7FDC6925DAF8}"/>
    <cellStyle name="Überschrift 1 2 2 2 2" xfId="49279" xr:uid="{B2E6BCC3-8639-4DEC-BA02-8F85967C9CE7}"/>
    <cellStyle name="Überschrift 1 2 2 2 2 2" xfId="49280" xr:uid="{5083C421-3DD8-4A97-9085-85772BA1B4D6}"/>
    <cellStyle name="Überschrift 1 2 2 2 3" xfId="49281" xr:uid="{FFF2C249-954C-42BA-A1CE-176EFC5BE4A1}"/>
    <cellStyle name="Überschrift 1 2 2 2 4" xfId="49282" xr:uid="{A73066F6-A569-4C0F-BAA1-A4446BEBE2DF}"/>
    <cellStyle name="Überschrift 1 2 2 3" xfId="49283" xr:uid="{F2012577-8610-4873-8292-BFD98FD4CA60}"/>
    <cellStyle name="Überschrift 1 2 2 3 2" xfId="49284" xr:uid="{2B8305A3-94BA-424E-839A-654DB4EEB746}"/>
    <cellStyle name="Überschrift 1 2 2 4" xfId="49285" xr:uid="{17A374D2-B67D-4FB8-AEB4-B1A57E2C86B3}"/>
    <cellStyle name="Überschrift 1 2 2 5" xfId="49286" xr:uid="{3E238085-CC18-49F3-9748-E6816DA318CA}"/>
    <cellStyle name="Überschrift 1 2 3" xfId="49276" xr:uid="{790E6B17-6332-4914-A22B-E63BFD018D38}"/>
    <cellStyle name="Überschrift 1 3" xfId="49287" xr:uid="{318323B6-9C0F-47F7-B91A-FCE341FFF455}"/>
    <cellStyle name="Überschrift 1 3 2" xfId="49288" xr:uid="{B2D940E7-4D13-4208-B0D4-C16CCE3CFA70}"/>
    <cellStyle name="Überschrift 1 3 2 2" xfId="49289" xr:uid="{7E44F19C-6FBE-4EC3-8EDA-187FEB89068E}"/>
    <cellStyle name="Überschrift 1 3 2 2 2" xfId="49290" xr:uid="{BACBCB42-873B-4BB3-8809-52DDEF220B9D}"/>
    <cellStyle name="Überschrift 1 3 2 2 2 2" xfId="49291" xr:uid="{733B901B-3AA1-44A6-91BC-BC2C81801522}"/>
    <cellStyle name="Überschrift 1 3 2 2 3" xfId="49292" xr:uid="{7EEC7CCD-B4B1-4A5B-B748-4B2B6D7A8906}"/>
    <cellStyle name="Überschrift 1 3 2 2 4" xfId="49293" xr:uid="{83E6CC11-E220-4A2B-A835-F49C1373D787}"/>
    <cellStyle name="Überschrift 1 3 2 3" xfId="49294" xr:uid="{8F030C52-7ED7-4B02-B7ED-E49223BA1E0A}"/>
    <cellStyle name="Überschrift 1 3 2 3 2" xfId="49295" xr:uid="{1860E4D2-475B-4D2D-B4E5-358BE19BAB48}"/>
    <cellStyle name="Überschrift 1 3 2 4" xfId="49296" xr:uid="{D4249D29-CC55-4ADE-BDC9-DD894EAB12A6}"/>
    <cellStyle name="Überschrift 1 3 2 5" xfId="49297" xr:uid="{E90A1345-B4A5-474E-950E-8826CDE30E13}"/>
    <cellStyle name="Überschrift 1 4" xfId="49298" xr:uid="{58A64AF1-DDED-4D24-B99D-814AA67CD5DA}"/>
    <cellStyle name="Überschrift 1 4 2" xfId="49299" xr:uid="{71CEEB3F-D5DD-49FC-A410-7C6AFC38127B}"/>
    <cellStyle name="Überschrift 1 4 2 2" xfId="49300" xr:uid="{AF3A1BD2-C913-443D-BBDD-1546927756E6}"/>
    <cellStyle name="Überschrift 1 4 2 2 2" xfId="49301" xr:uid="{D476215C-6478-4DA7-9EFA-418A5CA9B557}"/>
    <cellStyle name="Überschrift 1 4 2 2 2 2" xfId="49302" xr:uid="{69846083-2854-481F-B973-A60BF145A770}"/>
    <cellStyle name="Überschrift 1 4 2 2 3" xfId="49303" xr:uid="{D8298065-B95E-476F-AB79-019272599F7F}"/>
    <cellStyle name="Überschrift 1 4 2 2 4" xfId="49304" xr:uid="{95C731B8-620C-4573-9CC5-817BBB607F9F}"/>
    <cellStyle name="Überschrift 1 4 2 3" xfId="49305" xr:uid="{219B92F1-E1D5-490B-A602-BAA127B67684}"/>
    <cellStyle name="Überschrift 1 4 2 3 2" xfId="49306" xr:uid="{307B4B50-11B2-44DB-8CD8-11E943E7C1CF}"/>
    <cellStyle name="Überschrift 1 4 2 4" xfId="49307" xr:uid="{55AFEB6F-A5CE-461C-90EA-C1B27ED189AD}"/>
    <cellStyle name="Überschrift 1 4 2 5" xfId="49308" xr:uid="{4A309543-16B3-403B-B46B-7DB172004053}"/>
    <cellStyle name="Überschrift 1 5" xfId="49309" xr:uid="{14B2115B-33AD-449D-B76A-D3B084C57017}"/>
    <cellStyle name="Überschrift 1 5 2" xfId="49310" xr:uid="{0E05E6D6-9249-495E-AB69-2BA72C942264}"/>
    <cellStyle name="Überschrift 1 5 2 2" xfId="49311" xr:uid="{D84C17DB-42D0-4379-907B-A903870C53D0}"/>
    <cellStyle name="Überschrift 1 5 2 2 2" xfId="49312" xr:uid="{6B82CDF9-1812-4C29-A03D-43A580C4B654}"/>
    <cellStyle name="Überschrift 1 5 2 2 2 2" xfId="49313" xr:uid="{6F5FCCE0-4C07-48C8-B651-3EC8B4C8A2A5}"/>
    <cellStyle name="Überschrift 1 5 2 2 3" xfId="49314" xr:uid="{07954532-1439-4E23-8B53-16739171BB1B}"/>
    <cellStyle name="Überschrift 1 5 2 2 4" xfId="49315" xr:uid="{BF99EA47-2E97-4F89-AA84-C4592982362C}"/>
    <cellStyle name="Überschrift 1 5 2 3" xfId="49316" xr:uid="{4C9E7858-DB07-45CC-B4AA-CB98F66E2793}"/>
    <cellStyle name="Überschrift 1 5 2 3 2" xfId="49317" xr:uid="{788B8C12-662D-49B5-AD75-5DBB8933F1F8}"/>
    <cellStyle name="Überschrift 1 5 2 4" xfId="49318" xr:uid="{F9D7C731-1D39-4E20-A436-715F6B4EEE12}"/>
    <cellStyle name="Überschrift 1 5 2 5" xfId="49319" xr:uid="{B943E4BA-4E7E-4546-86FD-A835B34BA752}"/>
    <cellStyle name="Überschrift 1 6" xfId="49320" xr:uid="{53639A52-7B93-48FF-B0C9-E331948063E7}"/>
    <cellStyle name="Überschrift 1 6 2" xfId="49321" xr:uid="{F051D26C-7E3F-4D3B-9892-2978ABF0C594}"/>
    <cellStyle name="Überschrift 1 6 2 2" xfId="49322" xr:uid="{919E37BE-910D-486F-BCE7-A033EE4A0289}"/>
    <cellStyle name="Überschrift 1 6 2 2 2" xfId="49323" xr:uid="{D0EBDBAD-8203-4EB0-B6F9-1BBDC87D4380}"/>
    <cellStyle name="Überschrift 1 6 2 2 2 2" xfId="49324" xr:uid="{520AC0DA-4C96-41DB-9C2F-FB2190E42BF4}"/>
    <cellStyle name="Überschrift 1 6 2 2 3" xfId="49325" xr:uid="{7E46672B-7ACD-485B-8447-8A213BA7FFAF}"/>
    <cellStyle name="Überschrift 1 6 2 2 4" xfId="49326" xr:uid="{B82AD2DE-2C4C-4327-AF3B-22D17BE6B77A}"/>
    <cellStyle name="Überschrift 1 6 2 3" xfId="49327" xr:uid="{4B62058C-EAC1-4AF8-8622-824F73AB7D1F}"/>
    <cellStyle name="Überschrift 1 6 2 3 2" xfId="49328" xr:uid="{44EE994E-C0B3-4665-A73F-864835090844}"/>
    <cellStyle name="Überschrift 1 6 2 4" xfId="49329" xr:uid="{575B09C2-0E50-408B-B133-41E58A8F5A37}"/>
    <cellStyle name="Überschrift 1 6 2 5" xfId="49330" xr:uid="{CDD48532-8CAF-4E9B-A288-75056AE00B88}"/>
    <cellStyle name="Überschrift 1 7" xfId="49331" xr:uid="{D92456F9-CB3D-42B4-B0EF-97C7CF203894}"/>
    <cellStyle name="Überschrift 1 7 2" xfId="49332" xr:uid="{DDFF2CBF-6611-4E32-8C05-1F695C2A2E8D}"/>
    <cellStyle name="Überschrift 1 7 2 2" xfId="49333" xr:uid="{36307657-8BD4-46C2-8A54-75F3D112FD73}"/>
    <cellStyle name="Überschrift 1 7 2 2 2" xfId="49334" xr:uid="{191ABA17-1242-40FF-BF57-F18ABBD4F987}"/>
    <cellStyle name="Überschrift 1 7 2 3" xfId="49335" xr:uid="{FA0073AA-B7E0-48A2-BB58-30C3016EC8AB}"/>
    <cellStyle name="Überschrift 1 7 2 4" xfId="49336" xr:uid="{16643B5A-DF53-4D27-8CBC-FA29E809B647}"/>
    <cellStyle name="Überschrift 1 7 3" xfId="49337" xr:uid="{64CF8B9A-D07A-4C24-A16E-86BE925DC53D}"/>
    <cellStyle name="Überschrift 1 7 3 2" xfId="49338" xr:uid="{F31DB92A-A291-4D3A-9170-00BE665F095E}"/>
    <cellStyle name="Überschrift 1 7 4" xfId="49339" xr:uid="{3F4B7A45-3A25-4CFF-8CA1-F59B6C32B406}"/>
    <cellStyle name="Überschrift 1 7 5" xfId="49340" xr:uid="{4CF902F9-6D07-4632-AD61-AD2212CC6286}"/>
    <cellStyle name="Überschrift 1 8" xfId="49275" xr:uid="{B18B1A95-1F26-427C-824B-AACB99F4F7EA}"/>
    <cellStyle name="Überschrift 10" xfId="49341" xr:uid="{A9F22458-AAD0-4408-BDD7-4C5BDE6DFD92}"/>
    <cellStyle name="Überschrift 10 2" xfId="49342" xr:uid="{81F582A2-B780-41C4-BBBB-96442C354770}"/>
    <cellStyle name="Überschrift 10 2 2" xfId="49343" xr:uid="{2DBE96B9-B1A3-424F-8649-100892229080}"/>
    <cellStyle name="Überschrift 10 2 2 2" xfId="49344" xr:uid="{E73F1EC3-44BB-4F5C-ABE0-35FBF501CAE8}"/>
    <cellStyle name="Überschrift 10 2 3" xfId="49345" xr:uid="{34A335D8-E8E1-45E9-BDBD-1B0711F1FF81}"/>
    <cellStyle name="Überschrift 10 2 4" xfId="49346" xr:uid="{3F905FCC-0DCE-4E59-8107-F30305611F51}"/>
    <cellStyle name="Überschrift 10 3" xfId="49347" xr:uid="{96434858-0E8D-4A6E-987B-152FE7EDBA56}"/>
    <cellStyle name="Überschrift 10 3 2" xfId="49348" xr:uid="{FC056E39-24D7-4B54-B141-1C470FD5CCE0}"/>
    <cellStyle name="Überschrift 10 4" xfId="49349" xr:uid="{CC359AEC-24C2-4255-8A88-F7E48CC8AFD9}"/>
    <cellStyle name="Überschrift 10 5" xfId="49350" xr:uid="{A24F5659-F711-4BE6-87D3-C9A7E6313B7A}"/>
    <cellStyle name="Überschrift 11" xfId="49274" xr:uid="{0CB6AF31-DE1B-4658-9FA3-FA28742826A7}"/>
    <cellStyle name="Überschrift 2" xfId="1768" xr:uid="{00000000-0005-0000-0000-0000E1060000}"/>
    <cellStyle name="Überschrift 2 2" xfId="1769" xr:uid="{00000000-0005-0000-0000-0000E2060000}"/>
    <cellStyle name="Überschrift 2 2 2" xfId="49353" xr:uid="{5388E1B0-DE2E-4A60-A618-2F8F551DCB6B}"/>
    <cellStyle name="Überschrift 2 2 2 2" xfId="49354" xr:uid="{8B971E4C-BA47-408E-B387-4B60DD83DB6C}"/>
    <cellStyle name="Überschrift 2 2 2 2 2" xfId="49355" xr:uid="{9836ED64-8C0B-4015-8BF1-EFBBA881C11D}"/>
    <cellStyle name="Überschrift 2 2 2 2 2 2" xfId="49356" xr:uid="{91E1585A-BE72-4921-BC10-38241FE3FEC2}"/>
    <cellStyle name="Überschrift 2 2 2 2 3" xfId="49357" xr:uid="{7A362723-74A4-4C97-BAD7-627B3B2B8F37}"/>
    <cellStyle name="Überschrift 2 2 2 2 4" xfId="49358" xr:uid="{3A3D183D-DA4B-4342-81A5-35930A9645E6}"/>
    <cellStyle name="Überschrift 2 2 2 3" xfId="49359" xr:uid="{DB8758E6-4ADE-41A3-8C8C-126A992F343C}"/>
    <cellStyle name="Überschrift 2 2 2 3 2" xfId="49360" xr:uid="{C5723326-5DFF-4224-87CA-7E852B0DFC9F}"/>
    <cellStyle name="Überschrift 2 2 2 4" xfId="49361" xr:uid="{D3F51A6B-7AEB-4E1D-8681-C910469FF782}"/>
    <cellStyle name="Überschrift 2 2 2 5" xfId="49362" xr:uid="{773B79FF-090B-4D85-A4EF-4D3CED8D06CD}"/>
    <cellStyle name="Überschrift 2 2 3" xfId="49352" xr:uid="{924114BE-7F8A-4D2C-BC2D-27A0B3A1A1E6}"/>
    <cellStyle name="Überschrift 2 3" xfId="49363" xr:uid="{800750D1-1F2A-4EFE-87C3-C21E2E769A9A}"/>
    <cellStyle name="Überschrift 2 3 2" xfId="49364" xr:uid="{28C4FD0C-02C4-4419-B687-32BCB7B5E3AF}"/>
    <cellStyle name="Überschrift 2 3 2 2" xfId="49365" xr:uid="{04950CED-220C-457C-B316-0A05779E07BE}"/>
    <cellStyle name="Überschrift 2 3 2 2 2" xfId="49366" xr:uid="{CDACCF1B-A478-48B6-9A58-1EFB0CE803C3}"/>
    <cellStyle name="Überschrift 2 3 2 2 2 2" xfId="49367" xr:uid="{189783D6-2ED5-4FE9-A80F-933FE9860CB5}"/>
    <cellStyle name="Überschrift 2 3 2 2 3" xfId="49368" xr:uid="{53C61542-C6B8-4548-93E6-D1AD17698087}"/>
    <cellStyle name="Überschrift 2 3 2 2 4" xfId="49369" xr:uid="{F671A39A-3601-4FBB-914E-D418DAFFF06D}"/>
    <cellStyle name="Überschrift 2 3 2 3" xfId="49370" xr:uid="{0A521724-F7C6-4632-A966-B0D27C63FAAC}"/>
    <cellStyle name="Überschrift 2 3 2 3 2" xfId="49371" xr:uid="{84E5104B-4DEE-4191-970F-6E690C426E05}"/>
    <cellStyle name="Überschrift 2 3 2 4" xfId="49372" xr:uid="{05CEFC45-090D-43DC-B116-F41EB28F8E08}"/>
    <cellStyle name="Überschrift 2 3 2 5" xfId="49373" xr:uid="{6D09C07A-0466-4E6E-809E-C983552BFC93}"/>
    <cellStyle name="Überschrift 2 4" xfId="49374" xr:uid="{2D58BD5E-2F3D-45FF-94E9-D09A4BABD960}"/>
    <cellStyle name="Überschrift 2 4 2" xfId="49375" xr:uid="{84CA3956-8D9A-44EC-9081-44474D81B430}"/>
    <cellStyle name="Überschrift 2 4 2 2" xfId="49376" xr:uid="{3B184E22-89DC-45C4-B1DE-4FA797A53ADB}"/>
    <cellStyle name="Überschrift 2 4 2 2 2" xfId="49377" xr:uid="{2F2EEB12-180A-40DD-A3EA-BA34F41FD014}"/>
    <cellStyle name="Überschrift 2 4 2 2 2 2" xfId="49378" xr:uid="{3C845769-CAFA-47EC-93FD-4BD98C1250AF}"/>
    <cellStyle name="Überschrift 2 4 2 2 3" xfId="49379" xr:uid="{8C19866A-9964-4F4D-8C84-0EE1D56333A9}"/>
    <cellStyle name="Überschrift 2 4 2 2 4" xfId="49380" xr:uid="{64D54100-ED59-4F7C-9F1E-C81D3042A348}"/>
    <cellStyle name="Überschrift 2 4 2 3" xfId="49381" xr:uid="{E40D4FD0-EDBF-4FFD-9D44-490B3369788F}"/>
    <cellStyle name="Überschrift 2 4 2 3 2" xfId="49382" xr:uid="{711859A7-D8A1-4501-9C5C-D28A848978EB}"/>
    <cellStyle name="Überschrift 2 4 2 4" xfId="49383" xr:uid="{FAF0107B-5C68-403E-823D-E87BC4029E1A}"/>
    <cellStyle name="Überschrift 2 4 2 5" xfId="49384" xr:uid="{78C4D212-E9AE-4CDB-B805-E0FD397DCE17}"/>
    <cellStyle name="Überschrift 2 5" xfId="49385" xr:uid="{88358E34-3C21-4F0C-AC53-A7F2A7076637}"/>
    <cellStyle name="Überschrift 2 5 2" xfId="49386" xr:uid="{B398FEB2-0C94-449D-985C-BD6B0C53DA85}"/>
    <cellStyle name="Überschrift 2 5 2 2" xfId="49387" xr:uid="{1B07338D-C752-48D0-90E5-0DC42B4E916D}"/>
    <cellStyle name="Überschrift 2 5 2 2 2" xfId="49388" xr:uid="{1643B4EC-3261-4F95-93B6-9C83BE84DF00}"/>
    <cellStyle name="Überschrift 2 5 2 2 2 2" xfId="49389" xr:uid="{4E3152FC-B69B-48DB-B417-EADA6385397E}"/>
    <cellStyle name="Überschrift 2 5 2 2 3" xfId="49390" xr:uid="{2BBEB906-1441-475C-AA01-91EEBF001B8A}"/>
    <cellStyle name="Überschrift 2 5 2 2 4" xfId="49391" xr:uid="{D078B4AF-5AE4-4B62-8F98-AC51B4B693D3}"/>
    <cellStyle name="Überschrift 2 5 2 3" xfId="49392" xr:uid="{409F61C5-2FAB-40D9-9607-C67674D69B73}"/>
    <cellStyle name="Überschrift 2 5 2 3 2" xfId="49393" xr:uid="{AEBD97A9-DAED-495B-BCA4-24AE92E0E716}"/>
    <cellStyle name="Überschrift 2 5 2 4" xfId="49394" xr:uid="{2C0F6E39-7149-4C9C-864C-BF702AA1C5AE}"/>
    <cellStyle name="Überschrift 2 5 2 5" xfId="49395" xr:uid="{9CFCCB96-C70E-4BE6-B70C-925D7DE53A96}"/>
    <cellStyle name="Überschrift 2 6" xfId="49396" xr:uid="{468B7050-D3C8-4D6D-A229-A57E55628F51}"/>
    <cellStyle name="Überschrift 2 6 2" xfId="49397" xr:uid="{88BA07EE-E351-4950-B0C4-DFC090D15169}"/>
    <cellStyle name="Überschrift 2 6 2 2" xfId="49398" xr:uid="{36CFEF52-0673-42C7-A84A-FE89C9D137AF}"/>
    <cellStyle name="Überschrift 2 6 2 2 2" xfId="49399" xr:uid="{D54A5E36-904F-4E3D-BD0D-F6C9B3727D1E}"/>
    <cellStyle name="Überschrift 2 6 2 2 2 2" xfId="49400" xr:uid="{9E2A2259-1479-4DD4-B588-6BFBF7E39B7D}"/>
    <cellStyle name="Überschrift 2 6 2 2 3" xfId="49401" xr:uid="{444E7D04-4126-41A0-B8C2-F9575D4F0E5A}"/>
    <cellStyle name="Überschrift 2 6 2 2 4" xfId="49402" xr:uid="{51C2A163-73A4-448F-B337-87D0694C6099}"/>
    <cellStyle name="Überschrift 2 6 2 3" xfId="49403" xr:uid="{55A1E1A0-2E86-49A5-B3DC-FE451639CE47}"/>
    <cellStyle name="Überschrift 2 6 2 3 2" xfId="49404" xr:uid="{ECAC0E6D-5BCC-482B-A872-38080EEDF040}"/>
    <cellStyle name="Überschrift 2 6 2 4" xfId="49405" xr:uid="{79FCE4BB-155B-46DE-B96A-8FC9305F4B1A}"/>
    <cellStyle name="Überschrift 2 6 2 5" xfId="49406" xr:uid="{9ADFAC88-6758-486A-878E-D0E0524BEF52}"/>
    <cellStyle name="Überschrift 2 7" xfId="49407" xr:uid="{59B67D89-F473-461D-B7E1-08AD9FEA4413}"/>
    <cellStyle name="Überschrift 2 7 2" xfId="49408" xr:uid="{7A8E538F-F392-4FF1-BF01-82842FCC252C}"/>
    <cellStyle name="Überschrift 2 7 2 2" xfId="49409" xr:uid="{127A15DA-F5DD-4669-8526-EBDA1F1147CD}"/>
    <cellStyle name="Überschrift 2 7 2 2 2" xfId="49410" xr:uid="{AEA11E40-9D94-4A09-8E13-934968BE83A2}"/>
    <cellStyle name="Überschrift 2 7 2 3" xfId="49411" xr:uid="{6A5D3E5B-7DC2-4388-A4D5-42E037A87CB6}"/>
    <cellStyle name="Überschrift 2 7 2 4" xfId="49412" xr:uid="{1A627A30-7FB5-4731-B7EA-84D55985A064}"/>
    <cellStyle name="Überschrift 2 7 3" xfId="49413" xr:uid="{AD9BCAC2-1030-42D8-9CFD-CE993980F711}"/>
    <cellStyle name="Überschrift 2 7 3 2" xfId="49414" xr:uid="{0E641352-C36D-416A-AFF4-6AD7F71DCD4F}"/>
    <cellStyle name="Überschrift 2 7 4" xfId="49415" xr:uid="{9EB7C264-F8A7-40F9-A4E6-132F6C3AAD2F}"/>
    <cellStyle name="Überschrift 2 7 5" xfId="49416" xr:uid="{434D4ACD-9A3B-47AE-8347-8154883A3A0B}"/>
    <cellStyle name="Überschrift 2 8" xfId="49351" xr:uid="{9D7122D1-D6AC-44FC-ABAD-234E34F38903}"/>
    <cellStyle name="Überschrift 3" xfId="1770" xr:uid="{00000000-0005-0000-0000-0000E3060000}"/>
    <cellStyle name="Überschrift 3 2" xfId="1771" xr:uid="{00000000-0005-0000-0000-0000E4060000}"/>
    <cellStyle name="Überschrift 3 2 2" xfId="49419" xr:uid="{1453DF13-FDDD-4324-A1EF-ED9FCF5BDDDD}"/>
    <cellStyle name="Überschrift 3 2 2 2" xfId="49420" xr:uid="{B228E893-65F4-4253-BFAC-A834CE069292}"/>
    <cellStyle name="Überschrift 3 2 2 2 2" xfId="49421" xr:uid="{9A8F5E26-F0E4-49C6-9909-04C272242F77}"/>
    <cellStyle name="Überschrift 3 2 2 2 2 2" xfId="49422" xr:uid="{5562EF05-6FAC-45ED-BF4D-44666EC649E4}"/>
    <cellStyle name="Überschrift 3 2 2 2 3" xfId="49423" xr:uid="{85683D0C-323A-436D-A8F9-A0E8219CC65D}"/>
    <cellStyle name="Überschrift 3 2 2 2 4" xfId="49424" xr:uid="{1896384A-C202-44CA-ABD4-57AACA28BDC0}"/>
    <cellStyle name="Überschrift 3 2 2 3" xfId="49425" xr:uid="{616D5A0B-3680-4DCA-8943-8B6106D2A77A}"/>
    <cellStyle name="Überschrift 3 2 2 3 2" xfId="49426" xr:uid="{A9F68BA1-5B3F-4974-A0C8-F3C14BB9DCD4}"/>
    <cellStyle name="Überschrift 3 2 2 4" xfId="49427" xr:uid="{1B20BF51-95DB-4C29-BDBB-B7F545484A8B}"/>
    <cellStyle name="Überschrift 3 2 2 5" xfId="49428" xr:uid="{EAFFE9BC-54F7-4921-B87B-CBDB852F62DD}"/>
    <cellStyle name="Überschrift 3 2 3" xfId="49418" xr:uid="{FB989792-5D7C-41B5-9A99-7AE652CD8B85}"/>
    <cellStyle name="Überschrift 3 3" xfId="49429" xr:uid="{8362E594-C0CD-4C33-8DE2-2E06412FD223}"/>
    <cellStyle name="Überschrift 3 3 2" xfId="49430" xr:uid="{C747E503-8775-41CC-BAFC-98C02E390CE3}"/>
    <cellStyle name="Überschrift 3 3 2 2" xfId="49431" xr:uid="{FAA7E9C9-B8A0-4E8A-A55B-84020AB77D79}"/>
    <cellStyle name="Überschrift 3 3 2 2 2" xfId="49432" xr:uid="{E794C893-3CA8-4ACE-B67C-5EFE49658939}"/>
    <cellStyle name="Überschrift 3 3 2 2 2 2" xfId="49433" xr:uid="{99B94821-D943-4006-8942-139C38B38366}"/>
    <cellStyle name="Überschrift 3 3 2 2 3" xfId="49434" xr:uid="{8CC65D0E-8707-4C03-8F51-F1A9A8677B3F}"/>
    <cellStyle name="Überschrift 3 3 2 2 4" xfId="49435" xr:uid="{84089ECE-DE85-41D4-9945-F30DD7C4180C}"/>
    <cellStyle name="Überschrift 3 3 2 3" xfId="49436" xr:uid="{C989ED0B-1668-4C05-AE49-4E6823068F6E}"/>
    <cellStyle name="Überschrift 3 3 2 3 2" xfId="49437" xr:uid="{95221E11-D0CE-4493-8AB3-03DF62CC52C5}"/>
    <cellStyle name="Überschrift 3 3 2 4" xfId="49438" xr:uid="{CCA97985-5D85-4E6F-85E2-82D5EBA5D283}"/>
    <cellStyle name="Überschrift 3 3 2 5" xfId="49439" xr:uid="{646A0F12-DECF-4697-B922-E9E9A0F54044}"/>
    <cellStyle name="Überschrift 3 4" xfId="49440" xr:uid="{67AFD7B3-152F-45B1-BB16-ADFE25D5B66C}"/>
    <cellStyle name="Überschrift 3 4 2" xfId="49441" xr:uid="{87A85C0E-F644-4E61-AD69-8FBE6A1E2266}"/>
    <cellStyle name="Überschrift 3 4 2 2" xfId="49442" xr:uid="{785A38E0-2E9D-474B-B4AD-004277EA4AF2}"/>
    <cellStyle name="Überschrift 3 4 2 2 2" xfId="49443" xr:uid="{C20DEB21-5C97-4DD7-AA8B-C131773DE3D4}"/>
    <cellStyle name="Überschrift 3 4 2 2 2 2" xfId="49444" xr:uid="{F3A7B74E-6788-4063-900F-A65E045FCA21}"/>
    <cellStyle name="Überschrift 3 4 2 2 3" xfId="49445" xr:uid="{C79D6B04-E227-4BC8-AEFB-BB17DA73637D}"/>
    <cellStyle name="Überschrift 3 4 2 2 4" xfId="49446" xr:uid="{C974B960-387A-4345-93C9-E6C92B5F3FD0}"/>
    <cellStyle name="Überschrift 3 4 2 3" xfId="49447" xr:uid="{D183EFC4-46C7-4AEF-8F5A-75F2E16F310C}"/>
    <cellStyle name="Überschrift 3 4 2 3 2" xfId="49448" xr:uid="{B83EAE10-E98D-409D-97F0-FB8BC5F70E97}"/>
    <cellStyle name="Überschrift 3 4 2 4" xfId="49449" xr:uid="{F0FEF869-F65D-4C72-9A22-B12ACC1A7FD6}"/>
    <cellStyle name="Überschrift 3 4 2 5" xfId="49450" xr:uid="{A923148B-BE6D-412C-BB93-526F4D42A100}"/>
    <cellStyle name="Überschrift 3 5" xfId="49451" xr:uid="{731FA33D-B20E-42FB-B122-0A5B0BAD5E9A}"/>
    <cellStyle name="Überschrift 3 5 2" xfId="49452" xr:uid="{1DC29BA7-AD06-4A4A-A27B-A2A3E0210B9B}"/>
    <cellStyle name="Überschrift 3 5 2 2" xfId="49453" xr:uid="{0F3CE9E3-09D9-45D5-A059-120BA041A69B}"/>
    <cellStyle name="Überschrift 3 5 2 2 2" xfId="49454" xr:uid="{E15DA718-8CBA-479A-B0E1-08CAB7E772B1}"/>
    <cellStyle name="Überschrift 3 5 2 2 2 2" xfId="49455" xr:uid="{270E86FC-7747-4891-8E64-8ACFE7B6D38C}"/>
    <cellStyle name="Überschrift 3 5 2 2 3" xfId="49456" xr:uid="{9B181011-0FF9-47ED-984A-5DDD4650B777}"/>
    <cellStyle name="Überschrift 3 5 2 2 4" xfId="49457" xr:uid="{765E5809-E06A-47BD-BD8F-995C5678EAC8}"/>
    <cellStyle name="Überschrift 3 5 2 3" xfId="49458" xr:uid="{3F32BE32-3215-4F9E-A3B6-743A1F536EF0}"/>
    <cellStyle name="Überschrift 3 5 2 3 2" xfId="49459" xr:uid="{B1680F70-FD00-48F4-A2E3-03899A4477F6}"/>
    <cellStyle name="Überschrift 3 5 2 4" xfId="49460" xr:uid="{B919707D-9EAF-438F-89E1-CC1B3B08E3B5}"/>
    <cellStyle name="Überschrift 3 5 2 5" xfId="49461" xr:uid="{ED6810AE-D4BB-48F5-BDBC-EFC0262DB089}"/>
    <cellStyle name="Überschrift 3 6" xfId="49462" xr:uid="{A7568323-9D3A-4A17-ABC8-31045FB48D1D}"/>
    <cellStyle name="Überschrift 3 6 2" xfId="49463" xr:uid="{F239B9A2-F463-47C7-B78C-D010605C08F4}"/>
    <cellStyle name="Überschrift 3 6 2 2" xfId="49464" xr:uid="{32887DC6-A904-4CE6-9902-5CC5BC2265A0}"/>
    <cellStyle name="Überschrift 3 6 2 2 2" xfId="49465" xr:uid="{91E8A6D5-6925-4B8C-8234-BDA7DA8475A9}"/>
    <cellStyle name="Überschrift 3 6 2 2 2 2" xfId="49466" xr:uid="{27B5533F-D457-4B0E-A836-50F020EDC272}"/>
    <cellStyle name="Überschrift 3 6 2 2 3" xfId="49467" xr:uid="{E0153F36-F545-42FE-AD16-CE759F9288FF}"/>
    <cellStyle name="Überschrift 3 6 2 2 4" xfId="49468" xr:uid="{2DFD8807-9C9E-4D3D-A54A-52E18A0B7D9F}"/>
    <cellStyle name="Überschrift 3 6 2 3" xfId="49469" xr:uid="{DFBF3B54-2124-43E0-9C75-9127478AAB22}"/>
    <cellStyle name="Überschrift 3 6 2 3 2" xfId="49470" xr:uid="{4A8099EA-A254-454A-B7FE-8AC731CADD1A}"/>
    <cellStyle name="Überschrift 3 6 2 4" xfId="49471" xr:uid="{C94592C6-0DEA-434C-A1C5-D56FBA8BA144}"/>
    <cellStyle name="Überschrift 3 6 2 5" xfId="49472" xr:uid="{B6F9A46B-EDB2-47D3-8508-1FE094604710}"/>
    <cellStyle name="Überschrift 3 7" xfId="49473" xr:uid="{5B32121A-68FC-41AE-AEA7-51324C705E52}"/>
    <cellStyle name="Überschrift 3 7 2" xfId="49474" xr:uid="{3EBBEF4F-355A-4D01-9BA9-BABF20EA7E07}"/>
    <cellStyle name="Überschrift 3 7 2 2" xfId="49475" xr:uid="{80E770DD-0AC1-4A0B-B457-D3C5CC11AB1A}"/>
    <cellStyle name="Überschrift 3 7 2 2 2" xfId="49476" xr:uid="{448DE96E-98ED-4A68-821C-E6E1C03FF89B}"/>
    <cellStyle name="Überschrift 3 7 2 3" xfId="49477" xr:uid="{A85C6E8B-F211-4B2F-B1DB-A89E2BC9A1A7}"/>
    <cellStyle name="Überschrift 3 7 2 4" xfId="49478" xr:uid="{4832CB4D-FD60-4423-BB1E-D3E474457D26}"/>
    <cellStyle name="Überschrift 3 7 3" xfId="49479" xr:uid="{E63FF724-FC11-4EEA-8DB5-4A779DC7A66D}"/>
    <cellStyle name="Überschrift 3 7 3 2" xfId="49480" xr:uid="{9DF0D6C0-0560-4FC3-92EA-12D336F23CFA}"/>
    <cellStyle name="Überschrift 3 7 4" xfId="49481" xr:uid="{A61BDED7-F2C4-4E93-99AB-76C0196CB5B5}"/>
    <cellStyle name="Überschrift 3 7 5" xfId="49482" xr:uid="{D689FB70-9337-41F4-90F9-3BFEF65F1870}"/>
    <cellStyle name="Überschrift 3 8" xfId="49417" xr:uid="{C6E93D86-D703-4741-A9A6-A9737ACC8897}"/>
    <cellStyle name="Überschrift 4" xfId="1772" xr:uid="{00000000-0005-0000-0000-0000E5060000}"/>
    <cellStyle name="Überschrift 4 2" xfId="1773" xr:uid="{00000000-0005-0000-0000-0000E6060000}"/>
    <cellStyle name="Überschrift 4 2 2" xfId="49485" xr:uid="{D38D6797-9352-4B06-8AB1-B5335DEC0A07}"/>
    <cellStyle name="Überschrift 4 2 2 2" xfId="49486" xr:uid="{64B57495-7E98-4DD9-83F7-9C43529CA4E8}"/>
    <cellStyle name="Überschrift 4 2 2 2 2" xfId="49487" xr:uid="{B49D0D91-78D9-4DFA-9580-D62A6B954231}"/>
    <cellStyle name="Überschrift 4 2 2 2 2 2" xfId="49488" xr:uid="{05FBF46B-1EEC-4255-9044-9CDDE6C77CBF}"/>
    <cellStyle name="Überschrift 4 2 2 2 3" xfId="49489" xr:uid="{9BFA8806-6854-43CF-B047-28754BAD3EAF}"/>
    <cellStyle name="Überschrift 4 2 2 2 4" xfId="49490" xr:uid="{36B9A840-E285-41A5-AAD8-73F21CB80922}"/>
    <cellStyle name="Überschrift 4 2 2 3" xfId="49491" xr:uid="{935C174F-A5FE-4F0C-A6C6-DE343529164E}"/>
    <cellStyle name="Überschrift 4 2 2 3 2" xfId="49492" xr:uid="{8B39F542-1F78-4A9C-9FC4-C65E05B5BA87}"/>
    <cellStyle name="Überschrift 4 2 2 4" xfId="49493" xr:uid="{5563E112-53BF-4944-AAFF-FB55A32DE371}"/>
    <cellStyle name="Überschrift 4 2 2 5" xfId="49494" xr:uid="{EB2BB75D-092D-4D62-B6D6-72CA478BEF4F}"/>
    <cellStyle name="Überschrift 4 2 3" xfId="49484" xr:uid="{411CCE34-BF72-4276-AE63-1175CFB78CB1}"/>
    <cellStyle name="Überschrift 4 3" xfId="49495" xr:uid="{9DBE7677-4515-4A92-BCC1-FD24FA46489D}"/>
    <cellStyle name="Überschrift 4 3 2" xfId="49496" xr:uid="{113D7F41-50F2-4C6D-8841-C73BAC8DC0C8}"/>
    <cellStyle name="Überschrift 4 3 2 2" xfId="49497" xr:uid="{01045A33-9F75-4AAB-A804-A19062D52D93}"/>
    <cellStyle name="Überschrift 4 3 2 2 2" xfId="49498" xr:uid="{032682E4-4D8D-4AE5-927F-E26C1317D4ED}"/>
    <cellStyle name="Überschrift 4 3 2 2 2 2" xfId="49499" xr:uid="{8A3D80E1-A556-4E94-96FD-3A9F3D089F6D}"/>
    <cellStyle name="Überschrift 4 3 2 2 3" xfId="49500" xr:uid="{5B59B506-BF58-4DD4-858D-587578176826}"/>
    <cellStyle name="Überschrift 4 3 2 2 4" xfId="49501" xr:uid="{EFE3EDAA-9AD2-4162-B055-791307EE9C6B}"/>
    <cellStyle name="Überschrift 4 3 2 3" xfId="49502" xr:uid="{62B8BB10-F908-4444-9082-B1A8ACF00E2B}"/>
    <cellStyle name="Überschrift 4 3 2 3 2" xfId="49503" xr:uid="{BCD95322-1DBE-4D72-9EB8-0EE3F65C716C}"/>
    <cellStyle name="Überschrift 4 3 2 4" xfId="49504" xr:uid="{CDDB1D6B-EC66-4014-BD71-F6E5712E6706}"/>
    <cellStyle name="Überschrift 4 3 2 5" xfId="49505" xr:uid="{747C1C16-42E6-4B87-A937-754A85186D86}"/>
    <cellStyle name="Überschrift 4 4" xfId="49506" xr:uid="{C22AB497-C208-475F-9F88-BF1354BD7D0D}"/>
    <cellStyle name="Überschrift 4 4 2" xfId="49507" xr:uid="{B8BCEF5B-B78C-470B-94C9-FA9C6E575510}"/>
    <cellStyle name="Überschrift 4 4 2 2" xfId="49508" xr:uid="{49EAE7CB-195C-45B2-87B3-ED74FEC1A807}"/>
    <cellStyle name="Überschrift 4 4 2 2 2" xfId="49509" xr:uid="{41F50630-C3D2-47CB-9397-CD63473D201E}"/>
    <cellStyle name="Überschrift 4 4 2 2 2 2" xfId="49510" xr:uid="{CF98422F-F148-4A8F-B98B-E8EA4CBBA896}"/>
    <cellStyle name="Überschrift 4 4 2 2 3" xfId="49511" xr:uid="{2EE0C7A3-3EC4-4051-94A5-DB4CBD5C93D1}"/>
    <cellStyle name="Überschrift 4 4 2 2 4" xfId="49512" xr:uid="{378170AB-2B0F-49DD-96F4-736EDA1C991A}"/>
    <cellStyle name="Überschrift 4 4 2 3" xfId="49513" xr:uid="{124CE39F-D5A8-40BA-A2BF-FF80437F2385}"/>
    <cellStyle name="Überschrift 4 4 2 3 2" xfId="49514" xr:uid="{20CC2136-700B-4FFC-AF15-00B246493644}"/>
    <cellStyle name="Überschrift 4 4 2 4" xfId="49515" xr:uid="{5A7898A2-82D2-4AB1-8EFA-63CE86F12F83}"/>
    <cellStyle name="Überschrift 4 4 2 5" xfId="49516" xr:uid="{64053A58-2320-48C9-A907-8FFE1127EE38}"/>
    <cellStyle name="Überschrift 4 5" xfId="49517" xr:uid="{27FB58B5-3FC5-4D86-952E-138AD23F94B5}"/>
    <cellStyle name="Überschrift 4 5 2" xfId="49518" xr:uid="{7961866C-373B-4F76-B642-E5DD6C458D1C}"/>
    <cellStyle name="Überschrift 4 5 2 2" xfId="49519" xr:uid="{D8B915A8-3AFA-4D79-8457-555E17A7C10E}"/>
    <cellStyle name="Überschrift 4 5 2 2 2" xfId="49520" xr:uid="{1ADC5C03-D6EB-47F8-88D7-8C0FAF8DAB88}"/>
    <cellStyle name="Überschrift 4 5 2 2 2 2" xfId="49521" xr:uid="{8F2CE453-D9C3-4311-89B4-178687138B65}"/>
    <cellStyle name="Überschrift 4 5 2 2 3" xfId="49522" xr:uid="{4F6A7662-198B-49F1-BE0A-29BA58BC9B86}"/>
    <cellStyle name="Überschrift 4 5 2 2 4" xfId="49523" xr:uid="{FDEB3929-0C20-4F96-9512-63EC74B37019}"/>
    <cellStyle name="Überschrift 4 5 2 3" xfId="49524" xr:uid="{7B1674C6-71F5-4356-8079-BC9A572D9DE2}"/>
    <cellStyle name="Überschrift 4 5 2 3 2" xfId="49525" xr:uid="{4B433578-BAEB-416B-9394-B6516C904C05}"/>
    <cellStyle name="Überschrift 4 5 2 4" xfId="49526" xr:uid="{36917DF8-C498-4A74-A2F2-2F1689ACE288}"/>
    <cellStyle name="Überschrift 4 5 2 5" xfId="49527" xr:uid="{FF945EE0-014A-4166-8A83-14FAC7833FFB}"/>
    <cellStyle name="Überschrift 4 6" xfId="49528" xr:uid="{E28776B9-4EF1-4630-BC5F-CD62167085CE}"/>
    <cellStyle name="Überschrift 4 6 2" xfId="49529" xr:uid="{E9B32D3D-D7B4-4ACD-B41E-4319262E146A}"/>
    <cellStyle name="Überschrift 4 6 2 2" xfId="49530" xr:uid="{9B2B518C-3F6B-4133-BFCC-45634A683F62}"/>
    <cellStyle name="Überschrift 4 6 2 2 2" xfId="49531" xr:uid="{83FC365A-E63A-4A6B-AF4D-45ACFABB4069}"/>
    <cellStyle name="Überschrift 4 6 2 2 2 2" xfId="49532" xr:uid="{F83E6D61-C18D-43CD-A0D6-D09367DC3BEE}"/>
    <cellStyle name="Überschrift 4 6 2 2 3" xfId="49533" xr:uid="{3DC1A3AB-36E2-449C-A224-A654A33E1C30}"/>
    <cellStyle name="Überschrift 4 6 2 2 4" xfId="49534" xr:uid="{91D34683-5899-41B3-A2CB-2F3A98CFAB0F}"/>
    <cellStyle name="Überschrift 4 6 2 3" xfId="49535" xr:uid="{E887F627-BD02-4406-A389-9F82648B6866}"/>
    <cellStyle name="Überschrift 4 6 2 3 2" xfId="49536" xr:uid="{68AEFC8B-F28A-49DA-A741-3C35F07DF8FC}"/>
    <cellStyle name="Überschrift 4 6 2 4" xfId="49537" xr:uid="{63E66602-25CC-4999-9CCD-41963985BE6D}"/>
    <cellStyle name="Überschrift 4 6 2 5" xfId="49538" xr:uid="{466E600C-0564-4B21-A6F0-2E7959707E02}"/>
    <cellStyle name="Überschrift 4 7" xfId="49539" xr:uid="{5E291F22-9031-426D-8B64-8992F928023C}"/>
    <cellStyle name="Überschrift 4 7 2" xfId="49540" xr:uid="{E246239C-0AAC-48A4-AB80-22E9156C8F6C}"/>
    <cellStyle name="Überschrift 4 7 2 2" xfId="49541" xr:uid="{C3EFD7CB-4B4C-40C9-8581-8A38A0A3C829}"/>
    <cellStyle name="Überschrift 4 7 2 2 2" xfId="49542" xr:uid="{309F73E6-E35D-4571-AE2A-1B02948C6A34}"/>
    <cellStyle name="Überschrift 4 7 2 3" xfId="49543" xr:uid="{C7BE3882-7988-462F-8F1E-3C85658B7BAB}"/>
    <cellStyle name="Überschrift 4 7 2 4" xfId="49544" xr:uid="{123CAD72-44F4-4376-9286-9A550A2316D1}"/>
    <cellStyle name="Überschrift 4 7 3" xfId="49545" xr:uid="{B3181078-D391-4547-8508-1D315A28C2B4}"/>
    <cellStyle name="Überschrift 4 7 3 2" xfId="49546" xr:uid="{32EB3A52-9C45-4448-8656-2D6306C35221}"/>
    <cellStyle name="Überschrift 4 7 4" xfId="49547" xr:uid="{F3C68275-A455-4423-A3C8-15CF08DF585B}"/>
    <cellStyle name="Überschrift 4 7 5" xfId="49548" xr:uid="{CCB3F3F3-D890-470A-BC5D-E3D4968A29B1}"/>
    <cellStyle name="Überschrift 4 8" xfId="49483" xr:uid="{8E18BBCC-7F49-464E-906D-B3D7D68EE3E3}"/>
    <cellStyle name="Überschrift 5" xfId="1774" xr:uid="{00000000-0005-0000-0000-0000E7060000}"/>
    <cellStyle name="Überschrift 5 2" xfId="49550" xr:uid="{410385A8-B62B-470D-8314-1CA1BEFC359B}"/>
    <cellStyle name="Überschrift 5 2 2" xfId="49551" xr:uid="{BE698E19-9C29-4193-B4F0-3AD7178FD21B}"/>
    <cellStyle name="Überschrift 5 2 2 2" xfId="49552" xr:uid="{3C14C75D-2D02-4167-A94B-B7F0D04AA67F}"/>
    <cellStyle name="Überschrift 5 2 2 2 2" xfId="49553" xr:uid="{2881A35D-195C-49F9-82FD-537B72277A10}"/>
    <cellStyle name="Überschrift 5 2 2 3" xfId="49554" xr:uid="{2FE5B62E-C21E-4DCB-AD7F-D2069F6B8F2D}"/>
    <cellStyle name="Überschrift 5 2 2 4" xfId="49555" xr:uid="{BCF09EB7-4B1B-4F76-91F3-4616B5A5602E}"/>
    <cellStyle name="Überschrift 5 2 3" xfId="49556" xr:uid="{4713E145-1167-4B2C-AC7B-30BFA1730537}"/>
    <cellStyle name="Überschrift 5 2 3 2" xfId="49557" xr:uid="{57E3EF3F-4DC8-49C7-80AA-8C295CA682E8}"/>
    <cellStyle name="Überschrift 5 2 4" xfId="49558" xr:uid="{AEBE7883-5DA5-4D9D-8FB2-04E73A816131}"/>
    <cellStyle name="Überschrift 5 2 5" xfId="49559" xr:uid="{5E751699-D542-47CA-8B9E-64AEF6B9E5A1}"/>
    <cellStyle name="Überschrift 5 3" xfId="49549" xr:uid="{AF1B8A7F-D832-4745-8D41-F586B3E85114}"/>
    <cellStyle name="Überschrift 6" xfId="49560" xr:uid="{1A32F677-EA51-43B9-80D2-793C737F06E9}"/>
    <cellStyle name="Überschrift 6 2" xfId="49561" xr:uid="{B6950059-CD00-4CBB-BBE8-8896A995F0DE}"/>
    <cellStyle name="Überschrift 6 2 2" xfId="49562" xr:uid="{97390349-16DD-46EE-BBCF-F3FFADF2C7C1}"/>
    <cellStyle name="Überschrift 6 2 2 2" xfId="49563" xr:uid="{0A23492F-9806-4A18-9B05-A972F090E488}"/>
    <cellStyle name="Überschrift 6 2 2 2 2" xfId="49564" xr:uid="{C919004B-E002-4440-AFF5-9E618BF77949}"/>
    <cellStyle name="Überschrift 6 2 2 3" xfId="49565" xr:uid="{5BFFDA90-7B1A-469C-ADE6-C9C969B2FA23}"/>
    <cellStyle name="Überschrift 6 2 2 4" xfId="49566" xr:uid="{7EFD2A68-54F3-415B-8444-7D0291954D5E}"/>
    <cellStyle name="Überschrift 6 2 3" xfId="49567" xr:uid="{A807B142-7183-4E42-9D0E-4D14BCF3757A}"/>
    <cellStyle name="Überschrift 6 2 3 2" xfId="49568" xr:uid="{0AE915DF-D55C-4B49-9BD1-3265B6A4BD02}"/>
    <cellStyle name="Überschrift 6 2 4" xfId="49569" xr:uid="{4D39283E-041F-45A6-88B7-71138909D016}"/>
    <cellStyle name="Überschrift 6 2 5" xfId="49570" xr:uid="{20ADF3B0-8B68-4764-A7AC-4AE7D0905A70}"/>
    <cellStyle name="Überschrift 7" xfId="49571" xr:uid="{DB3D74B5-D16B-4E83-83CF-C39EA385B269}"/>
    <cellStyle name="Überschrift 7 2" xfId="49572" xr:uid="{EA2784B5-8707-44E9-A065-B67EDB61C351}"/>
    <cellStyle name="Überschrift 7 2 2" xfId="49573" xr:uid="{0F9FAE52-C463-49DF-9C41-03D6115B14AB}"/>
    <cellStyle name="Überschrift 7 2 2 2" xfId="49574" xr:uid="{2F5DDD98-4B18-4AC9-8229-6A1DA958B7EC}"/>
    <cellStyle name="Überschrift 7 2 2 2 2" xfId="49575" xr:uid="{7CC1A1B3-981A-4404-892F-C9E23C4B23D7}"/>
    <cellStyle name="Überschrift 7 2 2 3" xfId="49576" xr:uid="{F8BF5154-711A-410B-BC08-B45C00BDCD21}"/>
    <cellStyle name="Überschrift 7 2 2 4" xfId="49577" xr:uid="{F7633F52-6BD9-4B38-BDAC-DB5DEB7E104B}"/>
    <cellStyle name="Überschrift 7 2 3" xfId="49578" xr:uid="{9D2026A0-7D8F-4BC1-8B4F-03369C2DFE55}"/>
    <cellStyle name="Überschrift 7 2 3 2" xfId="49579" xr:uid="{B7A5082D-510E-470C-8054-2CED39B2A5C1}"/>
    <cellStyle name="Überschrift 7 2 4" xfId="49580" xr:uid="{09B9A80A-228A-427F-BBCD-DB75C46AA214}"/>
    <cellStyle name="Überschrift 7 2 5" xfId="49581" xr:uid="{1FD1EBF8-1273-4E01-B681-D8F918140A28}"/>
    <cellStyle name="Überschrift 8" xfId="49582" xr:uid="{92E338C6-2D31-400F-AF24-18C0D1B4439A}"/>
    <cellStyle name="Überschrift 8 2" xfId="49583" xr:uid="{4AB22771-5409-40EF-84B3-0E6E93047657}"/>
    <cellStyle name="Überschrift 8 2 2" xfId="49584" xr:uid="{3A57448D-7654-4163-8EAF-8892F3B303B0}"/>
    <cellStyle name="Überschrift 8 2 2 2" xfId="49585" xr:uid="{DCC95A6B-1167-4A9A-A7BC-FD67B03D6F2C}"/>
    <cellStyle name="Überschrift 8 2 2 2 2" xfId="49586" xr:uid="{BD238D22-03C6-46A3-A44C-4D37E3EE5CAE}"/>
    <cellStyle name="Überschrift 8 2 2 3" xfId="49587" xr:uid="{B3F5C2D6-6C64-4527-88EC-8692CD877BE3}"/>
    <cellStyle name="Überschrift 8 2 2 4" xfId="49588" xr:uid="{BB0E0F89-A5DB-4C3D-B23E-D777656D6B91}"/>
    <cellStyle name="Überschrift 8 2 3" xfId="49589" xr:uid="{706E52EA-B479-40FF-B7C1-CF7002B947EB}"/>
    <cellStyle name="Überschrift 8 2 3 2" xfId="49590" xr:uid="{E520C042-C067-4BFF-832A-E95A6C220B2F}"/>
    <cellStyle name="Überschrift 8 2 4" xfId="49591" xr:uid="{AFC99661-D10E-4E70-9A63-75FCAE04FE05}"/>
    <cellStyle name="Überschrift 8 2 5" xfId="49592" xr:uid="{4D70D369-CD64-4C4D-B82C-844E4B024793}"/>
    <cellStyle name="Überschrift 9" xfId="49593" xr:uid="{51E9D2AC-803B-4B15-981D-E871BA8218BF}"/>
    <cellStyle name="Überschrift 9 2" xfId="49594" xr:uid="{4123C974-7B8F-4422-93CA-FB917D67776A}"/>
    <cellStyle name="Überschrift 9 2 2" xfId="49595" xr:uid="{3EA27A4F-F9DA-4851-8101-C6C246268CDB}"/>
    <cellStyle name="Überschrift 9 2 2 2" xfId="49596" xr:uid="{F44716A5-56E7-4962-96D1-4191731AC9AD}"/>
    <cellStyle name="Überschrift 9 2 2 2 2" xfId="49597" xr:uid="{89554018-FF67-4BE3-889C-AE6DA48E2145}"/>
    <cellStyle name="Überschrift 9 2 2 3" xfId="49598" xr:uid="{407D9B15-2E39-4696-BAF3-2071654CCDFD}"/>
    <cellStyle name="Überschrift 9 2 2 4" xfId="49599" xr:uid="{4173890C-868B-4A6E-A62F-2BEBBB9A534A}"/>
    <cellStyle name="Überschrift 9 2 3" xfId="49600" xr:uid="{B5A382FF-EB69-4B66-97B8-EFE5ADB9FA76}"/>
    <cellStyle name="Überschrift 9 2 3 2" xfId="49601" xr:uid="{103BE4FE-EB50-44AC-B533-FD38B7052483}"/>
    <cellStyle name="Überschrift 9 2 4" xfId="49602" xr:uid="{E40E4F4B-35CE-4FEF-AF4A-027CB297CC8D}"/>
    <cellStyle name="Überschrift 9 2 5" xfId="49603" xr:uid="{64332051-7308-4308-AC7A-7BEC632D6E7C}"/>
    <cellStyle name="Uhrzeit" xfId="49604" xr:uid="{4DE0F744-3C6B-421C-A7C5-6A551C856103}"/>
    <cellStyle name="Uhrzeit 2" xfId="49605" xr:uid="{678D9D09-3E2D-4AAB-BF0B-460D134F76E6}"/>
    <cellStyle name="Uhrzeit 2 2" xfId="49606" xr:uid="{5B89BEA4-FCA2-41AF-8571-9BBD026D3A97}"/>
    <cellStyle name="Uhrzeit 2 2 2" xfId="49607" xr:uid="{10B7A8B1-BA56-4A0B-AAFE-E24033A3D757}"/>
    <cellStyle name="Uhrzeit 2 2 2 2" xfId="49608" xr:uid="{61702150-0CF7-4CBB-8C8C-CA6A747E536E}"/>
    <cellStyle name="Uhrzeit 2 2 3" xfId="49609" xr:uid="{05A32008-00B9-40C2-A5FE-21A88F408465}"/>
    <cellStyle name="Uhrzeit 2 2 4" xfId="49610" xr:uid="{566599C3-AA38-400A-B2DB-0E64A5C31088}"/>
    <cellStyle name="Uhrzeit 2 3" xfId="49611" xr:uid="{7DAEE86E-B77E-4A75-9DB4-292E7CE3CE51}"/>
    <cellStyle name="Uhrzeit 2 3 2" xfId="49612" xr:uid="{BB085B0D-B053-4678-B564-1389A9E84C48}"/>
    <cellStyle name="Uhrzeit 2 4" xfId="49613" xr:uid="{848C2C84-8FFE-4DD7-8B60-F98ADB15E53D}"/>
    <cellStyle name="Uhrzeit 2 5" xfId="49614" xr:uid="{030E0277-117A-4E87-BBA1-1387546B4F44}"/>
    <cellStyle name="Uwaga" xfId="49615" xr:uid="{8F2F6979-1AA5-41CC-BEE4-9E91D82F2E8F}"/>
    <cellStyle name="Uwaga 2" xfId="49616" xr:uid="{9736F901-E92A-40E9-BDB4-C220949765F3}"/>
    <cellStyle name="Uwaga 2 2" xfId="49617" xr:uid="{21131BC2-389E-4E7D-9E21-48FB9D27C1A3}"/>
    <cellStyle name="Uwaga 2 2 2" xfId="49618" xr:uid="{28485E3A-C415-4D26-8B81-38563E083081}"/>
    <cellStyle name="Uwaga 2 2 2 2" xfId="49619" xr:uid="{3B1BDEDB-698F-49CD-977C-0AF26E77572C}"/>
    <cellStyle name="Uwaga 2 2 3" xfId="49620" xr:uid="{F47F27F4-C964-4368-BA21-283B3F3C3D10}"/>
    <cellStyle name="Uwaga 2 2 4" xfId="49621" xr:uid="{D59358B8-BE9B-405E-BF4E-13A33487B2F8}"/>
    <cellStyle name="Uwaga 2 3" xfId="49622" xr:uid="{6C2BCA20-CD7F-48BF-93CD-E57EC8E17618}"/>
    <cellStyle name="Uwaga 2 3 2" xfId="49623" xr:uid="{528F7AA9-DFE5-448A-88F8-40DBF920002E}"/>
    <cellStyle name="Uwaga 2 4" xfId="49624" xr:uid="{61A31A51-34EB-4AC7-B7D4-94FE0F5964C1}"/>
    <cellStyle name="Uwaga 2 5" xfId="49625" xr:uid="{048BB3D6-4C37-41E1-BF7F-B42AB3F736A5}"/>
    <cellStyle name="Valore non valido" xfId="2786" xr:uid="{863D77E6-65A8-45D6-ACAA-BF13873EBBC6}"/>
    <cellStyle name="Valore non valido 2" xfId="3762" xr:uid="{643ADE15-7CC1-4AF9-A796-D196538C136E}"/>
    <cellStyle name="Valore valido" xfId="2787" xr:uid="{359B9152-124F-4698-89F3-68FBD47486F8}"/>
    <cellStyle name="Valore valido 2" xfId="3763" xr:uid="{C91C0D6A-F34B-49CB-9D11-BC796F08CFA8}"/>
    <cellStyle name="Valuta [0]_CRFReport-template" xfId="49626" xr:uid="{197B8DA2-2D19-4D49-8981-CD67C5C1813C}"/>
    <cellStyle name="Valuta_CRFReport-template" xfId="49627" xr:uid="{E08F223E-0917-4A2E-B5CC-F89ED0A066D4}"/>
    <cellStyle name="Valuutta_CRFReport-template" xfId="49628" xr:uid="{C08E29AF-D70D-4830-9F76-3A5F3872CAD3}"/>
    <cellStyle name="Variable1" xfId="1747" xr:uid="{00000000-0005-0000-0000-0000E8060000}"/>
    <cellStyle name="VariableG_3" xfId="1748" xr:uid="{00000000-0005-0000-0000-0000E9060000}"/>
    <cellStyle name="VariableW_3" xfId="1749" xr:uid="{00000000-0005-0000-0000-0000EA060000}"/>
    <cellStyle name="Verificar Célula" xfId="49629" xr:uid="{ADC39C3E-92F2-4347-8BCD-2BE4B416DB09}"/>
    <cellStyle name="Verificar Célula 2" xfId="49630" xr:uid="{295BCE99-73D8-4361-AA95-D93D60487EF2}"/>
    <cellStyle name="Verificar Célula 2 2" xfId="49631" xr:uid="{677469C9-28C4-43BA-AE74-9199D5E0DEC2}"/>
    <cellStyle name="Verificar Célula 2 2 2" xfId="49632" xr:uid="{578B9E9E-A37F-4574-B7EC-FE0CB2E0FF40}"/>
    <cellStyle name="Verificar Célula 2 2 2 2" xfId="49633" xr:uid="{8A83A166-9CED-48BF-9F9B-E1ECCA1F5635}"/>
    <cellStyle name="Verificar Célula 2 2 3" xfId="49634" xr:uid="{455DED0D-6C46-44EA-B716-C0309E83BD2D}"/>
    <cellStyle name="Verificar Célula 2 2 4" xfId="49635" xr:uid="{4015F8DF-4838-4576-87CF-3C598B6015DF}"/>
    <cellStyle name="Verificar Célula 2 3" xfId="49636" xr:uid="{47A77519-11FA-44B8-8C68-71FB4371AD4E}"/>
    <cellStyle name="Verificar Célula 2 3 2" xfId="49637" xr:uid="{F4BD4E21-017A-460F-815D-CDA0660DA5ED}"/>
    <cellStyle name="Verificar Célula 2 4" xfId="49638" xr:uid="{E8A36FC3-7A69-46AB-A537-41E2D8E47C96}"/>
    <cellStyle name="Verificar Célula 2 5" xfId="49639" xr:uid="{4A8BEEC0-C490-407E-8F77-5E0002455FA9}"/>
    <cellStyle name="Vérification 10" xfId="49640" xr:uid="{C5216453-7BBE-448D-A4DE-A78F7F76ADFF}"/>
    <cellStyle name="Vérification 10 2" xfId="49641" xr:uid="{343E88F2-8046-4C2C-A5BE-C96639AFA9C8}"/>
    <cellStyle name="Vérification 10 2 2" xfId="49642" xr:uid="{3C25DB8C-2BBC-4E99-A906-FF1ED5FB8767}"/>
    <cellStyle name="Vérification 10 2 2 2" xfId="49643" xr:uid="{C5D4E902-DCAA-4F9B-BBA6-A04A14DF77FA}"/>
    <cellStyle name="Vérification 10 2 2 2 2" xfId="49644" xr:uid="{A3BBA9FA-D8FA-46B6-8EA5-F6E827E460FC}"/>
    <cellStyle name="Vérification 10 2 2 3" xfId="49645" xr:uid="{E6441957-9B97-495C-83B9-8796C45416D6}"/>
    <cellStyle name="Vérification 10 2 2 4" xfId="49646" xr:uid="{3F583335-105D-46D0-8CCB-9CD928B067BE}"/>
    <cellStyle name="Vérification 10 2 3" xfId="49647" xr:uid="{D2977756-EF83-42F9-8486-9D668F80527D}"/>
    <cellStyle name="Vérification 10 2 3 2" xfId="49648" xr:uid="{D868A8BA-6A19-4BD8-ACD9-83D066203D49}"/>
    <cellStyle name="Vérification 10 2 3 3" xfId="49649" xr:uid="{3D1C1F97-2186-4708-B10F-919770A77192}"/>
    <cellStyle name="Vérification 10 2 4" xfId="49650" xr:uid="{37A8B765-25EE-41B4-A182-93E1E4442F64}"/>
    <cellStyle name="Vérification 10 2 4 2" xfId="49651" xr:uid="{05E39E6D-0C7A-426F-B49F-2712B5686C5B}"/>
    <cellStyle name="Vérification 10 2 5" xfId="49652" xr:uid="{32F47652-3526-4234-A659-7FB03B45A06E}"/>
    <cellStyle name="Vérification 10 2 6" xfId="49653" xr:uid="{EA485176-9CDE-4737-B911-02701CDD48B8}"/>
    <cellStyle name="Vérification 10 3" xfId="49654" xr:uid="{121B129F-165C-45A4-ABE8-E7E5C62E26F9}"/>
    <cellStyle name="Vérification 10 3 2" xfId="49655" xr:uid="{68858B0A-9DEF-4886-A393-B51F2337D4DF}"/>
    <cellStyle name="Vérification 11" xfId="49656" xr:uid="{9DBD3B25-33E0-45AE-B63C-22046216FDA1}"/>
    <cellStyle name="Vérification 11 2" xfId="49657" xr:uid="{D5CCDDF3-C153-4564-90E3-9BA08710B94B}"/>
    <cellStyle name="Vérification 11 2 2" xfId="49658" xr:uid="{B393BF25-A0FF-4FE0-9785-30F3B370AEC6}"/>
    <cellStyle name="Vérification 11 2 2 2" xfId="49659" xr:uid="{E5C724C4-8474-434C-B520-56D2A060C572}"/>
    <cellStyle name="Vérification 11 2 2 2 2" xfId="49660" xr:uid="{36C2098D-0839-40BC-8177-8A7EABDE6E4E}"/>
    <cellStyle name="Vérification 11 2 2 2 2 2" xfId="49661" xr:uid="{DB1A15F1-33F8-49F9-8B90-A44E018C3671}"/>
    <cellStyle name="Vérification 11 2 2 2 3" xfId="49662" xr:uid="{4DBFB15F-ED32-4F3B-8CBC-2E7E7FC715CE}"/>
    <cellStyle name="Vérification 11 2 2 2 4" xfId="49663" xr:uid="{C588D15B-244F-4CE2-8785-2CCD4F9BD52D}"/>
    <cellStyle name="Vérification 11 2 2 3" xfId="49664" xr:uid="{1D38A5AB-33CC-4E1C-8054-273A9457CA18}"/>
    <cellStyle name="Vérification 11 2 2 3 2" xfId="49665" xr:uid="{754CE2D9-AC59-4048-988F-848CF7CDEFB0}"/>
    <cellStyle name="Vérification 11 2 2 4" xfId="49666" xr:uid="{82A6AC63-A76C-4D85-BC68-126535AD35D9}"/>
    <cellStyle name="Vérification 11 2 2 5" xfId="49667" xr:uid="{ECD86ABA-C856-4346-8994-6C705B3196C5}"/>
    <cellStyle name="Vérification 11 2 2 6" xfId="49668" xr:uid="{5E8F6676-4485-4460-82AE-8866451B5C1A}"/>
    <cellStyle name="Vérification 11 2 3" xfId="49669" xr:uid="{0873020A-7EB5-472C-A939-9A8C5F3B56F9}"/>
    <cellStyle name="Vérification 11 2 3 2" xfId="49670" xr:uid="{8AD18F50-BC75-4C87-AFE7-0C498B12E684}"/>
    <cellStyle name="Vérification 11 3" xfId="49671" xr:uid="{1E531681-5435-4974-AAB5-C1845D079EA7}"/>
    <cellStyle name="Vérification 11 3 2" xfId="49672" xr:uid="{90E87EA8-6B72-4F3F-9484-AF70AF009689}"/>
    <cellStyle name="Vérification 11 3 2 2" xfId="49673" xr:uid="{43C59A6C-94C0-442D-8483-712237E3A09F}"/>
    <cellStyle name="Vérification 11 3 2 2 2" xfId="49674" xr:uid="{3EDAEF19-7988-4C34-B9AD-6FD0D721D100}"/>
    <cellStyle name="Vérification 11 3 2 3" xfId="49675" xr:uid="{D1D414E6-BE99-41D4-A518-99458C88879C}"/>
    <cellStyle name="Vérification 11 3 2 4" xfId="49676" xr:uid="{924B72D9-C682-41B2-9D85-7ABE378C79BF}"/>
    <cellStyle name="Vérification 11 3 3" xfId="49677" xr:uid="{5AA32CFD-856A-46F3-9734-032EDB630B21}"/>
    <cellStyle name="Vérification 11 3 3 2" xfId="49678" xr:uid="{B91FEC5F-5B7C-467D-8C5C-2E4B91C24D9A}"/>
    <cellStyle name="Vérification 11 3 4" xfId="49679" xr:uid="{D783893A-DDE6-4BF4-90E0-8E4294EDDE43}"/>
    <cellStyle name="Vérification 11 3 5" xfId="49680" xr:uid="{913EB496-5737-4BC1-96A3-4344656C56C5}"/>
    <cellStyle name="Vérification 11 3 6" xfId="49681" xr:uid="{32142877-C537-4E74-8F8D-258EC8B1CE20}"/>
    <cellStyle name="Vérification 11 4" xfId="49682" xr:uid="{429739D3-A08A-4F03-B720-08BEC284B1AE}"/>
    <cellStyle name="Vérification 11 4 2" xfId="49683" xr:uid="{474A2975-8F20-4051-942E-D44D7464E596}"/>
    <cellStyle name="Vérification 12" xfId="49684" xr:uid="{EE6E82C7-5D48-46E1-A123-038AEA264F0B}"/>
    <cellStyle name="Vérification 12 2" xfId="49685" xr:uid="{D31E4912-DA9B-4CB3-A0AC-BCB0C1C7CB30}"/>
    <cellStyle name="Vérification 12 2 2" xfId="49686" xr:uid="{212CA169-B752-4265-BC33-1B451812A52D}"/>
    <cellStyle name="Vérification 12 2 2 2" xfId="49687" xr:uid="{082BC919-B82F-4750-AF04-5F8F1050952F}"/>
    <cellStyle name="Vérification 12 2 2 2 2" xfId="49688" xr:uid="{E7F39BE1-A14E-4884-A228-6DECBE84443A}"/>
    <cellStyle name="Vérification 12 2 2 3" xfId="49689" xr:uid="{E2F91254-3C09-46E0-9BDC-0995EFCF4411}"/>
    <cellStyle name="Vérification 12 2 2 4" xfId="49690" xr:uid="{01097E6D-E2C2-44DF-856E-9184C905221F}"/>
    <cellStyle name="Vérification 12 2 3" xfId="49691" xr:uid="{7A050EA4-AC4E-408A-AEFD-D964D37A6F13}"/>
    <cellStyle name="Vérification 12 2 3 2" xfId="49692" xr:uid="{B72CAF43-1945-4C5D-AA23-F5BFC00228CA}"/>
    <cellStyle name="Vérification 12 2 4" xfId="49693" xr:uid="{8464F1F8-083F-409B-948D-F83A834FB79B}"/>
    <cellStyle name="Vérification 12 2 5" xfId="49694" xr:uid="{AA816408-E0AF-4FCA-9B29-169D528E2449}"/>
    <cellStyle name="Vérification 12 2 6" xfId="49695" xr:uid="{D1524047-5962-41C5-B3AF-62562137E3B0}"/>
    <cellStyle name="Vérification 12 3" xfId="49696" xr:uid="{B6572C23-497E-4D56-9F70-41C1FE5095EB}"/>
    <cellStyle name="Vérification 12 3 2" xfId="49697" xr:uid="{48D43F9D-4F69-4070-9C0C-ACBC7047875C}"/>
    <cellStyle name="Vérification 13" xfId="49698" xr:uid="{4FF5A8C3-382A-447F-966E-9F946641AB81}"/>
    <cellStyle name="Vérification 13 2" xfId="49699" xr:uid="{1BC2502D-922D-47D4-85DC-58D7C989EEF1}"/>
    <cellStyle name="Vérification 13 2 2" xfId="49700" xr:uid="{9CB43367-5C10-41FD-A104-707B4644FEEB}"/>
    <cellStyle name="Vérification 13 2 2 2" xfId="49701" xr:uid="{C9425E82-441C-4D8B-A660-04AE75C99F86}"/>
    <cellStyle name="Vérification 13 2 3" xfId="49702" xr:uid="{1A6694F6-559F-4204-9DF5-6463550E5C2C}"/>
    <cellStyle name="Vérification 13 2 4" xfId="49703" xr:uid="{8BC5B879-98EF-4C29-96FF-46FB43C9DEFF}"/>
    <cellStyle name="Vérification 13 2 5" xfId="49704" xr:uid="{9047ADA6-C56E-44FD-A1A2-3541524B220E}"/>
    <cellStyle name="Vérification 13 3" xfId="49705" xr:uid="{E3B4B56D-6AA7-4B41-9825-02390CAA303B}"/>
    <cellStyle name="Vérification 13 3 2" xfId="49706" xr:uid="{85438800-EDC1-4E21-994A-C8370CF64D34}"/>
    <cellStyle name="Vérification 13 3 3" xfId="49707" xr:uid="{63A9F3D8-E8AC-4D84-89CD-B136DF3E4A77}"/>
    <cellStyle name="Vérification 13 3 4" xfId="49708" xr:uid="{03882BD4-E731-47F3-93EB-01ED6126134A}"/>
    <cellStyle name="Vérification 13 4" xfId="49709" xr:uid="{A9F90B66-2F30-429E-A705-0592A7B579A4}"/>
    <cellStyle name="Vérification 13 4 2" xfId="49710" xr:uid="{79C5EE9A-0974-4A1F-A642-3A690700C270}"/>
    <cellStyle name="Vérification 13 5" xfId="49711" xr:uid="{1CDDA58A-FEC2-41F8-BBA9-B197DF40F187}"/>
    <cellStyle name="Vérification 13 6" xfId="49712" xr:uid="{F441B24B-1E75-40B4-BFF0-703F9EF5585E}"/>
    <cellStyle name="Vérification 14" xfId="49713" xr:uid="{F69DF425-6808-4573-8875-F2582A27DFE3}"/>
    <cellStyle name="Vérification 14 2" xfId="49714" xr:uid="{DE9FA648-E2EC-4B08-8E01-60E6C9941647}"/>
    <cellStyle name="Vérification 14 2 2" xfId="49715" xr:uid="{41F35E97-D8C8-4409-B0DD-FD5B8E38D733}"/>
    <cellStyle name="Vérification 15" xfId="49716" xr:uid="{39152258-2ABD-4CCD-A45A-4D2444D70E73}"/>
    <cellStyle name="Vérification 16" xfId="49717" xr:uid="{92E68660-02F5-49C7-9A57-A4F01315AD02}"/>
    <cellStyle name="Vérification 17" xfId="49718" xr:uid="{AB2A8401-AAD3-412E-8C3D-78B72622E2E2}"/>
    <cellStyle name="Vérification 2" xfId="2783" xr:uid="{19F43C53-A140-40B3-A1EB-6041DE7DC00E}"/>
    <cellStyle name="Vérification 2 2" xfId="3764" xr:uid="{8EFD3347-C4F6-40B3-9CE0-3253B9452D11}"/>
    <cellStyle name="Vérification 2 2 2" xfId="49720" xr:uid="{D721F18C-99F6-4B91-B628-1F2515C4E6A7}"/>
    <cellStyle name="Vérification 2 2 2 2" xfId="49721" xr:uid="{FACC22E8-FAAA-49FE-86C6-B90498DE3514}"/>
    <cellStyle name="Vérification 2 2 2 2 2" xfId="49722" xr:uid="{13E5A2AB-A22A-4D30-BF0E-E638D7AEAE41}"/>
    <cellStyle name="Vérification 2 2 2 2 2 2" xfId="49723" xr:uid="{14122A35-120E-4C8B-B104-10DB3C355578}"/>
    <cellStyle name="Vérification 2 2 2 2 3" xfId="49724" xr:uid="{81CE1A9A-C361-4AE0-BE8E-2EBBD953C32B}"/>
    <cellStyle name="Vérification 2 2 2 2 4" xfId="49725" xr:uid="{CCB71B8D-2FFA-4504-9CE2-3048B24B7414}"/>
    <cellStyle name="Vérification 2 2 2 2 5" xfId="49726" xr:uid="{9E31077F-A93A-450F-A456-6AE9E5818C0D}"/>
    <cellStyle name="Vérification 2 2 2 3" xfId="49727" xr:uid="{B9964314-300B-454F-AFE3-45D2212A1181}"/>
    <cellStyle name="Vérification 2 2 2 3 2" xfId="49728" xr:uid="{AC84CCB6-58CF-4290-8813-74B55D01DD3C}"/>
    <cellStyle name="Vérification 2 2 2 3 3" xfId="49729" xr:uid="{EA099848-FE82-4DEE-9F8D-79FDC178A90E}"/>
    <cellStyle name="Vérification 2 2 2 4" xfId="49730" xr:uid="{23754666-113D-4A49-9A21-882B85D5271D}"/>
    <cellStyle name="Vérification 2 2 2 5" xfId="49731" xr:uid="{E0744D97-29A2-483D-9BEB-7F5AB189FD42}"/>
    <cellStyle name="Vérification 2 2 3" xfId="49732" xr:uid="{061B1F0B-E8BE-41E7-8520-6D409E5477CE}"/>
    <cellStyle name="Vérification 2 2 4" xfId="49719" xr:uid="{5CA48A89-E256-4885-8D81-5D8E0324F963}"/>
    <cellStyle name="Vérification 2 3" xfId="49733" xr:uid="{4CEAB87B-1FAC-439D-AC5E-19E52ED04607}"/>
    <cellStyle name="Vérification 2 3 2" xfId="49734" xr:uid="{2C17AFC5-2EE9-4C43-B012-D1F2A4674B6A}"/>
    <cellStyle name="Vérification 2 3 2 2" xfId="49735" xr:uid="{F4485325-21A7-4B0A-B627-D3E57627B760}"/>
    <cellStyle name="Vérification 2 3 2 2 2" xfId="49736" xr:uid="{5250DA51-499C-41C4-AE4B-FBF2611624EF}"/>
    <cellStyle name="Vérification 2 3 2 3" xfId="49737" xr:uid="{DA971ECB-CA74-4822-9337-F863B2D759E2}"/>
    <cellStyle name="Vérification 2 3 2 4" xfId="49738" xr:uid="{5638BE3F-4B45-4F92-8009-00F33B089F6F}"/>
    <cellStyle name="Vérification 2 3 2 5" xfId="49739" xr:uid="{636FBE3E-5C2D-4C1E-9ECA-62A3C2594B5E}"/>
    <cellStyle name="Vérification 2 3 3" xfId="49740" xr:uid="{D8478431-41AE-46F5-A8BD-24017D8200C6}"/>
    <cellStyle name="Vérification 2 3 3 2" xfId="49741" xr:uid="{846F479D-C0BB-41CC-8D02-D480440A4D02}"/>
    <cellStyle name="Vérification 2 3 3 3" xfId="49742" xr:uid="{7B4CF9F1-A9EB-4AA7-B41D-300934B5562A}"/>
    <cellStyle name="Vérification 2 3 4" xfId="49743" xr:uid="{817F9E1C-DAF1-4364-83CF-0A7FF7B9BCA4}"/>
    <cellStyle name="Vérification 2 3 4 2" xfId="49744" xr:uid="{7BA27CF2-0AC1-466C-85B5-CE4C1D34290D}"/>
    <cellStyle name="Vérification 2 3 4 3" xfId="49745" xr:uid="{FBD80ACC-4D48-4A8B-A9AA-82C2D4AB7B7B}"/>
    <cellStyle name="Vérification 2 3 5" xfId="49746" xr:uid="{F50F6229-07DB-4AC5-8DA3-D54182735031}"/>
    <cellStyle name="Vérification 2 3 5 2" xfId="49747" xr:uid="{61C60B8C-A715-4E25-8DEE-18D29A341E3B}"/>
    <cellStyle name="Vérification 2 3 6" xfId="49748" xr:uid="{B1F9073C-E6F5-4C41-807F-99092942F612}"/>
    <cellStyle name="Vérification 2 4" xfId="49749" xr:uid="{F607AD03-2583-4FC8-A261-1809B8BC5CC4}"/>
    <cellStyle name="Vérification 2 4 2" xfId="49750" xr:uid="{D6FD9490-DBAA-4E75-B74E-18D253F07579}"/>
    <cellStyle name="Vérification 2 4 3" xfId="49751" xr:uid="{E11C5598-97C7-47E9-8124-73AF091B22EA}"/>
    <cellStyle name="Vérification 2 5" xfId="49752" xr:uid="{FBECDA1F-DB79-42DA-BFE8-66A5DE266984}"/>
    <cellStyle name="Vérification 2 6" xfId="49753" xr:uid="{31A29C54-2F62-48F5-A0BB-2AAE5FBFB4AD}"/>
    <cellStyle name="Vérification 2 6 2" xfId="49754" xr:uid="{436FEC17-BBAA-4B00-AB74-8E329A1959DC}"/>
    <cellStyle name="Vérification 2 7" xfId="49755" xr:uid="{2F925557-E5E2-495F-AE47-CA1D706D497F}"/>
    <cellStyle name="Vérification 2 8" xfId="49756" xr:uid="{315AEE51-DA47-4D6D-8B30-0A219B9038C6}"/>
    <cellStyle name="Vérification 2 9" xfId="4105" xr:uid="{879555A3-0CCE-46F5-B62A-9139C33DF8AC}"/>
    <cellStyle name="Vérification 3" xfId="49757" xr:uid="{2A3E66E7-9AA0-4050-8B98-BBFA4E0BD22B}"/>
    <cellStyle name="Vérification 3 2" xfId="49758" xr:uid="{70B8A479-DC15-4A5D-8A89-36E7522DFB27}"/>
    <cellStyle name="Vérification 3 2 2" xfId="49759" xr:uid="{6DC2B551-1505-4D64-BB88-FCE866C82B46}"/>
    <cellStyle name="Vérification 3 2 2 2" xfId="49760" xr:uid="{B62BDC53-1E6F-4896-8665-213DB2D5E8EE}"/>
    <cellStyle name="Vérification 3 2 2 2 2" xfId="49761" xr:uid="{F5574D86-159A-4BB8-9C5A-1325DB3120EA}"/>
    <cellStyle name="Vérification 3 2 2 2 2 2" xfId="49762" xr:uid="{2D6719EA-2A85-4DF5-A912-47D3B66FDBBC}"/>
    <cellStyle name="Vérification 3 2 2 2 3" xfId="49763" xr:uid="{D7CA238C-E096-45FD-8929-21CCC3DD0EC8}"/>
    <cellStyle name="Vérification 3 2 2 2 4" xfId="49764" xr:uid="{CCD45BF6-CFE4-4B38-B056-16767FF6FEAB}"/>
    <cellStyle name="Vérification 3 2 2 2 5" xfId="49765" xr:uid="{E8D12333-F210-4EA0-9A03-CAAA3D6A4751}"/>
    <cellStyle name="Vérification 3 2 2 3" xfId="49766" xr:uid="{2C345F28-983B-4990-86BA-7EBE1F3C0604}"/>
    <cellStyle name="Vérification 3 2 2 3 2" xfId="49767" xr:uid="{A59B8C96-B6B2-44AE-BE4D-2384FB79314D}"/>
    <cellStyle name="Vérification 3 2 2 3 3" xfId="49768" xr:uid="{BF0A689B-295C-47B2-90AD-F8530F2E279F}"/>
    <cellStyle name="Vérification 3 2 2 4" xfId="49769" xr:uid="{D1D889B2-2F7E-40F1-9A23-97F21E1CBE36}"/>
    <cellStyle name="Vérification 3 2 2 5" xfId="49770" xr:uid="{AB6C79B3-DBF0-4ADE-BF41-8A151F6625CC}"/>
    <cellStyle name="Vérification 3 2 3" xfId="49771" xr:uid="{FEE52249-0216-41F0-A7DF-EE1232FBD0BF}"/>
    <cellStyle name="Vérification 3 3" xfId="49772" xr:uid="{5DEE6E90-80C4-417F-AD35-7F2182AFEB6A}"/>
    <cellStyle name="Vérification 3 3 2" xfId="49773" xr:uid="{21BA29F8-83C6-41BC-969B-9117D871553C}"/>
    <cellStyle name="Vérification 3 3 2 2" xfId="49774" xr:uid="{949C636F-46C2-49D8-A9F3-610BE438B027}"/>
    <cellStyle name="Vérification 3 3 2 2 2" xfId="49775" xr:uid="{43DD2503-CF0B-4C2F-8402-F9AE5A302526}"/>
    <cellStyle name="Vérification 3 3 2 3" xfId="49776" xr:uid="{99DBF2FC-92CB-4EC6-80A7-9DFFF01BBE14}"/>
    <cellStyle name="Vérification 3 3 2 4" xfId="49777" xr:uid="{25566FF4-DF9B-4E4D-BBF6-3ABD3940D684}"/>
    <cellStyle name="Vérification 3 3 2 5" xfId="49778" xr:uid="{C5C3711B-FB64-48D9-98DD-E6F8EFC61E80}"/>
    <cellStyle name="Vérification 3 3 3" xfId="49779" xr:uid="{FC5D98A4-D7BE-476E-81F7-05589DEBC392}"/>
    <cellStyle name="Vérification 3 3 3 2" xfId="49780" xr:uid="{81ED53A3-4F65-491D-A641-3C1CB23F8D23}"/>
    <cellStyle name="Vérification 3 3 3 3" xfId="49781" xr:uid="{6A47A4EA-3128-49E2-9457-75C86A3B6289}"/>
    <cellStyle name="Vérification 3 3 4" xfId="49782" xr:uid="{EEF30E11-2597-4B30-9A05-02498189901D}"/>
    <cellStyle name="Vérification 3 3 4 2" xfId="49783" xr:uid="{91682D5C-DFDD-4327-837A-FADA8880AD24}"/>
    <cellStyle name="Vérification 3 3 4 3" xfId="49784" xr:uid="{D259698C-8A62-4B78-9A6B-6083F164F921}"/>
    <cellStyle name="Vérification 3 3 5" xfId="49785" xr:uid="{AAFCE90B-C73D-4628-9ACF-FAA2BBAEE9C9}"/>
    <cellStyle name="Vérification 3 3 5 2" xfId="49786" xr:uid="{64A63268-85CF-4FFC-A4B5-BDF8073CF1D3}"/>
    <cellStyle name="Vérification 3 3 6" xfId="49787" xr:uid="{810BD781-2287-4622-862F-706A38407B39}"/>
    <cellStyle name="Vérification 3 4" xfId="49788" xr:uid="{C913AD93-83F8-4F0A-BF34-34FF8E4A0D41}"/>
    <cellStyle name="Vérification 3 4 2" xfId="49789" xr:uid="{8FE39BD5-2131-4527-B108-BA7D0B717A75}"/>
    <cellStyle name="Vérification 3 4 3" xfId="49790" xr:uid="{45869AAA-0A59-472A-9644-D14FC8CC6635}"/>
    <cellStyle name="Vérification 3 5" xfId="49791" xr:uid="{ACC91FF2-E99B-48D2-BF82-4841FA77942B}"/>
    <cellStyle name="Vérification 3 6" xfId="49792" xr:uid="{640567E1-CE76-4F61-B34D-09435067645B}"/>
    <cellStyle name="Vérification 3 6 2" xfId="49793" xr:uid="{5D54D9FA-86AE-4BB1-B9F1-DE6E4F63E8DD}"/>
    <cellStyle name="Vérification 3 7" xfId="49794" xr:uid="{3C5503D7-F7E4-412F-9227-A7F5DA4A2BBD}"/>
    <cellStyle name="Vérification 3 8" xfId="49795" xr:uid="{67D2D394-E431-4B28-B8B5-7E913B2475FA}"/>
    <cellStyle name="Vérification 4" xfId="49796" xr:uid="{2CF58508-3696-4D2F-AF25-00F3B9A3F9A5}"/>
    <cellStyle name="Vérification 4 2" xfId="49797" xr:uid="{AE5027A5-0B92-4159-9A6A-3154529F4AE7}"/>
    <cellStyle name="Vérification 4 2 2" xfId="49798" xr:uid="{8C0C2B84-3CDF-4233-8E21-521116325CB1}"/>
    <cellStyle name="Vérification 4 2 2 2" xfId="49799" xr:uid="{02E30A46-E63B-4703-A32A-23BF7663BF4E}"/>
    <cellStyle name="Vérification 4 2 2 2 2" xfId="49800" xr:uid="{44C1FAF4-27E5-4DBE-81E1-DF67BAB6195C}"/>
    <cellStyle name="Vérification 4 2 2 2 2 2" xfId="49801" xr:uid="{D815EAC9-E36D-4D3D-B37C-412ED0FC2090}"/>
    <cellStyle name="Vérification 4 2 2 2 3" xfId="49802" xr:uid="{EDE7D86D-CC0E-4A4E-8572-E2A8D882A1D4}"/>
    <cellStyle name="Vérification 4 2 2 2 4" xfId="49803" xr:uid="{9F9A2EF5-2734-425A-A11F-C340BF918F53}"/>
    <cellStyle name="Vérification 4 2 2 2 5" xfId="49804" xr:uid="{3FDD6D35-3692-4AAB-9D84-133B1845CB5F}"/>
    <cellStyle name="Vérification 4 2 2 3" xfId="49805" xr:uid="{2046CBC4-185B-4B79-879B-7B057A586EF8}"/>
    <cellStyle name="Vérification 4 2 2 3 2" xfId="49806" xr:uid="{7AB6288A-B22A-44F3-969C-4660EE162DB3}"/>
    <cellStyle name="Vérification 4 2 2 3 3" xfId="49807" xr:uid="{5830BA58-A4A3-4FBE-9253-827531BD9A70}"/>
    <cellStyle name="Vérification 4 2 2 4" xfId="49808" xr:uid="{214E5684-A0FB-4780-9455-B0DA61FB15CA}"/>
    <cellStyle name="Vérification 4 2 2 5" xfId="49809" xr:uid="{ECD1D1E1-D30E-4CAB-9572-956ED1A39B7B}"/>
    <cellStyle name="Vérification 4 2 3" xfId="49810" xr:uid="{A4CE15C4-B15A-4D45-934D-3BECD94FD491}"/>
    <cellStyle name="Vérification 4 3" xfId="49811" xr:uid="{11C16C1C-8072-4D7E-B7E2-31C377DFAE54}"/>
    <cellStyle name="Vérification 4 3 2" xfId="49812" xr:uid="{C9AD8508-06B1-4D8E-A625-1FD7C1DC0319}"/>
    <cellStyle name="Vérification 4 3 2 2" xfId="49813" xr:uid="{89417435-69BD-40F3-AD49-E7D07F2D522B}"/>
    <cellStyle name="Vérification 4 3 2 2 2" xfId="49814" xr:uid="{C84F3AD2-97C0-4E3C-B050-77A5B1C5134F}"/>
    <cellStyle name="Vérification 4 3 2 3" xfId="49815" xr:uid="{867AD978-6238-43DD-9110-7F2FC1ECCB37}"/>
    <cellStyle name="Vérification 4 3 2 4" xfId="49816" xr:uid="{C6CA4FBE-EF0E-4ED3-B3D1-8158ED405403}"/>
    <cellStyle name="Vérification 4 3 2 5" xfId="49817" xr:uid="{CD928FB6-89A2-4017-8ADF-AFF7F025BAF5}"/>
    <cellStyle name="Vérification 4 3 3" xfId="49818" xr:uid="{90965543-D57F-441C-8BF0-F9C5F2938F03}"/>
    <cellStyle name="Vérification 4 3 3 2" xfId="49819" xr:uid="{3D4A0366-F97A-4151-8B42-702628D887B1}"/>
    <cellStyle name="Vérification 4 3 3 3" xfId="49820" xr:uid="{F6401353-2F58-4BED-98FF-5C2EF87ECF2B}"/>
    <cellStyle name="Vérification 4 3 3 4" xfId="49821" xr:uid="{8ACA62D8-D4DE-4B65-B328-688EEB5A8463}"/>
    <cellStyle name="Vérification 4 3 4" xfId="49822" xr:uid="{DA770C6A-F454-4BF7-A050-05C783970FEC}"/>
    <cellStyle name="Vérification 4 3 4 2" xfId="49823" xr:uid="{315707A4-F092-4408-8C17-D5D5DF8F6820}"/>
    <cellStyle name="Vérification 4 3 5" xfId="49824" xr:uid="{D283BC0E-47FF-47F6-A483-5D3DACC3B4E9}"/>
    <cellStyle name="Vérification 4 3 6" xfId="49825" xr:uid="{6C179ACB-5A3A-42E0-87B2-FE5ED3851985}"/>
    <cellStyle name="Vérification 4 4" xfId="49826" xr:uid="{7B8BB2F5-55EC-4C75-AE8A-AC7EAC7503EA}"/>
    <cellStyle name="Vérification 4 4 2" xfId="49827" xr:uid="{A7C4B72D-A60C-4D3B-98A1-60D91B84599E}"/>
    <cellStyle name="Vérification 4 4 2 2" xfId="49828" xr:uid="{68B18902-5662-421D-94BB-A8C72F24022E}"/>
    <cellStyle name="Vérification 4 4 3" xfId="49829" xr:uid="{7E5AFC45-FF69-4C44-9ABE-D9EDE9F0055A}"/>
    <cellStyle name="Vérification 4 5" xfId="49830" xr:uid="{79A46F4F-7130-4C1C-B04F-A3D081F51977}"/>
    <cellStyle name="Vérification 4 6" xfId="49831" xr:uid="{009FCE28-7A43-4CCB-8518-A4DFF7768613}"/>
    <cellStyle name="Vérification 5" xfId="49832" xr:uid="{F4F430A0-1F21-401A-B9C6-4C92C10D06BD}"/>
    <cellStyle name="Vérification 5 2" xfId="49833" xr:uid="{ECC7BBF7-1C38-4EB9-8549-62C2284C2A54}"/>
    <cellStyle name="Vérification 5 2 2" xfId="49834" xr:uid="{72FD6606-8928-4336-9C0A-796560116F27}"/>
    <cellStyle name="Vérification 5 2 2 2" xfId="49835" xr:uid="{FB16F3DC-8C15-4201-ADAC-47597DA9A3F0}"/>
    <cellStyle name="Vérification 5 2 2 2 2" xfId="49836" xr:uid="{0E44CFF7-0F21-4826-A7FE-C7DF591466D0}"/>
    <cellStyle name="Vérification 5 2 2 2 2 2" xfId="49837" xr:uid="{AD29E0B2-C9CC-4727-A009-4B161DF266BF}"/>
    <cellStyle name="Vérification 5 2 2 2 3" xfId="49838" xr:uid="{B06882D1-18CA-4C0E-A18D-C441E383BDD6}"/>
    <cellStyle name="Vérification 5 2 2 2 4" xfId="49839" xr:uid="{F5331E2A-E0A9-4B8A-9AD1-B528E685EE4C}"/>
    <cellStyle name="Vérification 5 2 2 3" xfId="49840" xr:uid="{CD50B068-21FF-4922-A8CD-1C46A3DA0993}"/>
    <cellStyle name="Vérification 5 2 2 3 2" xfId="49841" xr:uid="{FD2463EA-9307-4D85-A348-1A8D24053A87}"/>
    <cellStyle name="Vérification 5 2 2 4" xfId="49842" xr:uid="{6856881D-51C0-4B66-95D5-873E6E530D3D}"/>
    <cellStyle name="Vérification 5 2 2 5" xfId="49843" xr:uid="{09CFB8EA-5138-42A2-AD50-A8A9C3DCD23E}"/>
    <cellStyle name="Vérification 5 2 2 6" xfId="49844" xr:uid="{6480FC7D-B55B-495A-B7E4-046D1EC632BF}"/>
    <cellStyle name="Vérification 5 2 3" xfId="49845" xr:uid="{04DA0BA2-E9D4-4D96-816A-A18F17386EE9}"/>
    <cellStyle name="Vérification 5 2 3 2" xfId="49846" xr:uid="{77F2BBA5-09A8-498A-8002-72D10717CBFD}"/>
    <cellStyle name="Vérification 5 3" xfId="49847" xr:uid="{050CFB18-A85F-453B-A82D-E1604FBF3E77}"/>
    <cellStyle name="Vérification 5 3 2" xfId="49848" xr:uid="{B0825417-76F5-44AD-9591-C5293BCB613E}"/>
    <cellStyle name="Vérification 5 3 2 2" xfId="49849" xr:uid="{D8D5FF8A-5BF9-44FD-871C-2107D4D5BC51}"/>
    <cellStyle name="Vérification 5 3 2 2 2" xfId="49850" xr:uid="{4468EBF1-996F-48CF-A9DF-1844B8909237}"/>
    <cellStyle name="Vérification 5 3 2 3" xfId="49851" xr:uid="{A1FDA57E-B08F-4E28-A095-A775C63345E3}"/>
    <cellStyle name="Vérification 5 3 2 4" xfId="49852" xr:uid="{1D1E090F-5349-4608-B579-7486832E9DE4}"/>
    <cellStyle name="Vérification 5 3 3" xfId="49853" xr:uid="{314855D4-FAED-4766-97E9-7E7D3B519101}"/>
    <cellStyle name="Vérification 5 3 3 2" xfId="49854" xr:uid="{955B5410-27A8-4447-A419-61FA4F7F4D16}"/>
    <cellStyle name="Vérification 5 3 3 3" xfId="49855" xr:uid="{C3E5249C-6C92-4047-B9B7-8BD4D1367755}"/>
    <cellStyle name="Vérification 5 3 4" xfId="49856" xr:uid="{7715318F-021F-4766-A0C1-8C94C6018EE2}"/>
    <cellStyle name="Vérification 5 3 5" xfId="49857" xr:uid="{C3EA9EB0-9EC5-4982-9DF3-C57B452F28A0}"/>
    <cellStyle name="Vérification 5 4" xfId="49858" xr:uid="{C976FAE5-0C29-45DC-823F-B28DB9966BB4}"/>
    <cellStyle name="Vérification 6" xfId="49859" xr:uid="{C75960D2-3905-481A-97F8-AD8B1C69C179}"/>
    <cellStyle name="Vérification 6 2" xfId="49860" xr:uid="{BB40AE15-7C1F-42CD-8E37-1692A1095F3B}"/>
    <cellStyle name="Vérification 6 2 2" xfId="49861" xr:uid="{72E3C5E0-2C33-4CD4-8320-1D9A4839EA03}"/>
    <cellStyle name="Vérification 6 2 2 2" xfId="49862" xr:uid="{8821538E-2FC9-4394-B6EB-38BCC1C3FF1F}"/>
    <cellStyle name="Vérification 6 2 2 2 2" xfId="49863" xr:uid="{1FA72B18-ABB4-4C75-B8A0-12680D7FB6D3}"/>
    <cellStyle name="Vérification 6 2 2 3" xfId="49864" xr:uid="{EE268215-E7FB-4B14-AE79-B5BE3C317183}"/>
    <cellStyle name="Vérification 6 2 2 4" xfId="49865" xr:uid="{5EBF8704-C55C-47B9-BACF-214D31A49B31}"/>
    <cellStyle name="Vérification 6 2 3" xfId="49866" xr:uid="{DFB77D64-2CB6-4763-BC9F-AE62E4999605}"/>
    <cellStyle name="Vérification 6 2 3 2" xfId="49867" xr:uid="{71E86A20-96EB-4199-BB23-599F4DCF376E}"/>
    <cellStyle name="Vérification 6 2 3 3" xfId="49868" xr:uid="{9E39B00D-F50F-4E04-B9B3-530AF320E7B7}"/>
    <cellStyle name="Vérification 6 2 4" xfId="49869" xr:uid="{31CBE7E7-F4D3-4DB0-8D1C-2C803EE15DA8}"/>
    <cellStyle name="Vérification 6 2 4 2" xfId="49870" xr:uid="{F4851A41-6BE9-4875-9C63-BC3E6A4209B3}"/>
    <cellStyle name="Vérification 6 2 5" xfId="49871" xr:uid="{EC5DB6A1-DE6B-470B-A34C-00D6DF8F1C29}"/>
    <cellStyle name="Vérification 6 2 6" xfId="49872" xr:uid="{63ACE50B-45F6-41C3-8729-5E01BB86F771}"/>
    <cellStyle name="Vérification 6 3" xfId="49873" xr:uid="{FEB8B84F-1C34-4BF5-A560-D12BFEC415BB}"/>
    <cellStyle name="Vérification 6 3 2" xfId="49874" xr:uid="{702BAEEE-0016-4DBB-ACBA-41EC053FB832}"/>
    <cellStyle name="Vérification 6 4" xfId="49875" xr:uid="{CC300BA1-2031-4415-A466-62AFF0F27F1C}"/>
    <cellStyle name="Vérification 7" xfId="49876" xr:uid="{F06ADB1B-C106-421D-ABF1-0D2BA6100890}"/>
    <cellStyle name="Vérification 7 2" xfId="49877" xr:uid="{73475F11-1CDD-405A-A2EB-05DCDC3D21C9}"/>
    <cellStyle name="Vérification 7 2 2" xfId="49878" xr:uid="{39039C6D-090C-4C7E-AA7A-16F065685B8E}"/>
    <cellStyle name="Vérification 7 2 2 2" xfId="49879" xr:uid="{F4C5C103-2A66-46F5-9005-BF3F4A032BB8}"/>
    <cellStyle name="Vérification 7 2 2 2 2" xfId="49880" xr:uid="{EF80BB34-3C48-482E-8FD3-1353F300A698}"/>
    <cellStyle name="Vérification 7 2 2 3" xfId="49881" xr:uid="{B3EE8066-F71E-4F1C-B393-690369B71DBE}"/>
    <cellStyle name="Vérification 7 2 2 4" xfId="49882" xr:uid="{5CDBE4A7-A42B-46B8-A89F-94EB78C4C244}"/>
    <cellStyle name="Vérification 7 2 3" xfId="49883" xr:uid="{77CCFDEE-D129-4F4E-B1FF-D280FF0D45C5}"/>
    <cellStyle name="Vérification 7 2 3 2" xfId="49884" xr:uid="{75E0A713-E765-4B64-B66D-21FDEA730681}"/>
    <cellStyle name="Vérification 7 2 3 3" xfId="49885" xr:uid="{F7812D71-B75F-4031-ADF4-DDEC104B0CF4}"/>
    <cellStyle name="Vérification 7 2 4" xfId="49886" xr:uid="{725439A9-ABAF-49A6-9271-F7A7EB8C24D0}"/>
    <cellStyle name="Vérification 7 2 4 2" xfId="49887" xr:uid="{303F9004-BB71-4B01-B22B-E263D22A4C23}"/>
    <cellStyle name="Vérification 7 2 5" xfId="49888" xr:uid="{473A2A41-2020-4936-BDB3-F2EC71FE4887}"/>
    <cellStyle name="Vérification 7 2 6" xfId="49889" xr:uid="{6D05F9E8-2D14-494D-A690-A87006AA5369}"/>
    <cellStyle name="Vérification 7 3" xfId="49890" xr:uid="{16FE83CD-FA8C-4231-B44C-E5A3509FEB5D}"/>
    <cellStyle name="Vérification 7 3 2" xfId="49891" xr:uid="{103999A8-0E2F-4C87-A447-A16BA1C5161B}"/>
    <cellStyle name="Vérification 8" xfId="49892" xr:uid="{7274F08F-6426-4131-A310-B942B4FD2BF3}"/>
    <cellStyle name="Vérification 8 2" xfId="49893" xr:uid="{4EA21C84-E512-46A2-8FB3-BB3AADAC9D75}"/>
    <cellStyle name="Vérification 8 2 2" xfId="49894" xr:uid="{71ED19BB-00A3-4B25-8756-6243513D5951}"/>
    <cellStyle name="Vérification 8 2 2 2" xfId="49895" xr:uid="{7C7B1100-30A6-461A-BF47-3730FBBDABAF}"/>
    <cellStyle name="Vérification 8 2 2 2 2" xfId="49896" xr:uid="{43187646-3C72-4454-B1DD-F91210D3CC87}"/>
    <cellStyle name="Vérification 8 2 2 3" xfId="49897" xr:uid="{A61CA831-FBDD-4381-BF6C-09E1C46148CA}"/>
    <cellStyle name="Vérification 8 2 2 4" xfId="49898" xr:uid="{938D23BF-052B-4DE1-905F-D22B68488894}"/>
    <cellStyle name="Vérification 8 2 3" xfId="49899" xr:uid="{1131758C-DB1E-406D-A2F2-E68E7D91B148}"/>
    <cellStyle name="Vérification 8 2 3 2" xfId="49900" xr:uid="{C24ADEFE-9C4F-4F4A-8F2C-CDC77212EF58}"/>
    <cellStyle name="Vérification 8 2 3 3" xfId="49901" xr:uid="{BC711FDC-F6EC-4B59-BD17-6914D38865DA}"/>
    <cellStyle name="Vérification 8 2 4" xfId="49902" xr:uid="{2E28C802-8582-4996-8188-905171005572}"/>
    <cellStyle name="Vérification 8 2 4 2" xfId="49903" xr:uid="{8E01E450-D646-4BF6-981A-DEDE98AB049F}"/>
    <cellStyle name="Vérification 8 2 5" xfId="49904" xr:uid="{689B0E7F-AD4B-4C1A-973C-86B3A5F0B1CF}"/>
    <cellStyle name="Vérification 8 2 6" xfId="49905" xr:uid="{A0DA78A8-79AF-41AC-BBE6-3326BACAC7D6}"/>
    <cellStyle name="Vérification 8 3" xfId="49906" xr:uid="{0F9E4618-A06B-4DD0-9997-8160A0527B00}"/>
    <cellStyle name="Vérification 8 3 2" xfId="49907" xr:uid="{6207CEA4-1DE9-4F46-850F-B046D8293BAB}"/>
    <cellStyle name="Vérification 9" xfId="49908" xr:uid="{66931660-67C4-4268-BF0B-F50592B3A880}"/>
    <cellStyle name="Vérification 9 2" xfId="49909" xr:uid="{05BE3BB3-CB4F-45FF-B435-6D5C92D35045}"/>
    <cellStyle name="Vérification 9 2 2" xfId="49910" xr:uid="{F8BE81E4-21DE-49D5-88B7-52F03D642AD3}"/>
    <cellStyle name="Vérification 9 2 2 2" xfId="49911" xr:uid="{823CE015-D50D-41C0-9991-7D639526379D}"/>
    <cellStyle name="Vérification 9 2 2 2 2" xfId="49912" xr:uid="{35EE0C29-A426-4CB9-8488-CFFEFF59AB0A}"/>
    <cellStyle name="Vérification 9 2 2 3" xfId="49913" xr:uid="{E1CFBCA0-A10D-4DBE-80A9-BD7F0C3D5A12}"/>
    <cellStyle name="Vérification 9 2 2 4" xfId="49914" xr:uid="{91CC7935-8A96-44DC-85BE-00515CB0B097}"/>
    <cellStyle name="Vérification 9 2 3" xfId="49915" xr:uid="{68F5907C-1D97-4281-8619-8C145A5F8C22}"/>
    <cellStyle name="Vérification 9 2 3 2" xfId="49916" xr:uid="{3D53D41C-67EA-4C2C-9F6D-C57473997C1E}"/>
    <cellStyle name="Vérification 9 2 3 3" xfId="49917" xr:uid="{581FD377-6DA3-4013-A5B0-967DB3E465D5}"/>
    <cellStyle name="Vérification 9 2 4" xfId="49918" xr:uid="{62FDC508-4B12-4443-AF61-7F99A5711A0F}"/>
    <cellStyle name="Vérification 9 2 4 2" xfId="49919" xr:uid="{F0006B50-31E1-4070-816D-36CE83B74092}"/>
    <cellStyle name="Vérification 9 2 5" xfId="49920" xr:uid="{1C9B10B2-430C-404C-8985-6075A5D70F23}"/>
    <cellStyle name="Vérification 9 2 6" xfId="49921" xr:uid="{548D3137-C7D3-4069-A29F-4DC7CFEFAB56}"/>
    <cellStyle name="Vérification 9 3" xfId="49922" xr:uid="{8CD8A13D-6209-4DC8-81F6-B0B0F5E0FBD1}"/>
    <cellStyle name="Vérification 9 3 2" xfId="49923" xr:uid="{7049AF24-9E9D-4944-BD7A-21E6BCB8DEA7}"/>
    <cellStyle name="Vérification de cellule" xfId="2784" xr:uid="{1E6E06A0-0416-4964-BC1D-13F6F8BDC7BE}"/>
    <cellStyle name="Vérification de cellule 2" xfId="2785" xr:uid="{93E75FEF-79EF-4781-9F19-C4115C367249}"/>
    <cellStyle name="Vérification de cellule 2 2" xfId="3766" xr:uid="{B8BC2BE6-738B-4419-882A-EF0333328BCA}"/>
    <cellStyle name="Vérification de cellule 3" xfId="3765" xr:uid="{E1C35690-F3E5-44B8-81B9-91202806B70C}"/>
    <cellStyle name="Verknüpfte Zelle" xfId="1750" xr:uid="{00000000-0005-0000-0000-0000EB060000}"/>
    <cellStyle name="Verknüpfte Zelle 2" xfId="1751" xr:uid="{00000000-0005-0000-0000-0000EC060000}"/>
    <cellStyle name="Verknüpfte Zelle 2 2" xfId="49926" xr:uid="{179FAAFB-9BD1-44AC-97E2-5F938B23DC37}"/>
    <cellStyle name="Verknüpfte Zelle 2 2 2" xfId="49927" xr:uid="{310812CD-73AD-4C41-8C1E-B815D5E5F47A}"/>
    <cellStyle name="Verknüpfte Zelle 2 2 2 2" xfId="49928" xr:uid="{17D5C2F2-0E51-4BEF-8285-EDFE3CB6D039}"/>
    <cellStyle name="Verknüpfte Zelle 2 2 2 2 2" xfId="49929" xr:uid="{21E7D197-A2B2-453E-8491-10F98CD1C94D}"/>
    <cellStyle name="Verknüpfte Zelle 2 2 2 3" xfId="49930" xr:uid="{7EDEE470-C135-4440-8695-531A697E05A6}"/>
    <cellStyle name="Verknüpfte Zelle 2 2 2 4" xfId="49931" xr:uid="{90CDE7B2-24E6-469D-B011-878597AD713C}"/>
    <cellStyle name="Verknüpfte Zelle 2 2 3" xfId="49932" xr:uid="{9CB3D53C-4D18-4A49-8964-70E1DFC53B94}"/>
    <cellStyle name="Verknüpfte Zelle 2 2 3 2" xfId="49933" xr:uid="{2A49E8A9-7F30-4FCB-A7DE-D3E9EB3C0B90}"/>
    <cellStyle name="Verknüpfte Zelle 2 2 4" xfId="49934" xr:uid="{B4470053-454A-42AE-A14C-A6642DC747BB}"/>
    <cellStyle name="Verknüpfte Zelle 2 2 5" xfId="49935" xr:uid="{057E4232-DCE8-49EA-B635-DFC0062332DD}"/>
    <cellStyle name="Verknüpfte Zelle 2 3" xfId="49925" xr:uid="{CB7B51E7-C628-46E6-9E66-3506C03D550B}"/>
    <cellStyle name="Verknüpfte Zelle 3" xfId="49936" xr:uid="{F456CDB2-ECF0-4415-8CD7-93740C7D7C78}"/>
    <cellStyle name="Verknüpfte Zelle 3 2" xfId="49937" xr:uid="{EC34AFA9-4129-4D14-BA78-20203CBFDFA1}"/>
    <cellStyle name="Verknüpfte Zelle 3 2 2" xfId="49938" xr:uid="{6C6A8F8D-7EC0-4425-B4EE-3CAC17A4FBE0}"/>
    <cellStyle name="Verknüpfte Zelle 3 2 2 2" xfId="49939" xr:uid="{A1EBF7E7-DD13-4377-9106-7D94128275E5}"/>
    <cellStyle name="Verknüpfte Zelle 3 2 2 2 2" xfId="49940" xr:uid="{6068A417-EE43-42C0-9DC9-F62D0C49ADB0}"/>
    <cellStyle name="Verknüpfte Zelle 3 2 2 3" xfId="49941" xr:uid="{05B2A8AC-67D6-4113-A886-A55944CEA7AA}"/>
    <cellStyle name="Verknüpfte Zelle 3 2 2 4" xfId="49942" xr:uid="{D2521991-C933-406E-8B6C-827BB56E9485}"/>
    <cellStyle name="Verknüpfte Zelle 3 2 3" xfId="49943" xr:uid="{584E48C3-DCA3-44A1-A794-DE47639B0D01}"/>
    <cellStyle name="Verknüpfte Zelle 3 2 3 2" xfId="49944" xr:uid="{B654DB99-27ED-4BE9-9818-C40462A8D44B}"/>
    <cellStyle name="Verknüpfte Zelle 3 2 4" xfId="49945" xr:uid="{E7D0083C-BA49-4C6C-8C7E-C5E62E4E922D}"/>
    <cellStyle name="Verknüpfte Zelle 3 2 5" xfId="49946" xr:uid="{11FEDF2F-16CD-49A1-9D24-CCB253104850}"/>
    <cellStyle name="Verknüpfte Zelle 4" xfId="49947" xr:uid="{76B82C2D-FA97-4188-BA3E-54C6A2FECE34}"/>
    <cellStyle name="Verknüpfte Zelle 4 2" xfId="49948" xr:uid="{51BCCC52-AB34-4BC2-A835-870F0B1DC494}"/>
    <cellStyle name="Verknüpfte Zelle 4 2 2" xfId="49949" xr:uid="{B5B26F11-684C-4850-BBC7-2EE4091071A5}"/>
    <cellStyle name="Verknüpfte Zelle 4 2 2 2" xfId="49950" xr:uid="{34D269AF-4DB1-4BE9-9A0D-0CA5CDB9850C}"/>
    <cellStyle name="Verknüpfte Zelle 4 2 2 2 2" xfId="49951" xr:uid="{4FAADE2C-D67F-4AEB-AEF3-C1E1D2A844DD}"/>
    <cellStyle name="Verknüpfte Zelle 4 2 2 3" xfId="49952" xr:uid="{42EA924D-9417-482C-9EB5-7318F4570915}"/>
    <cellStyle name="Verknüpfte Zelle 4 2 2 4" xfId="49953" xr:uid="{C189CED0-DAD1-43BB-ADC3-279C1D1F9B0A}"/>
    <cellStyle name="Verknüpfte Zelle 4 2 3" xfId="49954" xr:uid="{92669189-6521-4A34-B633-449CDD4B0A9F}"/>
    <cellStyle name="Verknüpfte Zelle 4 2 3 2" xfId="49955" xr:uid="{04C9E120-D20A-4D55-BED7-98C2E490E187}"/>
    <cellStyle name="Verknüpfte Zelle 4 2 4" xfId="49956" xr:uid="{A4C958A8-F362-4628-880D-A4E2EF81EC7D}"/>
    <cellStyle name="Verknüpfte Zelle 4 2 5" xfId="49957" xr:uid="{B8866B99-AAF2-4829-AA01-7A6E53E30A72}"/>
    <cellStyle name="Verknüpfte Zelle 5" xfId="49958" xr:uid="{944DA898-3BDB-4CA6-AA54-283459883CCC}"/>
    <cellStyle name="Verknüpfte Zelle 5 2" xfId="49959" xr:uid="{DDA09C83-6A7B-48FE-AFDB-131544890676}"/>
    <cellStyle name="Verknüpfte Zelle 5 2 2" xfId="49960" xr:uid="{4E967C31-4499-4041-9972-56612D69C4D5}"/>
    <cellStyle name="Verknüpfte Zelle 5 2 2 2" xfId="49961" xr:uid="{8F99939D-1041-4B29-A2FF-75DC73740058}"/>
    <cellStyle name="Verknüpfte Zelle 5 2 2 2 2" xfId="49962" xr:uid="{AAA6F7F2-0440-401A-96EE-6FBC63CA6BA4}"/>
    <cellStyle name="Verknüpfte Zelle 5 2 2 3" xfId="49963" xr:uid="{A3534B5B-70D1-4A2A-8091-923FD915DD69}"/>
    <cellStyle name="Verknüpfte Zelle 5 2 2 4" xfId="49964" xr:uid="{1C275AD3-3A13-46FE-BB29-02FEE384B527}"/>
    <cellStyle name="Verknüpfte Zelle 5 2 3" xfId="49965" xr:uid="{F126CBB2-3A25-4FED-A1D5-2C4C833406C3}"/>
    <cellStyle name="Verknüpfte Zelle 5 2 3 2" xfId="49966" xr:uid="{A617E32B-1701-4E58-B969-1ADC170A2113}"/>
    <cellStyle name="Verknüpfte Zelle 5 2 4" xfId="49967" xr:uid="{34427D40-2085-4145-AEA8-C266532756A0}"/>
    <cellStyle name="Verknüpfte Zelle 5 2 5" xfId="49968" xr:uid="{B26E8CE7-851D-4CD7-AED5-2372ED82A39C}"/>
    <cellStyle name="Verknüpfte Zelle 6" xfId="49969" xr:uid="{A7697FBF-42B5-4178-AFDC-A283B45F0139}"/>
    <cellStyle name="Verknüpfte Zelle 6 2" xfId="49970" xr:uid="{CD8DD035-C16B-4423-9265-BAF19E5C7BCF}"/>
    <cellStyle name="Verknüpfte Zelle 6 2 2" xfId="49971" xr:uid="{D4192E11-3596-4B64-B6DA-1B3B7D712C70}"/>
    <cellStyle name="Verknüpfte Zelle 6 2 2 2" xfId="49972" xr:uid="{EC40EF48-A54E-4C93-9B2D-B9871E12BBD9}"/>
    <cellStyle name="Verknüpfte Zelle 6 2 2 2 2" xfId="49973" xr:uid="{B6C522EF-E7E2-46E1-B0E8-354788FAFCAE}"/>
    <cellStyle name="Verknüpfte Zelle 6 2 2 3" xfId="49974" xr:uid="{1B06C9FB-66B8-4F42-9589-762D1D6C8295}"/>
    <cellStyle name="Verknüpfte Zelle 6 2 2 4" xfId="49975" xr:uid="{0656A08F-95E0-498E-9E70-D93DA4DF6950}"/>
    <cellStyle name="Verknüpfte Zelle 6 2 3" xfId="49976" xr:uid="{75EE50B8-91CE-47B9-9BDE-7A4AD37A2377}"/>
    <cellStyle name="Verknüpfte Zelle 6 2 3 2" xfId="49977" xr:uid="{6D4F68E3-8B90-4748-BEA1-3A244D1742E9}"/>
    <cellStyle name="Verknüpfte Zelle 6 2 4" xfId="49978" xr:uid="{98B12407-9E2C-44DC-A2E8-1A12CD698239}"/>
    <cellStyle name="Verknüpfte Zelle 6 2 5" xfId="49979" xr:uid="{A2789AD7-DB71-472A-B619-997033F3DE71}"/>
    <cellStyle name="Verknüpfte Zelle 7" xfId="49980" xr:uid="{219F0539-7897-4ABD-B235-747EF717331F}"/>
    <cellStyle name="Verknüpfte Zelle 7 2" xfId="49981" xr:uid="{27DA4855-70FE-46A6-BFBC-76AC51A54B94}"/>
    <cellStyle name="Verknüpfte Zelle 7 2 2" xfId="49982" xr:uid="{C6A20796-F2E1-48C8-9B36-166B710BFEA6}"/>
    <cellStyle name="Verknüpfte Zelle 7 2 2 2" xfId="49983" xr:uid="{DF95922C-1D49-4F51-962C-01574A4D1D8B}"/>
    <cellStyle name="Verknüpfte Zelle 7 2 2 2 2" xfId="49984" xr:uid="{E570DB04-76F3-4C9F-99C4-08486C00F85D}"/>
    <cellStyle name="Verknüpfte Zelle 7 2 2 3" xfId="49985" xr:uid="{C72ACDDA-51C2-44DD-953E-89C8FBF291D1}"/>
    <cellStyle name="Verknüpfte Zelle 7 2 2 4" xfId="49986" xr:uid="{1B2250C2-70DB-4AAE-ADFC-BFBA3F7B4377}"/>
    <cellStyle name="Verknüpfte Zelle 7 2 3" xfId="49987" xr:uid="{7D795EE9-8738-48C2-8120-69C581B91C93}"/>
    <cellStyle name="Verknüpfte Zelle 7 2 3 2" xfId="49988" xr:uid="{EB298A0C-9F74-4840-92C2-505FA3E269F4}"/>
    <cellStyle name="Verknüpfte Zelle 7 2 4" xfId="49989" xr:uid="{EF8B565C-CDD6-4397-BC0D-B18985CABE7A}"/>
    <cellStyle name="Verknüpfte Zelle 7 2 5" xfId="49990" xr:uid="{50117704-04CC-42F4-8F41-57FF3C45E058}"/>
    <cellStyle name="Verknüpfte Zelle 8" xfId="49991" xr:uid="{3D4650DD-B742-455A-8062-2370BBDFAD88}"/>
    <cellStyle name="Verknüpfte Zelle 8 2" xfId="49992" xr:uid="{B7E2CE7A-E549-4CDC-889F-8EB1E2293CF6}"/>
    <cellStyle name="Verknüpfte Zelle 8 2 2" xfId="49993" xr:uid="{E6CA0B0B-54E2-4C11-B894-B0600A95189F}"/>
    <cellStyle name="Verknüpfte Zelle 8 2 2 2" xfId="49994" xr:uid="{84F4F645-D15A-4F5C-A7AF-6F90A71D540F}"/>
    <cellStyle name="Verknüpfte Zelle 8 2 3" xfId="49995" xr:uid="{A8A2DEB8-0C54-4F41-816D-3D0D7BC36122}"/>
    <cellStyle name="Verknüpfte Zelle 8 2 4" xfId="49996" xr:uid="{F8B6F3A9-564E-477F-B1F1-A31E40333AEC}"/>
    <cellStyle name="Verknüpfte Zelle 8 3" xfId="49997" xr:uid="{54112D39-E720-4A40-85D1-C82E3D616485}"/>
    <cellStyle name="Verknüpfte Zelle 8 3 2" xfId="49998" xr:uid="{EA4C936F-4DF6-4DB5-93D8-146A18B563AF}"/>
    <cellStyle name="Verknüpfte Zelle 8 4" xfId="49999" xr:uid="{680BA8F9-3885-4241-A351-48393DC846E9}"/>
    <cellStyle name="Verknüpfte Zelle 8 5" xfId="50000" xr:uid="{0FF34C88-EB97-438D-91A2-CC51294876EF}"/>
    <cellStyle name="Verknüpfte Zelle 9" xfId="49924" xr:uid="{27DE2E6E-3043-429E-A153-75A66B50950B}"/>
    <cellStyle name="Virgule fixe" xfId="2788" xr:uid="{D26E2CF1-161A-4D52-A013-CB93F82E1852}"/>
    <cellStyle name="Virgule fixe 10" xfId="50001" xr:uid="{149FF0F8-C6D0-4E4C-978A-FEA488AFB417}"/>
    <cellStyle name="Virgule fixe 10 2" xfId="50002" xr:uid="{EF4FB9A7-2D06-48D0-AE39-DC391D8660AA}"/>
    <cellStyle name="Virgule fixe 10 2 2" xfId="50003" xr:uid="{D7C00406-2538-477C-9C60-E33EA03DEFF8}"/>
    <cellStyle name="Virgule fixe 10 2 2 2" xfId="50004" xr:uid="{85E1BB4F-A0B0-497F-8887-B04972ED77DA}"/>
    <cellStyle name="Virgule fixe 10 2 2 2 2" xfId="50005" xr:uid="{E0BF2C12-ABDE-4189-9A59-E96984B19702}"/>
    <cellStyle name="Virgule fixe 10 2 2 2 2 2" xfId="50006" xr:uid="{0B459E1F-1FC8-453D-AA4E-A0FAD778AC5B}"/>
    <cellStyle name="Virgule fixe 10 2 2 2 3" xfId="50007" xr:uid="{7F937E46-95B2-481D-BDC0-075C84B7F4E6}"/>
    <cellStyle name="Virgule fixe 10 2 2 2 4" xfId="50008" xr:uid="{79D376AC-9200-4E41-8FA6-1FF5DD9C5D8D}"/>
    <cellStyle name="Virgule fixe 10 2 2 3" xfId="50009" xr:uid="{80495361-171D-4400-A458-166AE3F4B6A6}"/>
    <cellStyle name="Virgule fixe 10 2 2 3 2" xfId="50010" xr:uid="{93804A00-BC59-48EE-B238-6C79641AB423}"/>
    <cellStyle name="Virgule fixe 10 2 2 4" xfId="50011" xr:uid="{E69E3630-EDF7-46C5-A800-70C2725E7590}"/>
    <cellStyle name="Virgule fixe 10 2 2 5" xfId="50012" xr:uid="{5CAD7072-B0DA-4AB2-BCD8-F17F835F9311}"/>
    <cellStyle name="Virgule fixe 10 2 2 6" xfId="50013" xr:uid="{2F524E43-93CF-4294-9FF5-38F2CCFA8F6C}"/>
    <cellStyle name="Virgule fixe 10 2 3" xfId="50014" xr:uid="{E5247B89-4F1E-4F01-BBDB-C9BA2C0D6AF4}"/>
    <cellStyle name="Virgule fixe 10 3" xfId="50015" xr:uid="{4BD0C490-CCB2-4F33-B7A1-949D5F84517D}"/>
    <cellStyle name="Virgule fixe 10 3 2" xfId="50016" xr:uid="{7A1CFC1F-A449-4659-9568-4457D999B034}"/>
    <cellStyle name="Virgule fixe 10 3 2 2" xfId="50017" xr:uid="{0C37C7FD-A4FA-4EA1-B9A8-8894BEEEEEA7}"/>
    <cellStyle name="Virgule fixe 10 3 2 2 2" xfId="50018" xr:uid="{2F3A4E4F-13BA-4890-BD7E-A547E2275099}"/>
    <cellStyle name="Virgule fixe 10 3 2 3" xfId="50019" xr:uid="{3E6255C8-62BD-439C-A751-D6B2BBF711F7}"/>
    <cellStyle name="Virgule fixe 10 3 2 4" xfId="50020" xr:uid="{C2509C9F-C8FD-4AF6-8ED0-635C1693E09E}"/>
    <cellStyle name="Virgule fixe 10 3 2 5" xfId="50021" xr:uid="{23A61BAC-5516-4522-A13D-A168D9EA842D}"/>
    <cellStyle name="Virgule fixe 10 3 3" xfId="50022" xr:uid="{D66CC442-A26A-4FBD-AC3D-8F0C0B58AA3C}"/>
    <cellStyle name="Virgule fixe 10 3 3 2" xfId="50023" xr:uid="{8DBFFBA7-6146-441E-BB1C-14B4ACB1620F}"/>
    <cellStyle name="Virgule fixe 10 3 3 3" xfId="50024" xr:uid="{EDC31E67-921E-42A8-91D2-1531DD8620ED}"/>
    <cellStyle name="Virgule fixe 10 3 4" xfId="50025" xr:uid="{4AD00CE0-725F-4CED-944F-95A64D5C40CE}"/>
    <cellStyle name="Virgule fixe 10 3 4 2" xfId="50026" xr:uid="{5ECBFEB0-9BB8-4299-BB05-5D6C9010B2B7}"/>
    <cellStyle name="Virgule fixe 10 3 5" xfId="50027" xr:uid="{97C17CFD-F35D-463F-89DE-57981AE25E5D}"/>
    <cellStyle name="Virgule fixe 10 4" xfId="50028" xr:uid="{76E55E5E-92F2-496A-BE24-69A4148E9C06}"/>
    <cellStyle name="Virgule fixe 11" xfId="50029" xr:uid="{75B0AEC9-5293-4AEF-9395-04CFA727121B}"/>
    <cellStyle name="Virgule fixe 11 2" xfId="50030" xr:uid="{170CBFB5-D1D8-4844-A342-5FE426820F0D}"/>
    <cellStyle name="Virgule fixe 11 2 2" xfId="50031" xr:uid="{D384E214-1B99-4A75-9B9A-ED5FDB49B77C}"/>
    <cellStyle name="Virgule fixe 11 2 2 2" xfId="50032" xr:uid="{82B33FF7-3C5D-4588-A73C-09C3A6BD4B45}"/>
    <cellStyle name="Virgule fixe 11 2 2 2 2" xfId="50033" xr:uid="{94A610C4-8DDF-4D3C-9D1F-110793015A4C}"/>
    <cellStyle name="Virgule fixe 11 2 2 2 2 2" xfId="50034" xr:uid="{484D486C-7DFB-4FA4-8C6E-3BBB7A6DD594}"/>
    <cellStyle name="Virgule fixe 11 2 2 2 3" xfId="50035" xr:uid="{FAFCEA55-2E93-425D-898D-F12786E8FE1F}"/>
    <cellStyle name="Virgule fixe 11 2 2 2 4" xfId="50036" xr:uid="{5EADB9F6-B61A-43E0-991C-14A0D6B9BCD5}"/>
    <cellStyle name="Virgule fixe 11 2 2 3" xfId="50037" xr:uid="{EAD341B8-EAEE-488B-A21B-A7B3C6976358}"/>
    <cellStyle name="Virgule fixe 11 2 2 3 2" xfId="50038" xr:uid="{7AE4EF96-7444-4216-9E77-AE5FB4CB7951}"/>
    <cellStyle name="Virgule fixe 11 2 2 4" xfId="50039" xr:uid="{B90245EA-86E5-4F37-A7F3-9B90BA6DDB82}"/>
    <cellStyle name="Virgule fixe 11 2 2 5" xfId="50040" xr:uid="{5F3BF4DC-6B1B-46A8-BE33-622E67EF3600}"/>
    <cellStyle name="Virgule fixe 11 2 2 6" xfId="50041" xr:uid="{37F06CA2-10CA-4683-A53F-93411177C686}"/>
    <cellStyle name="Virgule fixe 11 2 3" xfId="50042" xr:uid="{A6EFE1C3-0218-4C26-9BA5-13488A6F713D}"/>
    <cellStyle name="Virgule fixe 11 3" xfId="50043" xr:uid="{D928A2C0-3036-4521-BF53-8804C3549C4C}"/>
    <cellStyle name="Virgule fixe 11 3 2" xfId="50044" xr:uid="{3289F6AE-1608-4895-ABE0-D6D8EF8FCFB6}"/>
    <cellStyle name="Virgule fixe 11 3 2 2" xfId="50045" xr:uid="{5CAEFFE0-A9C0-4392-B9F7-E4A14D76E7CB}"/>
    <cellStyle name="Virgule fixe 11 3 2 2 2" xfId="50046" xr:uid="{D8D33195-BA99-47C2-8086-097B53B7970D}"/>
    <cellStyle name="Virgule fixe 11 3 2 3" xfId="50047" xr:uid="{FF7C3A39-94CB-4BA1-9D87-43FF2FFC7CD3}"/>
    <cellStyle name="Virgule fixe 11 3 2 4" xfId="50048" xr:uid="{5FC3E952-1755-4B38-B4DE-F8C10F8E5904}"/>
    <cellStyle name="Virgule fixe 11 3 2 5" xfId="50049" xr:uid="{7E626D15-E8E0-4E0F-B3AF-364435F01208}"/>
    <cellStyle name="Virgule fixe 11 3 3" xfId="50050" xr:uid="{F02B8B46-BECA-4446-95CE-91D8640B8C28}"/>
    <cellStyle name="Virgule fixe 11 3 3 2" xfId="50051" xr:uid="{2A6CAB46-D728-4050-BA26-4AC967734537}"/>
    <cellStyle name="Virgule fixe 11 3 3 3" xfId="50052" xr:uid="{FA8B8330-C2A3-4CF0-946F-EF3E7BE2EA53}"/>
    <cellStyle name="Virgule fixe 11 3 4" xfId="50053" xr:uid="{D51A261C-FFF7-47D4-8A0F-3E47A51EA888}"/>
    <cellStyle name="Virgule fixe 11 3 5" xfId="50054" xr:uid="{E63FCB10-8DDC-4443-885E-EF274DAF42D4}"/>
    <cellStyle name="Virgule fixe 11 4" xfId="50055" xr:uid="{EC4AFD0C-B7A7-40ED-8BB9-6AB8EDFA9147}"/>
    <cellStyle name="Virgule fixe 12" xfId="50056" xr:uid="{B0762C06-4BE4-420A-81A7-3017567D0221}"/>
    <cellStyle name="Virgule fixe 12 2" xfId="50057" xr:uid="{55F3508B-0019-4CC0-A1E1-15FB44C720E0}"/>
    <cellStyle name="Virgule fixe 12 2 2" xfId="50058" xr:uid="{D56B1CA8-340D-4325-9DA1-D2CD9D16EA09}"/>
    <cellStyle name="Virgule fixe 12 2 2 2" xfId="50059" xr:uid="{CD382DA1-E27D-4FD1-A338-9B30060040AB}"/>
    <cellStyle name="Virgule fixe 12 2 2 2 2" xfId="50060" xr:uid="{2E36D681-605B-4DE3-A752-46452B31F24D}"/>
    <cellStyle name="Virgule fixe 12 2 2 2 2 2" xfId="50061" xr:uid="{FD7A751B-6983-466E-96DC-E917E42AB56D}"/>
    <cellStyle name="Virgule fixe 12 2 2 2 3" xfId="50062" xr:uid="{A9E5C359-21D6-468F-BBB7-B5EBE6715DB9}"/>
    <cellStyle name="Virgule fixe 12 2 2 2 4" xfId="50063" xr:uid="{2069D3FF-9ED2-4B0E-A1C0-ACA651043EDE}"/>
    <cellStyle name="Virgule fixe 12 2 2 3" xfId="50064" xr:uid="{7216B151-1CE8-4A34-8571-8DEAF1977E5C}"/>
    <cellStyle name="Virgule fixe 12 2 2 3 2" xfId="50065" xr:uid="{B32F2414-4286-4BA6-A0C1-370B24785121}"/>
    <cellStyle name="Virgule fixe 12 2 2 4" xfId="50066" xr:uid="{8F9BC5E4-56D0-48E4-9156-33AC2AEF015C}"/>
    <cellStyle name="Virgule fixe 12 2 2 5" xfId="50067" xr:uid="{5FB1C9C4-5620-4430-8AF5-FFEA027100E4}"/>
    <cellStyle name="Virgule fixe 12 2 2 6" xfId="50068" xr:uid="{AC0A4BBE-E967-472B-ADC6-E16A39C51D67}"/>
    <cellStyle name="Virgule fixe 12 2 3" xfId="50069" xr:uid="{10DDF782-4F9C-493D-B6AB-656017084677}"/>
    <cellStyle name="Virgule fixe 12 3" xfId="50070" xr:uid="{F4981DE0-29B5-422D-8186-0C273D7E5AFB}"/>
    <cellStyle name="Virgule fixe 12 3 2" xfId="50071" xr:uid="{CD2D7541-E627-4E8A-8FAA-C789B3DC8B22}"/>
    <cellStyle name="Virgule fixe 12 3 2 2" xfId="50072" xr:uid="{FDA89A7D-D8B6-497B-96A7-0DA623529274}"/>
    <cellStyle name="Virgule fixe 12 3 2 2 2" xfId="50073" xr:uid="{A1A19EEB-006E-4C2D-8B6A-D2CAB2DE3649}"/>
    <cellStyle name="Virgule fixe 12 3 2 3" xfId="50074" xr:uid="{D72E40AF-32E1-4FF6-9B80-D9D8D5348A11}"/>
    <cellStyle name="Virgule fixe 12 3 2 4" xfId="50075" xr:uid="{7C762EF2-5E0F-43E8-8B27-0FD90AF63E0F}"/>
    <cellStyle name="Virgule fixe 12 3 2 5" xfId="50076" xr:uid="{FE19F58B-B1DD-4DC4-A1AA-6A707D9AE009}"/>
    <cellStyle name="Virgule fixe 12 3 3" xfId="50077" xr:uid="{C804A242-8313-41C3-B4FA-8D5FB8E3DFAB}"/>
    <cellStyle name="Virgule fixe 12 3 3 2" xfId="50078" xr:uid="{5EF8E6AE-1BA4-481E-B9CE-E2166D786154}"/>
    <cellStyle name="Virgule fixe 12 3 3 3" xfId="50079" xr:uid="{EC1ED3FF-2FE8-42CE-BDB0-A717E0FB47F7}"/>
    <cellStyle name="Virgule fixe 12 3 4" xfId="50080" xr:uid="{09B4A724-C490-4DC7-B42A-995D8000D5F1}"/>
    <cellStyle name="Virgule fixe 12 3 5" xfId="50081" xr:uid="{5959F0A5-E95B-4F02-BE16-6AE936451216}"/>
    <cellStyle name="Virgule fixe 12 4" xfId="50082" xr:uid="{BED0ACCA-7793-4A67-AE5A-DB66B66E17BF}"/>
    <cellStyle name="Virgule fixe 13" xfId="50083" xr:uid="{9A2103E4-9C3F-48C8-8777-9544A7EA8661}"/>
    <cellStyle name="Virgule fixe 13 2" xfId="50084" xr:uid="{85895867-1E2F-48C9-BF06-1712CEC413B5}"/>
    <cellStyle name="Virgule fixe 13 2 2" xfId="50085" xr:uid="{1925111F-47AB-4417-9FB5-5BF9E3839935}"/>
    <cellStyle name="Virgule fixe 13 2 2 2" xfId="50086" xr:uid="{5F74D6E9-4387-4079-905C-5670A839EDBA}"/>
    <cellStyle name="Virgule fixe 13 2 2 2 2" xfId="50087" xr:uid="{1CF81AD1-EFC0-4AC1-B58E-BCF6131F43D7}"/>
    <cellStyle name="Virgule fixe 13 2 2 2 2 2" xfId="50088" xr:uid="{00397C25-FFEE-4A0B-B299-3A0FA24B7568}"/>
    <cellStyle name="Virgule fixe 13 2 2 2 3" xfId="50089" xr:uid="{EC0625B1-73B0-4FB9-8EE9-CD6B1CD13592}"/>
    <cellStyle name="Virgule fixe 13 2 2 2 4" xfId="50090" xr:uid="{FA3FA93F-1067-44DC-87A0-BFF76F5C8357}"/>
    <cellStyle name="Virgule fixe 13 2 2 3" xfId="50091" xr:uid="{D17029C4-A5DD-4127-A8B5-273B34A71CB7}"/>
    <cellStyle name="Virgule fixe 13 2 2 3 2" xfId="50092" xr:uid="{8D6FDF7B-1945-412E-987F-71980FF3EE7B}"/>
    <cellStyle name="Virgule fixe 13 2 2 4" xfId="50093" xr:uid="{4BE8BD1C-9A03-4E28-BFE5-70C14A51216A}"/>
    <cellStyle name="Virgule fixe 13 2 2 5" xfId="50094" xr:uid="{992BFA05-DEAA-4516-BC9D-3D0C54DC54CB}"/>
    <cellStyle name="Virgule fixe 13 2 2 6" xfId="50095" xr:uid="{DC587C01-5C26-4FD1-B26F-C27E606C62B3}"/>
    <cellStyle name="Virgule fixe 13 2 3" xfId="50096" xr:uid="{FC0C1080-F196-49B4-A9D0-E4144530F2BC}"/>
    <cellStyle name="Virgule fixe 13 3" xfId="50097" xr:uid="{5D4885B5-9F53-4B80-B0C4-CC76FD21B952}"/>
    <cellStyle name="Virgule fixe 13 3 2" xfId="50098" xr:uid="{B4D0969B-602C-4144-9AC8-E7A334DABD59}"/>
    <cellStyle name="Virgule fixe 13 3 2 2" xfId="50099" xr:uid="{94E9FFD6-76A8-4CC7-BEFA-3E59E765662C}"/>
    <cellStyle name="Virgule fixe 13 3 2 2 2" xfId="50100" xr:uid="{48019A58-13E7-424D-AEB6-25C7C91DC6FF}"/>
    <cellStyle name="Virgule fixe 13 3 2 3" xfId="50101" xr:uid="{5BED6A47-2994-47E6-9DF5-D8EBA9DD3B90}"/>
    <cellStyle name="Virgule fixe 13 3 2 4" xfId="50102" xr:uid="{34823DB6-DB97-422D-B97B-2068FBE0D1B9}"/>
    <cellStyle name="Virgule fixe 13 3 2 5" xfId="50103" xr:uid="{8BDB1167-0102-457A-A6C8-58668ACE03DD}"/>
    <cellStyle name="Virgule fixe 13 3 3" xfId="50104" xr:uid="{40147A4B-ABAA-4423-B1CF-0F6C6F85BD60}"/>
    <cellStyle name="Virgule fixe 13 3 3 2" xfId="50105" xr:uid="{BC385C0C-34E7-4EBB-8D1A-33046E36FFCF}"/>
    <cellStyle name="Virgule fixe 13 3 3 3" xfId="50106" xr:uid="{0BFC56FE-E726-4504-9485-2E357A1F90FA}"/>
    <cellStyle name="Virgule fixe 13 3 4" xfId="50107" xr:uid="{BEE791A0-6A4B-4109-9C2D-68FB6BC81922}"/>
    <cellStyle name="Virgule fixe 13 3 5" xfId="50108" xr:uid="{0FE54893-D944-4B01-A0BC-EB39204488A7}"/>
    <cellStyle name="Virgule fixe 13 4" xfId="50109" xr:uid="{A0520170-1D87-4999-9D52-3A639808C9A6}"/>
    <cellStyle name="Virgule fixe 14" xfId="50110" xr:uid="{D1934F43-E4E8-4D33-9E7B-D25F05F205A4}"/>
    <cellStyle name="Virgule fixe 14 2" xfId="50111" xr:uid="{C4146EED-DCF9-4911-9EB0-9F140BAA1AA0}"/>
    <cellStyle name="Virgule fixe 14 2 2" xfId="50112" xr:uid="{27741166-19FC-4780-BBB3-3978A0389351}"/>
    <cellStyle name="Virgule fixe 14 2 2 2" xfId="50113" xr:uid="{3EB69BC5-93CA-451B-A951-94C43B77E411}"/>
    <cellStyle name="Virgule fixe 14 2 2 2 2" xfId="50114" xr:uid="{71D3AADB-EFB3-4E0A-B075-C642E1DBCAD4}"/>
    <cellStyle name="Virgule fixe 14 2 2 2 2 2" xfId="50115" xr:uid="{7A9978C7-35A2-4899-B4D7-A552DA9A8107}"/>
    <cellStyle name="Virgule fixe 14 2 2 2 3" xfId="50116" xr:uid="{52921BD2-BB19-4D43-9E53-8D5E4576C1F5}"/>
    <cellStyle name="Virgule fixe 14 2 2 2 4" xfId="50117" xr:uid="{A88F2852-69E6-4F78-B498-9397C78C067D}"/>
    <cellStyle name="Virgule fixe 14 2 2 3" xfId="50118" xr:uid="{F6FA4333-60E2-4E71-AEC3-9967EEAF825B}"/>
    <cellStyle name="Virgule fixe 14 2 2 3 2" xfId="50119" xr:uid="{BC0BA235-37C6-468E-9CD9-3169F39A3CDF}"/>
    <cellStyle name="Virgule fixe 14 2 2 4" xfId="50120" xr:uid="{1A0E622D-614E-4838-96E4-2390D7006AA7}"/>
    <cellStyle name="Virgule fixe 14 2 2 5" xfId="50121" xr:uid="{112BA6D5-5195-4125-BC8B-A41203058FB3}"/>
    <cellStyle name="Virgule fixe 14 2 2 6" xfId="50122" xr:uid="{9C73E190-BBBC-43D3-9535-A60E5797E716}"/>
    <cellStyle name="Virgule fixe 14 2 3" xfId="50123" xr:uid="{B8268FAA-154B-4E67-AEB2-5EFC1EFE1CBB}"/>
    <cellStyle name="Virgule fixe 14 3" xfId="50124" xr:uid="{FFD53DFD-5D14-47B4-B518-3BD6E4A4D5C3}"/>
    <cellStyle name="Virgule fixe 14 3 2" xfId="50125" xr:uid="{5B669F9D-E875-4898-8590-E7D09BBBE511}"/>
    <cellStyle name="Virgule fixe 14 3 2 2" xfId="50126" xr:uid="{8A9D7F30-49FE-48EC-9AF8-E43809B9108B}"/>
    <cellStyle name="Virgule fixe 14 3 2 2 2" xfId="50127" xr:uid="{3D45AAF7-1CDC-4B56-B318-6FDC36CA0232}"/>
    <cellStyle name="Virgule fixe 14 3 2 3" xfId="50128" xr:uid="{B61DEE96-BC10-4DE6-BC55-E6CC76DC39CA}"/>
    <cellStyle name="Virgule fixe 14 3 2 4" xfId="50129" xr:uid="{18320D0D-35BC-435D-9506-8C252A8C6D4E}"/>
    <cellStyle name="Virgule fixe 14 3 2 5" xfId="50130" xr:uid="{8BFFA655-9B5E-408F-A565-862724AFEABE}"/>
    <cellStyle name="Virgule fixe 14 3 3" xfId="50131" xr:uid="{594F6780-519E-4069-8DDD-038A6A930D9B}"/>
    <cellStyle name="Virgule fixe 14 3 3 2" xfId="50132" xr:uid="{86793C50-DA55-4285-9410-946120AF8765}"/>
    <cellStyle name="Virgule fixe 14 3 3 3" xfId="50133" xr:uid="{B19094F6-8D23-4E32-ABFC-209745432DD5}"/>
    <cellStyle name="Virgule fixe 14 3 4" xfId="50134" xr:uid="{A457BE0B-AA7A-47F6-A2D1-285EE49401CC}"/>
    <cellStyle name="Virgule fixe 14 3 5" xfId="50135" xr:uid="{3678D550-67A9-4C4B-90AE-DBB2182E84AE}"/>
    <cellStyle name="Virgule fixe 14 4" xfId="50136" xr:uid="{F3609846-D949-4FC2-9881-8D4AB4E25E54}"/>
    <cellStyle name="Virgule fixe 15" xfId="50137" xr:uid="{E5FF1D2F-ED6F-490A-A22C-7BD96111DACF}"/>
    <cellStyle name="Virgule fixe 15 2" xfId="50138" xr:uid="{F9427870-7018-47E4-9205-49600E96D37B}"/>
    <cellStyle name="Virgule fixe 15 2 2" xfId="50139" xr:uid="{88AEE433-3E70-4E89-BA47-32CEE1E3670D}"/>
    <cellStyle name="Virgule fixe 15 2 2 2" xfId="50140" xr:uid="{5CAEA7D8-5F6D-40B4-AB8B-0C4A498BECF1}"/>
    <cellStyle name="Virgule fixe 15 2 2 2 2" xfId="50141" xr:uid="{DE3B87D3-04D9-47E5-B29B-293E4F6D969A}"/>
    <cellStyle name="Virgule fixe 15 2 2 2 2 2" xfId="50142" xr:uid="{7A4530C1-DB17-4A52-9433-CCD8F095FE82}"/>
    <cellStyle name="Virgule fixe 15 2 2 2 3" xfId="50143" xr:uid="{CDB30CD8-9F50-4C2A-AFDB-5FF1D8833697}"/>
    <cellStyle name="Virgule fixe 15 2 2 2 4" xfId="50144" xr:uid="{678514A9-A216-4182-8147-714E95555AEC}"/>
    <cellStyle name="Virgule fixe 15 2 2 3" xfId="50145" xr:uid="{ED90F156-49CB-4493-AA53-96976D16EA27}"/>
    <cellStyle name="Virgule fixe 15 2 2 3 2" xfId="50146" xr:uid="{D6FF1E4E-EB80-4900-8980-F71ED94B5DB5}"/>
    <cellStyle name="Virgule fixe 15 2 2 4" xfId="50147" xr:uid="{07B66536-4BBE-4962-BB88-756029C1337B}"/>
    <cellStyle name="Virgule fixe 15 2 2 5" xfId="50148" xr:uid="{511346D0-5C62-4749-96BD-25EBBFE96804}"/>
    <cellStyle name="Virgule fixe 15 2 2 6" xfId="50149" xr:uid="{240FD04C-D564-4530-BA12-0456A3D944FA}"/>
    <cellStyle name="Virgule fixe 15 2 3" xfId="50150" xr:uid="{173869D1-BBF6-46C5-8182-D8388553CD2A}"/>
    <cellStyle name="Virgule fixe 15 3" xfId="50151" xr:uid="{FDF70970-0B55-4A78-94CB-67F9ED5C0A1E}"/>
    <cellStyle name="Virgule fixe 15 3 2" xfId="50152" xr:uid="{9135FC96-BC63-4486-87E3-81E3F018AD85}"/>
    <cellStyle name="Virgule fixe 15 3 2 2" xfId="50153" xr:uid="{463F9A6A-D920-4F5B-A50E-6FD38DA76812}"/>
    <cellStyle name="Virgule fixe 15 3 2 2 2" xfId="50154" xr:uid="{6A208B84-2A19-47E9-B65A-202F9A5BB15A}"/>
    <cellStyle name="Virgule fixe 15 3 2 3" xfId="50155" xr:uid="{F2153425-5691-42A9-A93D-5556B65E2CCE}"/>
    <cellStyle name="Virgule fixe 15 3 2 4" xfId="50156" xr:uid="{D12D7D32-3957-4F93-A9F1-D59D2D164618}"/>
    <cellStyle name="Virgule fixe 15 3 2 5" xfId="50157" xr:uid="{16F66909-E82B-44F4-9BFB-B9D5A98C797D}"/>
    <cellStyle name="Virgule fixe 15 3 3" xfId="50158" xr:uid="{7EE6BE39-F72B-4D56-A052-796A8D2B9C87}"/>
    <cellStyle name="Virgule fixe 15 3 3 2" xfId="50159" xr:uid="{98D8A025-4266-4A24-AB19-3D444818F0B5}"/>
    <cellStyle name="Virgule fixe 15 3 3 3" xfId="50160" xr:uid="{2ED9FAF3-85A3-421F-90BC-5D44D91C65D9}"/>
    <cellStyle name="Virgule fixe 15 3 4" xfId="50161" xr:uid="{AF2E452F-3643-4069-B288-A0AC46EB4FBA}"/>
    <cellStyle name="Virgule fixe 15 3 5" xfId="50162" xr:uid="{44BA639C-0196-44A9-A8C1-B7363C905A75}"/>
    <cellStyle name="Virgule fixe 15 4" xfId="50163" xr:uid="{A23A16E3-FBBA-4E78-86CB-A4B55FF112DC}"/>
    <cellStyle name="Virgule fixe 16" xfId="50164" xr:uid="{DA206C38-9DB6-4A65-8AA0-4ACEAA6031A7}"/>
    <cellStyle name="Virgule fixe 16 2" xfId="50165" xr:uid="{FA52AE13-C993-4ACB-9EF1-E53D257BB567}"/>
    <cellStyle name="Virgule fixe 16 2 2" xfId="50166" xr:uid="{1FC33F13-90D6-4FAE-A929-D7D5BA2A9699}"/>
    <cellStyle name="Virgule fixe 16 2 2 2" xfId="50167" xr:uid="{1D42B6A4-8EB1-4F5C-A8C5-60DC50326CF5}"/>
    <cellStyle name="Virgule fixe 16 2 2 2 2" xfId="50168" xr:uid="{BA4CB632-5364-4E48-8CD7-C8F1B6AEA40A}"/>
    <cellStyle name="Virgule fixe 16 2 2 2 2 2" xfId="50169" xr:uid="{8D80189C-3D21-4498-AB48-7FD5DD74DEDA}"/>
    <cellStyle name="Virgule fixe 16 2 2 2 3" xfId="50170" xr:uid="{F90B6B60-553D-4B5E-B376-E0A4DE738E23}"/>
    <cellStyle name="Virgule fixe 16 2 2 2 4" xfId="50171" xr:uid="{2523E3F7-6289-43D7-90FD-2E72A1856DD7}"/>
    <cellStyle name="Virgule fixe 16 2 2 3" xfId="50172" xr:uid="{B86EEE01-5E9C-4408-B7B3-58C614CEDE6D}"/>
    <cellStyle name="Virgule fixe 16 2 2 3 2" xfId="50173" xr:uid="{3CB3DBEF-9ED7-4644-8ED8-2D264DA96CE9}"/>
    <cellStyle name="Virgule fixe 16 2 2 4" xfId="50174" xr:uid="{3751A32C-2AE6-4FB6-83ED-C512629FE0D4}"/>
    <cellStyle name="Virgule fixe 16 2 2 5" xfId="50175" xr:uid="{797DAAC9-51E6-465F-8C93-4DFC79756E06}"/>
    <cellStyle name="Virgule fixe 16 2 2 6" xfId="50176" xr:uid="{BF4040BB-2852-4FC6-B638-12E8A8B1FFFE}"/>
    <cellStyle name="Virgule fixe 16 2 3" xfId="50177" xr:uid="{26308ADD-B434-42CC-922E-4B23947CD989}"/>
    <cellStyle name="Virgule fixe 16 3" xfId="50178" xr:uid="{9A2AF455-3442-4D6D-A254-94E02EB3FB54}"/>
    <cellStyle name="Virgule fixe 16 3 2" xfId="50179" xr:uid="{9CE89FDD-6E71-4580-8C1E-F2B2E350712D}"/>
    <cellStyle name="Virgule fixe 16 3 2 2" xfId="50180" xr:uid="{A2607828-B673-405C-B760-CB4B60DBB10F}"/>
    <cellStyle name="Virgule fixe 16 3 2 2 2" xfId="50181" xr:uid="{601E9D51-5CF5-48C6-A45A-75C265B80FD9}"/>
    <cellStyle name="Virgule fixe 16 3 2 3" xfId="50182" xr:uid="{FAF49236-DD31-44E4-9FBE-A56854E349BD}"/>
    <cellStyle name="Virgule fixe 16 3 2 4" xfId="50183" xr:uid="{F1684E59-A03F-4D41-A7AA-B75BAF913E6D}"/>
    <cellStyle name="Virgule fixe 16 3 2 5" xfId="50184" xr:uid="{926A1577-A530-4950-801F-231F1A269746}"/>
    <cellStyle name="Virgule fixe 16 3 3" xfId="50185" xr:uid="{F667342F-F2F1-4B92-B68C-786D775C77E2}"/>
    <cellStyle name="Virgule fixe 16 3 3 2" xfId="50186" xr:uid="{A98F795B-761C-4C26-AA81-E24912675A7F}"/>
    <cellStyle name="Virgule fixe 16 3 3 3" xfId="50187" xr:uid="{806F3A01-46F2-46F3-8E76-12217E641C13}"/>
    <cellStyle name="Virgule fixe 16 3 4" xfId="50188" xr:uid="{BCF99D7F-C8E5-425A-806E-54646FA9EE96}"/>
    <cellStyle name="Virgule fixe 16 3 5" xfId="50189" xr:uid="{B7631572-ADD7-4A89-A708-5F5084195651}"/>
    <cellStyle name="Virgule fixe 16 4" xfId="50190" xr:uid="{57A537B7-F98F-4181-AB45-D24196E2B274}"/>
    <cellStyle name="Virgule fixe 17" xfId="50191" xr:uid="{74684B7D-77C0-4F95-9AA0-92DBEC507DDB}"/>
    <cellStyle name="Virgule fixe 17 2" xfId="50192" xr:uid="{A4802081-C079-4D94-BB40-13DADC895B1C}"/>
    <cellStyle name="Virgule fixe 17 2 2" xfId="50193" xr:uid="{7BF16577-9230-4C07-9C4A-FC43C7433B28}"/>
    <cellStyle name="Virgule fixe 17 2 2 2" xfId="50194" xr:uid="{BED3962C-AD7C-491E-B9C1-D8D1BEB9CEF4}"/>
    <cellStyle name="Virgule fixe 17 2 2 2 2" xfId="50195" xr:uid="{CFF7A29C-C795-4202-80BB-659E4876CB08}"/>
    <cellStyle name="Virgule fixe 17 2 2 2 2 2" xfId="50196" xr:uid="{B879457B-9EB4-47B8-A080-7831507F17CC}"/>
    <cellStyle name="Virgule fixe 17 2 2 2 3" xfId="50197" xr:uid="{F609186E-F673-4895-AC82-FB3564A3FF7C}"/>
    <cellStyle name="Virgule fixe 17 2 2 2 4" xfId="50198" xr:uid="{9E47E3F3-5498-46AC-A554-F13DF023ED37}"/>
    <cellStyle name="Virgule fixe 17 2 2 3" xfId="50199" xr:uid="{0F9D18FE-B096-4CDB-B02F-58D1F0093BA5}"/>
    <cellStyle name="Virgule fixe 17 2 2 3 2" xfId="50200" xr:uid="{BCF323E8-AEAE-41D0-9F7C-B799441AF43C}"/>
    <cellStyle name="Virgule fixe 17 2 2 4" xfId="50201" xr:uid="{CAEF8BF4-9E01-44BB-BEC3-877309A6F02A}"/>
    <cellStyle name="Virgule fixe 17 2 2 5" xfId="50202" xr:uid="{F5CC29D4-4A74-47D6-B199-F2A7C5DEAD6B}"/>
    <cellStyle name="Virgule fixe 17 2 2 6" xfId="50203" xr:uid="{75D8ED3D-3328-48FD-BA14-8797FAE5BC15}"/>
    <cellStyle name="Virgule fixe 17 2 3" xfId="50204" xr:uid="{36ED67A7-C580-4313-AE54-459AE99A8E7A}"/>
    <cellStyle name="Virgule fixe 17 3" xfId="50205" xr:uid="{2DBC88D9-8EDD-4036-94AB-E4873FDAA859}"/>
    <cellStyle name="Virgule fixe 17 3 2" xfId="50206" xr:uid="{21146271-7190-4C83-B81D-2EC87D919F95}"/>
    <cellStyle name="Virgule fixe 17 3 2 2" xfId="50207" xr:uid="{7A05DF8A-FC99-4D1B-A8D9-77BBA5F6A622}"/>
    <cellStyle name="Virgule fixe 17 3 2 2 2" xfId="50208" xr:uid="{18442527-0012-47F2-A612-ECABE1392F4C}"/>
    <cellStyle name="Virgule fixe 17 3 2 3" xfId="50209" xr:uid="{110A8213-04DB-4AC0-B3CB-738669F3C646}"/>
    <cellStyle name="Virgule fixe 17 3 2 4" xfId="50210" xr:uid="{04EA90B2-B7D9-4535-810A-E85409E0B73B}"/>
    <cellStyle name="Virgule fixe 17 3 2 5" xfId="50211" xr:uid="{D58BE4BE-32E7-4958-8D08-4E7F96AD13E4}"/>
    <cellStyle name="Virgule fixe 17 3 3" xfId="50212" xr:uid="{6C302F80-B5A3-44E3-8D9A-80EC571DF130}"/>
    <cellStyle name="Virgule fixe 17 3 3 2" xfId="50213" xr:uid="{50410BF7-19C1-4412-ABAB-94CC344A624E}"/>
    <cellStyle name="Virgule fixe 17 3 3 3" xfId="50214" xr:uid="{32D3C1C3-8818-41FC-BDCC-E4BFD1200510}"/>
    <cellStyle name="Virgule fixe 17 3 4" xfId="50215" xr:uid="{931C41B8-9631-44C6-877C-61C10CB88773}"/>
    <cellStyle name="Virgule fixe 17 3 5" xfId="50216" xr:uid="{E948C2C0-1AF0-420C-B989-727C0AF7AEDE}"/>
    <cellStyle name="Virgule fixe 17 4" xfId="50217" xr:uid="{DAC73E19-0786-4623-BF8A-A1234933B9BC}"/>
    <cellStyle name="Virgule fixe 18" xfId="50218" xr:uid="{89D06AEE-AD55-464F-9592-2919532F0428}"/>
    <cellStyle name="Virgule fixe 18 2" xfId="50219" xr:uid="{5774F2F6-9A5C-4EAC-B5A7-5B7B59C608A6}"/>
    <cellStyle name="Virgule fixe 18 2 2" xfId="50220" xr:uid="{212857B4-28D0-4311-A796-DB24308ECE6D}"/>
    <cellStyle name="Virgule fixe 18 2 2 2" xfId="50221" xr:uid="{4212DE67-B6B9-4257-A16A-E6531C90398C}"/>
    <cellStyle name="Virgule fixe 18 2 2 2 2" xfId="50222" xr:uid="{69592F44-74B2-455D-B992-9A29DDC60FB7}"/>
    <cellStyle name="Virgule fixe 18 2 2 2 2 2" xfId="50223" xr:uid="{E0CFEB57-F397-4519-BBDC-66FE9F90AC52}"/>
    <cellStyle name="Virgule fixe 18 2 2 2 3" xfId="50224" xr:uid="{8144233B-C432-4C3F-9C3D-96448EF44609}"/>
    <cellStyle name="Virgule fixe 18 2 2 2 4" xfId="50225" xr:uid="{7D789061-1B70-40CA-8C58-F63B9E0F687A}"/>
    <cellStyle name="Virgule fixe 18 2 2 3" xfId="50226" xr:uid="{4E0B4F30-54F9-4D9B-A056-D232EAE44116}"/>
    <cellStyle name="Virgule fixe 18 2 2 3 2" xfId="50227" xr:uid="{7FBCF5A7-A4FF-4960-A9B7-B9E10858297C}"/>
    <cellStyle name="Virgule fixe 18 2 2 4" xfId="50228" xr:uid="{BDFE453E-1ADB-43F2-94F2-94F92DDBC86F}"/>
    <cellStyle name="Virgule fixe 18 2 2 5" xfId="50229" xr:uid="{4FB620B1-74AE-414C-AFF7-A77F4D9FEA3B}"/>
    <cellStyle name="Virgule fixe 18 2 2 6" xfId="50230" xr:uid="{E7691CC2-2098-4D4B-B302-33485C7576A9}"/>
    <cellStyle name="Virgule fixe 18 2 3" xfId="50231" xr:uid="{18F00DA2-9532-4315-AB8C-B2BACA815285}"/>
    <cellStyle name="Virgule fixe 18 3" xfId="50232" xr:uid="{D27E144D-0AF6-4A94-B97C-31D01A927F78}"/>
    <cellStyle name="Virgule fixe 18 3 2" xfId="50233" xr:uid="{FEA669D1-96CD-402A-86C1-30BFE1DA3484}"/>
    <cellStyle name="Virgule fixe 18 3 2 2" xfId="50234" xr:uid="{C90450E2-6AEC-4A15-945F-20B074538896}"/>
    <cellStyle name="Virgule fixe 18 3 2 2 2" xfId="50235" xr:uid="{7DD3F105-70EB-445F-A044-4D5856D917C8}"/>
    <cellStyle name="Virgule fixe 18 3 2 3" xfId="50236" xr:uid="{D62EC0FB-641C-40C6-A39D-4D620C6CAB66}"/>
    <cellStyle name="Virgule fixe 18 3 2 4" xfId="50237" xr:uid="{E9A486B7-7A55-460D-B006-E2BF27626EFB}"/>
    <cellStyle name="Virgule fixe 18 3 2 5" xfId="50238" xr:uid="{594C0C37-6DC0-4F69-9534-E41BC3CA6347}"/>
    <cellStyle name="Virgule fixe 18 3 3" xfId="50239" xr:uid="{92C210CD-F32F-41B8-B248-A91AA95BDA51}"/>
    <cellStyle name="Virgule fixe 18 3 3 2" xfId="50240" xr:uid="{9C83E12B-25A4-4B1E-9ABF-905BAADCFB0E}"/>
    <cellStyle name="Virgule fixe 18 3 3 3" xfId="50241" xr:uid="{FD0236F2-452F-4CEB-91AC-94D9FCA1C0E1}"/>
    <cellStyle name="Virgule fixe 18 3 4" xfId="50242" xr:uid="{57B57F97-CF16-4297-AA28-0FCBFD1DEF4F}"/>
    <cellStyle name="Virgule fixe 18 3 5" xfId="50243" xr:uid="{693F0CA5-6687-423F-AC0F-6E6E86FDEB43}"/>
    <cellStyle name="Virgule fixe 18 4" xfId="50244" xr:uid="{76029EC3-1768-4D99-970F-69DC73E72441}"/>
    <cellStyle name="Virgule fixe 19" xfId="50245" xr:uid="{D7020889-6832-4A43-97BD-D7737085383A}"/>
    <cellStyle name="Virgule fixe 19 2" xfId="50246" xr:uid="{4ED11D45-0AD8-4AC2-A160-432B38D99AD8}"/>
    <cellStyle name="Virgule fixe 19 2 2" xfId="50247" xr:uid="{42DC134A-9A49-47A0-84E7-78322EC89D0E}"/>
    <cellStyle name="Virgule fixe 19 2 2 2" xfId="50248" xr:uid="{BC6E2480-53C6-42A7-A0DE-ECE12F0634D9}"/>
    <cellStyle name="Virgule fixe 19 2 2 2 2" xfId="50249" xr:uid="{4E52A37A-6E8F-4666-A150-DDB10F972F93}"/>
    <cellStyle name="Virgule fixe 19 2 2 2 2 2" xfId="50250" xr:uid="{CE001632-9E3F-4BB2-B25B-0163786BC30B}"/>
    <cellStyle name="Virgule fixe 19 2 2 2 3" xfId="50251" xr:uid="{21822A26-B7E4-4B6B-8169-2685DCFC3E9C}"/>
    <cellStyle name="Virgule fixe 19 2 2 2 4" xfId="50252" xr:uid="{09EA6D18-DDA0-411C-B9A2-05FB301404AB}"/>
    <cellStyle name="Virgule fixe 19 2 2 3" xfId="50253" xr:uid="{95038A23-A06E-4AEE-81A7-02EE59C3299C}"/>
    <cellStyle name="Virgule fixe 19 2 2 3 2" xfId="50254" xr:uid="{BDB626B9-71B9-45FA-962B-9DC765065415}"/>
    <cellStyle name="Virgule fixe 19 2 2 4" xfId="50255" xr:uid="{1DDF4290-8D6B-4946-A313-987C02E631C8}"/>
    <cellStyle name="Virgule fixe 19 2 2 5" xfId="50256" xr:uid="{45701A9D-3CE2-40B2-8F1D-93F9B1A2D239}"/>
    <cellStyle name="Virgule fixe 19 2 2 6" xfId="50257" xr:uid="{FDAD68EF-A1AE-4050-A9AC-009409582CEA}"/>
    <cellStyle name="Virgule fixe 19 2 3" xfId="50258" xr:uid="{C8153252-D2BE-4DE7-B39F-F30E0DF81D56}"/>
    <cellStyle name="Virgule fixe 19 3" xfId="50259" xr:uid="{354DC153-829F-44B1-B7F4-9D81EE25BB50}"/>
    <cellStyle name="Virgule fixe 19 3 2" xfId="50260" xr:uid="{F98260E2-4F57-42AF-805C-3C8D632CFE61}"/>
    <cellStyle name="Virgule fixe 19 3 2 2" xfId="50261" xr:uid="{53BEC3D0-EF2F-4B0C-876C-1B9F796ACC99}"/>
    <cellStyle name="Virgule fixe 19 3 2 2 2" xfId="50262" xr:uid="{10CBAE9D-1D5F-45AF-A035-0F6DDD26E055}"/>
    <cellStyle name="Virgule fixe 19 3 2 3" xfId="50263" xr:uid="{310FAF3B-B597-443F-B146-E9DC6B64DF27}"/>
    <cellStyle name="Virgule fixe 19 3 2 4" xfId="50264" xr:uid="{30AABA2B-5816-472D-B8EA-335216A14423}"/>
    <cellStyle name="Virgule fixe 19 3 2 5" xfId="50265" xr:uid="{94ADAB68-4C5E-40A8-9314-AD5E83E27424}"/>
    <cellStyle name="Virgule fixe 19 3 3" xfId="50266" xr:uid="{D3BE2C11-2562-49DA-AA73-FA4CA00EDE46}"/>
    <cellStyle name="Virgule fixe 19 3 3 2" xfId="50267" xr:uid="{6DBF3D1C-B4B4-4CB6-B409-3F99E51E1018}"/>
    <cellStyle name="Virgule fixe 19 3 3 3" xfId="50268" xr:uid="{F1F89C89-E1D4-43E0-9137-DFA509CB6974}"/>
    <cellStyle name="Virgule fixe 19 3 4" xfId="50269" xr:uid="{F2F2D29C-DEBD-401D-800C-710551BCFEAA}"/>
    <cellStyle name="Virgule fixe 19 3 5" xfId="50270" xr:uid="{54F8DE7E-BECF-448A-83AB-29D81B76DC36}"/>
    <cellStyle name="Virgule fixe 19 4" xfId="50271" xr:uid="{303FBF17-D974-46B9-9DA5-0C6D5C3B6EA6}"/>
    <cellStyle name="Virgule fixe 2" xfId="2789" xr:uid="{2792AD91-57BC-44DC-B73B-59741379C615}"/>
    <cellStyle name="Virgule fixe 2 10" xfId="50273" xr:uid="{86086A3A-71D0-4C06-8BD1-7B54CFF38BC3}"/>
    <cellStyle name="Virgule fixe 2 10 2" xfId="50274" xr:uid="{94D765DD-E43E-444C-8B60-CA71DD9CB9C9}"/>
    <cellStyle name="Virgule fixe 2 10 2 2" xfId="50275" xr:uid="{63E6616B-EDF9-4DE8-9097-0409C493CFFE}"/>
    <cellStyle name="Virgule fixe 2 10 2 2 2" xfId="50276" xr:uid="{4301DB5F-A4A8-4F60-B552-89C458CA2664}"/>
    <cellStyle name="Virgule fixe 2 10 2 3" xfId="50277" xr:uid="{573BC73B-380C-4F7A-9398-631BECA96FFA}"/>
    <cellStyle name="Virgule fixe 2 10 2 4" xfId="50278" xr:uid="{8A84F17C-DE04-4767-BAA9-5F48D70982AC}"/>
    <cellStyle name="Virgule fixe 2 10 3" xfId="50279" xr:uid="{1B66BC49-4D27-4A83-BDD1-0E84E63B288E}"/>
    <cellStyle name="Virgule fixe 2 10 3 2" xfId="50280" xr:uid="{FF8ABE74-D9A3-4108-91D1-E8F5CB7EB529}"/>
    <cellStyle name="Virgule fixe 2 10 4" xfId="50281" xr:uid="{5C53C062-8B4B-4127-B86E-F4F077ABC2F0}"/>
    <cellStyle name="Virgule fixe 2 10 5" xfId="50282" xr:uid="{F92F6A34-1717-459A-ABEF-000F48C32699}"/>
    <cellStyle name="Virgule fixe 2 11" xfId="50283" xr:uid="{D49B7EE3-B041-4B10-8BCB-D8078D97D213}"/>
    <cellStyle name="Virgule fixe 2 12" xfId="50272" xr:uid="{D8236B31-5184-48C6-B1E7-70515310D461}"/>
    <cellStyle name="Virgule fixe 2 2" xfId="3768" xr:uid="{0299DDEC-2A80-40B4-91C9-D9226994A64E}"/>
    <cellStyle name="Virgule fixe 2 2 2" xfId="50285" xr:uid="{81E4A39A-238E-4952-86DB-D2F92E6AC152}"/>
    <cellStyle name="Virgule fixe 2 2 2 2" xfId="50286" xr:uid="{2FDCC616-A3B2-4721-9256-35FEBE6AB2C8}"/>
    <cellStyle name="Virgule fixe 2 2 2 2 2" xfId="50287" xr:uid="{EB3D71E0-2AF5-439F-AC67-70A560CBC95F}"/>
    <cellStyle name="Virgule fixe 2 2 2 2 2 2" xfId="50288" xr:uid="{19DC69A8-8F2C-486B-93A2-3BB9F54CF830}"/>
    <cellStyle name="Virgule fixe 2 2 2 2 3" xfId="50289" xr:uid="{72964A32-3E01-4290-9D47-72C2A479C487}"/>
    <cellStyle name="Virgule fixe 2 2 2 2 4" xfId="50290" xr:uid="{0CF08273-3880-4C31-94F2-70E6DF9F2EB2}"/>
    <cellStyle name="Virgule fixe 2 2 2 3" xfId="50291" xr:uid="{7BD951ED-16F9-4C43-9377-DA97BEAD5EBF}"/>
    <cellStyle name="Virgule fixe 2 2 2 3 2" xfId="50292" xr:uid="{309AE105-0DCD-4B6B-B826-FB9758ED1197}"/>
    <cellStyle name="Virgule fixe 2 2 2 4" xfId="50293" xr:uid="{6805FA29-2332-404D-BB2D-84F8D22F3286}"/>
    <cellStyle name="Virgule fixe 2 2 2 5" xfId="50294" xr:uid="{FED0A237-4A4A-4E92-B9BF-4505ED49CC6C}"/>
    <cellStyle name="Virgule fixe 2 2 2 6" xfId="50295" xr:uid="{6369B30A-F1BF-45B8-9FAF-245DFCC76751}"/>
    <cellStyle name="Virgule fixe 2 2 3" xfId="50296" xr:uid="{07A7DB07-85E7-4B96-8C07-8296460F3D05}"/>
    <cellStyle name="Virgule fixe 2 2 3 2" xfId="50297" xr:uid="{E4B41277-CA06-4260-8B7D-245C17DB795D}"/>
    <cellStyle name="Virgule fixe 2 2 4" xfId="50284" xr:uid="{E7BD4AA5-B2CC-4768-B9C0-CC86B93BD13A}"/>
    <cellStyle name="Virgule fixe 2 3" xfId="50298" xr:uid="{4AE7BD69-0DC8-4EF0-9396-0EE441F73D3E}"/>
    <cellStyle name="Virgule fixe 2 3 2" xfId="50299" xr:uid="{C747AA63-BA06-49CC-9D30-E1DFBD8A9D3F}"/>
    <cellStyle name="Virgule fixe 2 3 2 2" xfId="50300" xr:uid="{EDD1CEEB-A286-4F51-A273-005806115AB0}"/>
    <cellStyle name="Virgule fixe 2 3 2 2 2" xfId="50301" xr:uid="{47ED8F36-4B30-4E74-868B-1E76411957CD}"/>
    <cellStyle name="Virgule fixe 2 3 2 2 2 2" xfId="50302" xr:uid="{8228950C-F092-4F42-9728-260258DDA8B7}"/>
    <cellStyle name="Virgule fixe 2 3 2 2 3" xfId="50303" xr:uid="{36E6D3C9-62CE-4FD1-B927-6A2F162E5028}"/>
    <cellStyle name="Virgule fixe 2 3 2 2 4" xfId="50304" xr:uid="{78136FA9-BC5F-47B5-9293-1094C7C5C85C}"/>
    <cellStyle name="Virgule fixe 2 3 2 3" xfId="50305" xr:uid="{8C5E15D2-9636-4922-B280-98D3FDA2E08F}"/>
    <cellStyle name="Virgule fixe 2 3 2 3 2" xfId="50306" xr:uid="{535DDF51-479F-467D-8FCF-A7AD235442ED}"/>
    <cellStyle name="Virgule fixe 2 3 2 4" xfId="50307" xr:uid="{28528112-BBFE-4621-8EA5-D7FE87D38483}"/>
    <cellStyle name="Virgule fixe 2 3 2 5" xfId="50308" xr:uid="{1EE89C80-DBB4-4C12-8F79-1643F5E1C429}"/>
    <cellStyle name="Virgule fixe 2 3 2 6" xfId="50309" xr:uid="{9822CF8C-F90C-477A-8B0E-9F614AA53CB6}"/>
    <cellStyle name="Virgule fixe 2 3 3" xfId="50310" xr:uid="{AD839EF6-2A0E-4BD5-B8D7-6F9871AE1D5E}"/>
    <cellStyle name="Virgule fixe 2 4" xfId="50311" xr:uid="{57C45860-7B2E-4793-947A-A255335894D3}"/>
    <cellStyle name="Virgule fixe 2 4 2" xfId="50312" xr:uid="{C01416F8-8DA5-40E6-B827-9796704BBE7B}"/>
    <cellStyle name="Virgule fixe 2 4 2 2" xfId="50313" xr:uid="{1BF5D95C-6541-4A1E-8475-8327450F6081}"/>
    <cellStyle name="Virgule fixe 2 4 2 2 2" xfId="50314" xr:uid="{85ACB5BA-1042-4697-BE03-524736F435EE}"/>
    <cellStyle name="Virgule fixe 2 4 2 2 2 2" xfId="50315" xr:uid="{E37E41D8-5199-4019-83F3-430B3E94A901}"/>
    <cellStyle name="Virgule fixe 2 4 2 2 3" xfId="50316" xr:uid="{CC009EF3-B6FD-40D4-A934-73F6531008E2}"/>
    <cellStyle name="Virgule fixe 2 4 2 2 4" xfId="50317" xr:uid="{6891E690-DA90-4386-97A9-7CD6EA8603E8}"/>
    <cellStyle name="Virgule fixe 2 4 2 3" xfId="50318" xr:uid="{99CDF42C-9BD1-4335-B705-593AF486B252}"/>
    <cellStyle name="Virgule fixe 2 4 2 3 2" xfId="50319" xr:uid="{9DD602B8-1016-40D7-B8CD-3A85EC313072}"/>
    <cellStyle name="Virgule fixe 2 4 2 4" xfId="50320" xr:uid="{CB25B927-27E9-4509-BF2C-A02ECB4EEA0B}"/>
    <cellStyle name="Virgule fixe 2 4 2 5" xfId="50321" xr:uid="{588A7AFE-87B4-4BB5-8272-371F3B922128}"/>
    <cellStyle name="Virgule fixe 2 4 2 6" xfId="50322" xr:uid="{EA132A0C-3672-448F-81C0-8B253C9A5F6D}"/>
    <cellStyle name="Virgule fixe 2 5" xfId="50323" xr:uid="{661B739D-6295-4FA3-94CA-01058BC855F9}"/>
    <cellStyle name="Virgule fixe 2 5 2" xfId="50324" xr:uid="{41894F46-C8F7-4356-AE6B-525F3F7297EF}"/>
    <cellStyle name="Virgule fixe 2 5 2 2" xfId="50325" xr:uid="{10136F74-6E82-4229-BFD4-019CA2364F9D}"/>
    <cellStyle name="Virgule fixe 2 5 2 2 2" xfId="50326" xr:uid="{D5BBCD9E-DAFF-4719-9EBA-870E0058D87E}"/>
    <cellStyle name="Virgule fixe 2 5 2 2 2 2" xfId="50327" xr:uid="{0C036008-3608-4226-A18A-2B548E1CFF86}"/>
    <cellStyle name="Virgule fixe 2 5 2 2 3" xfId="50328" xr:uid="{0CE340C2-7B34-427B-A29B-AF4BB7DAF972}"/>
    <cellStyle name="Virgule fixe 2 5 2 2 4" xfId="50329" xr:uid="{F4251580-1212-4CE9-B3D0-5D56A2156248}"/>
    <cellStyle name="Virgule fixe 2 5 2 3" xfId="50330" xr:uid="{B11CC572-0C9A-4B1F-85A1-32A0B8C49E46}"/>
    <cellStyle name="Virgule fixe 2 5 2 3 2" xfId="50331" xr:uid="{5844C5CB-571B-402D-BE35-6A99F74AB750}"/>
    <cellStyle name="Virgule fixe 2 5 2 4" xfId="50332" xr:uid="{9DA020BF-8A50-4A96-9873-9719354C04F9}"/>
    <cellStyle name="Virgule fixe 2 5 2 5" xfId="50333" xr:uid="{1E3AF2D5-2082-4604-B861-9216D9B7C6D1}"/>
    <cellStyle name="Virgule fixe 2 6" xfId="50334" xr:uid="{EEADA08A-98E3-4C0F-8886-4395CABA03C5}"/>
    <cellStyle name="Virgule fixe 2 6 2" xfId="50335" xr:uid="{7D7BC107-1F5C-4053-B5D0-68EB5572F6A4}"/>
    <cellStyle name="Virgule fixe 2 6 2 2" xfId="50336" xr:uid="{335B1722-BF44-4392-A855-5CE7CC8B055B}"/>
    <cellStyle name="Virgule fixe 2 6 2 2 2" xfId="50337" xr:uid="{64F99915-C6A7-4EF3-8E83-04FE8E16255A}"/>
    <cellStyle name="Virgule fixe 2 6 2 2 2 2" xfId="50338" xr:uid="{036BFA9E-5EF5-4D57-BE8C-A0229164A5CA}"/>
    <cellStyle name="Virgule fixe 2 6 2 2 3" xfId="50339" xr:uid="{6AA0315B-763E-432F-8467-AEBDEC02BA9D}"/>
    <cellStyle name="Virgule fixe 2 6 2 2 4" xfId="50340" xr:uid="{290B582B-4A09-4D03-A34B-95738F6AA590}"/>
    <cellStyle name="Virgule fixe 2 6 2 3" xfId="50341" xr:uid="{73BA3BC4-7532-4ACB-B34F-487FCC56FE16}"/>
    <cellStyle name="Virgule fixe 2 6 2 3 2" xfId="50342" xr:uid="{882C4A30-40B9-4DF4-BB41-87D7AB958614}"/>
    <cellStyle name="Virgule fixe 2 6 2 4" xfId="50343" xr:uid="{1EAFF532-7D93-480C-B241-45FE55893C87}"/>
    <cellStyle name="Virgule fixe 2 6 2 5" xfId="50344" xr:uid="{9B1637A5-C9DF-4FEC-8B22-B15818606FDD}"/>
    <cellStyle name="Virgule fixe 2 7" xfId="50345" xr:uid="{BE4DD3D7-BAC7-44BD-9EC7-F1A6272811DC}"/>
    <cellStyle name="Virgule fixe 2 7 2" xfId="50346" xr:uid="{374B9F95-98A0-448F-AB55-DE1D46F4896A}"/>
    <cellStyle name="Virgule fixe 2 7 2 2" xfId="50347" xr:uid="{3131A0F0-F636-477E-B88E-0388AC77044D}"/>
    <cellStyle name="Virgule fixe 2 7 2 2 2" xfId="50348" xr:uid="{24BD6645-BEDD-4FEB-9AC3-F3DA03BD4A9D}"/>
    <cellStyle name="Virgule fixe 2 7 2 2 2 2" xfId="50349" xr:uid="{501EB2EE-49B7-4E32-AB84-9FD917A73A9F}"/>
    <cellStyle name="Virgule fixe 2 7 2 2 3" xfId="50350" xr:uid="{47F83B6E-D498-419C-A6AB-1B5FAB367739}"/>
    <cellStyle name="Virgule fixe 2 7 2 2 4" xfId="50351" xr:uid="{E211ECEF-4265-41BA-8953-BA60DE6DBDCA}"/>
    <cellStyle name="Virgule fixe 2 7 2 3" xfId="50352" xr:uid="{035ED0A5-EF7D-4A18-A930-57C2304A44AF}"/>
    <cellStyle name="Virgule fixe 2 7 2 3 2" xfId="50353" xr:uid="{C785F640-7416-41C9-844A-2BD0963E13D8}"/>
    <cellStyle name="Virgule fixe 2 7 2 4" xfId="50354" xr:uid="{A08A9614-7F13-4697-ACBA-D169772345E7}"/>
    <cellStyle name="Virgule fixe 2 7 2 5" xfId="50355" xr:uid="{B9FC8921-6E4B-46B4-B585-A64C37223452}"/>
    <cellStyle name="Virgule fixe 2 8" xfId="50356" xr:uid="{BFF3FC81-8174-4262-9993-77C52FC8EA52}"/>
    <cellStyle name="Virgule fixe 2 8 2" xfId="50357" xr:uid="{BF2C4B7D-CDE6-4084-A5DF-653A3AFD1A0F}"/>
    <cellStyle name="Virgule fixe 2 8 2 2" xfId="50358" xr:uid="{88BB4988-74EF-433C-BF46-33E8215EBAC1}"/>
    <cellStyle name="Virgule fixe 2 8 2 2 2" xfId="50359" xr:uid="{7D0CD0A2-7330-45D3-9211-3B2619F70F45}"/>
    <cellStyle name="Virgule fixe 2 8 2 2 2 2" xfId="50360" xr:uid="{6F013D88-6407-4A76-9162-D4C5A735609E}"/>
    <cellStyle name="Virgule fixe 2 8 2 2 3" xfId="50361" xr:uid="{DF412343-872B-4B81-8FF4-AB4DAE6DF673}"/>
    <cellStyle name="Virgule fixe 2 8 2 2 4" xfId="50362" xr:uid="{1C4E1235-04D8-41A6-9A47-75F7A755D5D9}"/>
    <cellStyle name="Virgule fixe 2 8 2 3" xfId="50363" xr:uid="{8D3770DE-6B1E-48CC-880C-5DAC3C91119F}"/>
    <cellStyle name="Virgule fixe 2 8 2 3 2" xfId="50364" xr:uid="{44845E61-E868-4A31-B345-664876B76F34}"/>
    <cellStyle name="Virgule fixe 2 8 2 4" xfId="50365" xr:uid="{C49381D9-292E-4D31-A9A3-3BB15F627648}"/>
    <cellStyle name="Virgule fixe 2 8 2 5" xfId="50366" xr:uid="{7BF121E3-23D6-4B48-A6A6-7C38608ACC37}"/>
    <cellStyle name="Virgule fixe 2 9" xfId="50367" xr:uid="{2F0F52EA-29F4-4391-9715-8A94EB1D58DF}"/>
    <cellStyle name="Virgule fixe 2 9 2" xfId="50368" xr:uid="{B6DB3A6D-CDFD-4C87-ABE3-DF983627B7A3}"/>
    <cellStyle name="Virgule fixe 2 9 2 2" xfId="50369" xr:uid="{5A24637E-2A18-4037-B13C-55A0A8C3E71B}"/>
    <cellStyle name="Virgule fixe 2 9 2 2 2" xfId="50370" xr:uid="{670FB198-BE11-4C8B-BEA4-F450FB6DACC5}"/>
    <cellStyle name="Virgule fixe 2 9 2 2 2 2" xfId="50371" xr:uid="{34C6DA84-2A8A-4FEE-BD2C-904725981035}"/>
    <cellStyle name="Virgule fixe 2 9 2 2 3" xfId="50372" xr:uid="{E1D0BAF8-04C3-4068-987A-2678CA868EAD}"/>
    <cellStyle name="Virgule fixe 2 9 2 2 4" xfId="50373" xr:uid="{369144B3-19B1-4556-8931-DCB6C51C01DD}"/>
    <cellStyle name="Virgule fixe 2 9 2 3" xfId="50374" xr:uid="{AF6DF87B-3CD3-4346-B175-38EF6AEE62BF}"/>
    <cellStyle name="Virgule fixe 2 9 2 3 2" xfId="50375" xr:uid="{2C276783-0CCF-4375-8AD8-9922D60FC885}"/>
    <cellStyle name="Virgule fixe 2 9 2 4" xfId="50376" xr:uid="{25E81145-CA50-426C-A91B-3E330394B973}"/>
    <cellStyle name="Virgule fixe 2 9 2 5" xfId="50377" xr:uid="{7BB91B8F-C8B4-47A7-A23B-C9E461E610F8}"/>
    <cellStyle name="Virgule fixe 20" xfId="50378" xr:uid="{4A44380E-8698-4A22-AA88-6D7EACB62C5A}"/>
    <cellStyle name="Virgule fixe 20 2" xfId="50379" xr:uid="{7113DCCE-C20D-4526-9F5B-5B20D8CD074C}"/>
    <cellStyle name="Virgule fixe 20 2 2" xfId="50380" xr:uid="{5FC477E7-76D2-4D0B-AFA0-1F8FD2773E8E}"/>
    <cellStyle name="Virgule fixe 20 2 2 2" xfId="50381" xr:uid="{8A001928-8200-44A6-9DD1-53A431DD211E}"/>
    <cellStyle name="Virgule fixe 20 2 2 2 2" xfId="50382" xr:uid="{D6C4D7D5-52F3-48C7-BC97-934D9D1FEA39}"/>
    <cellStyle name="Virgule fixe 20 2 2 2 2 2" xfId="50383" xr:uid="{81B96C0D-BF2C-4D09-8504-2B1673F48389}"/>
    <cellStyle name="Virgule fixe 20 2 2 2 3" xfId="50384" xr:uid="{3E744CA9-2D0B-4262-B2BC-673E768D9C9D}"/>
    <cellStyle name="Virgule fixe 20 2 2 2 4" xfId="50385" xr:uid="{6D7A9D3D-136C-4660-B0E3-98AFDF41163E}"/>
    <cellStyle name="Virgule fixe 20 2 2 3" xfId="50386" xr:uid="{AC5A320A-BD84-4BD9-B033-4B3D6AD853C3}"/>
    <cellStyle name="Virgule fixe 20 2 2 3 2" xfId="50387" xr:uid="{1385F4B6-795B-4C62-98D2-BAF8CDB3D97F}"/>
    <cellStyle name="Virgule fixe 20 2 2 4" xfId="50388" xr:uid="{6595AE52-D243-47C0-B0A7-279FE8A09ACB}"/>
    <cellStyle name="Virgule fixe 20 2 2 5" xfId="50389" xr:uid="{E4D15DAB-A280-4B82-8E2C-03B56304CC98}"/>
    <cellStyle name="Virgule fixe 20 2 2 6" xfId="50390" xr:uid="{6199317C-4B5A-4BAE-87A0-9178A9593A0B}"/>
    <cellStyle name="Virgule fixe 20 2 3" xfId="50391" xr:uid="{35061B91-EDE9-4F76-B1A2-3CF50E474B31}"/>
    <cellStyle name="Virgule fixe 20 3" xfId="50392" xr:uid="{E9E2D929-962C-4859-BA85-778F8F6220E1}"/>
    <cellStyle name="Virgule fixe 20 3 2" xfId="50393" xr:uid="{7E3B5B5D-9DF2-45A8-A2C1-F441B6934866}"/>
    <cellStyle name="Virgule fixe 20 3 2 2" xfId="50394" xr:uid="{A297F163-6619-48E3-998B-AD3105131A7C}"/>
    <cellStyle name="Virgule fixe 20 3 2 2 2" xfId="50395" xr:uid="{EC02E1EB-C6F8-4EA9-B12C-679D116A70CB}"/>
    <cellStyle name="Virgule fixe 20 3 2 3" xfId="50396" xr:uid="{173666A7-CEED-4BB5-BC89-FA80CA9513C8}"/>
    <cellStyle name="Virgule fixe 20 3 2 4" xfId="50397" xr:uid="{54309884-1263-48DF-A355-8C08CC39E47B}"/>
    <cellStyle name="Virgule fixe 20 3 2 5" xfId="50398" xr:uid="{E1059FD1-8585-49A5-9971-EF63BDBD5D0A}"/>
    <cellStyle name="Virgule fixe 20 3 3" xfId="50399" xr:uid="{28A79AE9-12B6-43B2-B06A-8056877F04DA}"/>
    <cellStyle name="Virgule fixe 20 3 3 2" xfId="50400" xr:uid="{9E4C92F3-B1CD-4B72-A6B8-E8F3B1366BE3}"/>
    <cellStyle name="Virgule fixe 20 3 3 3" xfId="50401" xr:uid="{7ACE6706-5CF9-40FC-85ED-DB38F953C9BF}"/>
    <cellStyle name="Virgule fixe 20 3 4" xfId="50402" xr:uid="{EA6F769F-3063-4822-86F9-95B79DA206A4}"/>
    <cellStyle name="Virgule fixe 20 3 5" xfId="50403" xr:uid="{C221DF96-ACD9-4BC5-A976-7CF75BEBA699}"/>
    <cellStyle name="Virgule fixe 20 4" xfId="50404" xr:uid="{4FBD348C-CB3F-46DC-B7DB-DE682B82248E}"/>
    <cellStyle name="Virgule fixe 21" xfId="50405" xr:uid="{4CAF6B42-03B3-402E-BEB4-39656FC73774}"/>
    <cellStyle name="Virgule fixe 21 2" xfId="50406" xr:uid="{A9447421-F666-46C8-BA71-07C726FBC6B6}"/>
    <cellStyle name="Virgule fixe 21 2 2" xfId="50407" xr:uid="{AB52D9AE-513A-4BFE-BC1A-2F50324FCE65}"/>
    <cellStyle name="Virgule fixe 21 2 2 2" xfId="50408" xr:uid="{D01BAD3B-3672-4BA1-9163-766D5C76E08D}"/>
    <cellStyle name="Virgule fixe 21 2 2 2 2" xfId="50409" xr:uid="{BCA557C0-85D1-4038-B42C-D92CF2E36A7F}"/>
    <cellStyle name="Virgule fixe 21 2 2 2 2 2" xfId="50410" xr:uid="{F677BA31-4342-4AEC-A93E-9946AACDB6E6}"/>
    <cellStyle name="Virgule fixe 21 2 2 2 3" xfId="50411" xr:uid="{5E231591-4B5E-4443-AA56-CE8B2019F53C}"/>
    <cellStyle name="Virgule fixe 21 2 2 2 4" xfId="50412" xr:uid="{BF4BF2BD-4841-431C-989A-BBB2C2E65B6F}"/>
    <cellStyle name="Virgule fixe 21 2 2 3" xfId="50413" xr:uid="{698D13A4-3104-4AA5-B941-1A0D1EC0F5BF}"/>
    <cellStyle name="Virgule fixe 21 2 2 3 2" xfId="50414" xr:uid="{FC1103EA-8392-4569-8E07-373EC54B7DBE}"/>
    <cellStyle name="Virgule fixe 21 2 2 4" xfId="50415" xr:uid="{28B3C128-EA51-415D-BB71-7FD58476AB7E}"/>
    <cellStyle name="Virgule fixe 21 2 2 5" xfId="50416" xr:uid="{BF5E26FF-5E8F-4AF9-AF6C-00EAC2B54F22}"/>
    <cellStyle name="Virgule fixe 21 2 2 6" xfId="50417" xr:uid="{B08A34A2-E291-4EA6-A719-327C82AA0E07}"/>
    <cellStyle name="Virgule fixe 21 2 3" xfId="50418" xr:uid="{D3088164-727E-4FCC-882F-866B5670FC9B}"/>
    <cellStyle name="Virgule fixe 21 3" xfId="50419" xr:uid="{E5C1B599-4607-4C47-8348-F20E7D7CA488}"/>
    <cellStyle name="Virgule fixe 21 3 2" xfId="50420" xr:uid="{FA985348-63F8-4ED0-AFCB-365CEE204520}"/>
    <cellStyle name="Virgule fixe 21 3 2 2" xfId="50421" xr:uid="{E4DF7D1C-B5A6-4D79-825C-7EB0DBBE774A}"/>
    <cellStyle name="Virgule fixe 21 3 2 2 2" xfId="50422" xr:uid="{D30EDB0E-3CC1-43C9-90CF-A2B2CFE58D33}"/>
    <cellStyle name="Virgule fixe 21 3 2 3" xfId="50423" xr:uid="{9E09E18E-0B7A-4957-A4C9-1E3CA7F1CC7E}"/>
    <cellStyle name="Virgule fixe 21 3 2 4" xfId="50424" xr:uid="{DBA695A3-504C-4B3A-AD41-363548048EB5}"/>
    <cellStyle name="Virgule fixe 21 3 2 5" xfId="50425" xr:uid="{5EF0DB38-942A-4D8D-8C9D-5D4254141E90}"/>
    <cellStyle name="Virgule fixe 21 3 3" xfId="50426" xr:uid="{0C5E0ADB-96F8-420D-B460-CBC442FA419C}"/>
    <cellStyle name="Virgule fixe 21 3 3 2" xfId="50427" xr:uid="{58EA14F3-A6B3-4C2C-8686-AD76A9855AA3}"/>
    <cellStyle name="Virgule fixe 21 3 3 3" xfId="50428" xr:uid="{E280A112-7BB9-4892-AC22-5A144521E5E4}"/>
    <cellStyle name="Virgule fixe 21 3 4" xfId="50429" xr:uid="{D28F5FDC-B129-4F3A-8D7C-72DB4F3CB0E0}"/>
    <cellStyle name="Virgule fixe 21 3 5" xfId="50430" xr:uid="{076EDE59-FAF4-4409-A84C-3F523F3EC66E}"/>
    <cellStyle name="Virgule fixe 21 4" xfId="50431" xr:uid="{98DF5EAD-9CBB-44D9-94E0-3AFC64C37024}"/>
    <cellStyle name="Virgule fixe 22" xfId="50432" xr:uid="{D1350495-69F4-424A-B9FF-87C9B0BA55D6}"/>
    <cellStyle name="Virgule fixe 22 2" xfId="50433" xr:uid="{9F9EA1D6-43BA-4EBE-A057-1DF7284F6FB4}"/>
    <cellStyle name="Virgule fixe 22 2 2" xfId="50434" xr:uid="{D52AC797-8C9D-41FF-B4BE-E4CDFCF69B49}"/>
    <cellStyle name="Virgule fixe 22 2 2 2" xfId="50435" xr:uid="{7F6A7491-40FE-4F69-AEC2-1FDE4283EEC7}"/>
    <cellStyle name="Virgule fixe 22 2 2 2 2" xfId="50436" xr:uid="{E5D2DB13-0BCC-475E-AD96-78D8A9961ED6}"/>
    <cellStyle name="Virgule fixe 22 2 2 2 2 2" xfId="50437" xr:uid="{12C38B09-9303-4F7E-9F4B-0E97E4092822}"/>
    <cellStyle name="Virgule fixe 22 2 2 2 3" xfId="50438" xr:uid="{B718E470-7639-47FF-84AF-BA14322FF13B}"/>
    <cellStyle name="Virgule fixe 22 2 2 2 4" xfId="50439" xr:uid="{67C5766D-F88D-4FDC-910C-C739A3F09FB1}"/>
    <cellStyle name="Virgule fixe 22 2 2 3" xfId="50440" xr:uid="{D683F010-F2DD-49C1-9919-3988016CEE8D}"/>
    <cellStyle name="Virgule fixe 22 2 2 3 2" xfId="50441" xr:uid="{0D50A7B0-3341-48B3-862F-7A3B236BA44D}"/>
    <cellStyle name="Virgule fixe 22 2 2 4" xfId="50442" xr:uid="{409A49A8-4AED-41C8-A742-0F364C4F82E6}"/>
    <cellStyle name="Virgule fixe 22 2 2 5" xfId="50443" xr:uid="{A61BF62F-FF32-4585-A3EF-5D4A7333A76B}"/>
    <cellStyle name="Virgule fixe 22 2 2 6" xfId="50444" xr:uid="{C4A90618-D4C2-45DE-8A8F-03EB1C0BD96F}"/>
    <cellStyle name="Virgule fixe 22 2 3" xfId="50445" xr:uid="{DB5C2578-DBE9-4595-A6BB-9920D8F5CCA7}"/>
    <cellStyle name="Virgule fixe 22 3" xfId="50446" xr:uid="{9886F30A-4BAB-4E17-B943-21A1712F3715}"/>
    <cellStyle name="Virgule fixe 22 3 2" xfId="50447" xr:uid="{3C0A7206-49FA-4DD1-9B05-66A46D6238F9}"/>
    <cellStyle name="Virgule fixe 22 3 2 2" xfId="50448" xr:uid="{ECED5E18-3E16-4524-A1A2-925C84DD559A}"/>
    <cellStyle name="Virgule fixe 22 3 2 2 2" xfId="50449" xr:uid="{267F5307-35C7-4C6A-9D3E-BAC7DF4E68DE}"/>
    <cellStyle name="Virgule fixe 22 3 2 3" xfId="50450" xr:uid="{1BE87547-5CE1-4207-8319-F42CB8DD799B}"/>
    <cellStyle name="Virgule fixe 22 3 2 4" xfId="50451" xr:uid="{96BED31C-A92E-447D-9C94-B65E128CA120}"/>
    <cellStyle name="Virgule fixe 22 3 2 5" xfId="50452" xr:uid="{5B9E0919-4384-4FEA-BD94-6B27D7B5CFFC}"/>
    <cellStyle name="Virgule fixe 22 3 3" xfId="50453" xr:uid="{4DCC3139-4C30-4103-9890-955D21CAAA16}"/>
    <cellStyle name="Virgule fixe 22 3 3 2" xfId="50454" xr:uid="{CE266E7E-0859-4FAB-9E56-90FC8DF53AF0}"/>
    <cellStyle name="Virgule fixe 22 3 3 3" xfId="50455" xr:uid="{C37F4258-6743-4E62-AFE0-71C8D1312A70}"/>
    <cellStyle name="Virgule fixe 22 3 4" xfId="50456" xr:uid="{E88CA3E2-883E-4F4D-9444-C54A2DDD8058}"/>
    <cellStyle name="Virgule fixe 22 3 5" xfId="50457" xr:uid="{A641D85F-387D-49F4-BD26-B1F275CB8F12}"/>
    <cellStyle name="Virgule fixe 22 4" xfId="50458" xr:uid="{0A5438E7-8E7C-4FE6-B30D-2988C7803EE2}"/>
    <cellStyle name="Virgule fixe 23" xfId="50459" xr:uid="{6BBB028A-C1A9-44C1-AA63-0E9BD9C3B199}"/>
    <cellStyle name="Virgule fixe 23 2" xfId="50460" xr:uid="{2F4B2818-9C43-43DB-89FA-B5D52D27350A}"/>
    <cellStyle name="Virgule fixe 23 2 2" xfId="50461" xr:uid="{845C2137-0128-4CAC-B035-532FCBC3B67A}"/>
    <cellStyle name="Virgule fixe 23 2 2 2" xfId="50462" xr:uid="{F5A79139-FDF2-47F6-8D49-985C852B07B3}"/>
    <cellStyle name="Virgule fixe 23 2 2 2 2" xfId="50463" xr:uid="{AE84DF5C-55BA-49E3-9B79-27347449C9E3}"/>
    <cellStyle name="Virgule fixe 23 2 2 2 2 2" xfId="50464" xr:uid="{E03BC4AD-F377-4C38-A37F-72BDC9A03CBA}"/>
    <cellStyle name="Virgule fixe 23 2 2 2 3" xfId="50465" xr:uid="{37D556A0-CDFE-4B37-943C-DA5E0E371E60}"/>
    <cellStyle name="Virgule fixe 23 2 2 2 4" xfId="50466" xr:uid="{18C21C4B-B41A-4C36-90ED-1E750B038400}"/>
    <cellStyle name="Virgule fixe 23 2 2 3" xfId="50467" xr:uid="{4E75AAED-8F05-40F4-A13B-C865CAD20AA8}"/>
    <cellStyle name="Virgule fixe 23 2 2 3 2" xfId="50468" xr:uid="{E7BF3AFD-7BB6-49B5-857E-467894EE513D}"/>
    <cellStyle name="Virgule fixe 23 2 2 4" xfId="50469" xr:uid="{431BB422-E590-4DBD-9597-428526E4EB21}"/>
    <cellStyle name="Virgule fixe 23 2 2 5" xfId="50470" xr:uid="{F24B409F-F6A6-4A77-A386-07D63F6A5BB4}"/>
    <cellStyle name="Virgule fixe 23 2 2 6" xfId="50471" xr:uid="{1B36069E-C7B0-4BED-88BC-0F6494786CF6}"/>
    <cellStyle name="Virgule fixe 23 2 3" xfId="50472" xr:uid="{9A049CDD-B8A9-4E7D-8A9E-66A06339BBA7}"/>
    <cellStyle name="Virgule fixe 23 3" xfId="50473" xr:uid="{7EE2C692-B445-46EF-9A9E-E2EF393A2326}"/>
    <cellStyle name="Virgule fixe 23 3 2" xfId="50474" xr:uid="{1FBA4098-F56D-43F6-A0FD-B3E157143187}"/>
    <cellStyle name="Virgule fixe 23 3 2 2" xfId="50475" xr:uid="{AE9F19A7-3EB2-40D8-89CB-09E77FF4EE07}"/>
    <cellStyle name="Virgule fixe 23 3 2 2 2" xfId="50476" xr:uid="{6288900E-8429-4944-AD97-231C40BCDEBE}"/>
    <cellStyle name="Virgule fixe 23 3 2 3" xfId="50477" xr:uid="{3AAF7341-EA40-49B4-A7A5-0EC1A0C79AE3}"/>
    <cellStyle name="Virgule fixe 23 3 2 4" xfId="50478" xr:uid="{6F990AAB-4841-4EFF-9F29-1A99E70B2EE4}"/>
    <cellStyle name="Virgule fixe 23 3 2 5" xfId="50479" xr:uid="{2624B331-CAA0-4943-A167-C934F7741D79}"/>
    <cellStyle name="Virgule fixe 23 3 3" xfId="50480" xr:uid="{0569BF7F-C91C-4498-8F0B-FBB4E6DA23E3}"/>
    <cellStyle name="Virgule fixe 23 3 3 2" xfId="50481" xr:uid="{4D0E1EF7-9167-4BD4-A30F-E9E1D009B4D2}"/>
    <cellStyle name="Virgule fixe 23 3 3 3" xfId="50482" xr:uid="{F7CFBF2C-4E9E-4AC2-8821-A2EA6AE1CA98}"/>
    <cellStyle name="Virgule fixe 23 3 4" xfId="50483" xr:uid="{15650178-683E-4060-BB60-E9F35FC25F3A}"/>
    <cellStyle name="Virgule fixe 23 3 5" xfId="50484" xr:uid="{F1DCED5D-513F-4FE4-A6F5-AE8CC29906D4}"/>
    <cellStyle name="Virgule fixe 23 4" xfId="50485" xr:uid="{31F8E5F6-E279-4767-B148-23DDBFFC2A31}"/>
    <cellStyle name="Virgule fixe 24" xfId="50486" xr:uid="{737A4897-3EB2-4D14-B3F0-AA7A3F5B87C3}"/>
    <cellStyle name="Virgule fixe 24 2" xfId="50487" xr:uid="{406C564C-6280-4C04-8598-E9B95EC34192}"/>
    <cellStyle name="Virgule fixe 24 2 2" xfId="50488" xr:uid="{5A407DE5-8C14-4A46-A66A-7DEDB8CE2BAE}"/>
    <cellStyle name="Virgule fixe 24 2 2 2" xfId="50489" xr:uid="{A78E66F2-2949-4754-87DC-7B9A32BCC175}"/>
    <cellStyle name="Virgule fixe 24 2 2 2 2" xfId="50490" xr:uid="{2818C7D0-28F2-4A97-9ADF-323077DB161C}"/>
    <cellStyle name="Virgule fixe 24 2 2 2 2 2" xfId="50491" xr:uid="{7C9A4C66-2B5D-43E0-AAA8-840817CAF9CE}"/>
    <cellStyle name="Virgule fixe 24 2 2 2 3" xfId="50492" xr:uid="{509AE705-32EF-47CA-9F80-F2ABB26837BD}"/>
    <cellStyle name="Virgule fixe 24 2 2 2 4" xfId="50493" xr:uid="{CAA32D90-65EB-4BBA-AA58-A01E5072BF4D}"/>
    <cellStyle name="Virgule fixe 24 2 2 3" xfId="50494" xr:uid="{F49DD278-EE7E-4FD3-8800-6F49F33C180B}"/>
    <cellStyle name="Virgule fixe 24 2 2 3 2" xfId="50495" xr:uid="{A51332AF-88D2-4C45-87C7-93172644F73E}"/>
    <cellStyle name="Virgule fixe 24 2 2 4" xfId="50496" xr:uid="{9B85D55E-62DB-4929-A8A5-2BAA9D8ECBFC}"/>
    <cellStyle name="Virgule fixe 24 2 2 5" xfId="50497" xr:uid="{8FB0DACF-C921-4037-BAC6-739E16537C60}"/>
    <cellStyle name="Virgule fixe 24 2 2 6" xfId="50498" xr:uid="{0E0E0F83-6600-4203-857A-67630725EA1E}"/>
    <cellStyle name="Virgule fixe 24 2 3" xfId="50499" xr:uid="{91D15DBE-936D-4DB7-B62C-4489B4FAA9EA}"/>
    <cellStyle name="Virgule fixe 24 3" xfId="50500" xr:uid="{B88850E6-F29A-4D47-AEB2-027784C8F5D6}"/>
    <cellStyle name="Virgule fixe 24 3 2" xfId="50501" xr:uid="{5D9C8ECE-D9DF-44A6-9E76-6596778B16FA}"/>
    <cellStyle name="Virgule fixe 24 3 2 2" xfId="50502" xr:uid="{A3305363-3ABE-42FE-AD5D-B3F3483421AD}"/>
    <cellStyle name="Virgule fixe 24 3 2 2 2" xfId="50503" xr:uid="{14234A6E-BAC6-47F7-8E6F-DC4B1F3CFC92}"/>
    <cellStyle name="Virgule fixe 24 3 2 3" xfId="50504" xr:uid="{7625811D-A875-44B6-83FA-D2CCB040090C}"/>
    <cellStyle name="Virgule fixe 24 3 2 4" xfId="50505" xr:uid="{B9633007-7706-4756-8B8A-59EBA3F38259}"/>
    <cellStyle name="Virgule fixe 24 3 2 5" xfId="50506" xr:uid="{1E457F5F-E12A-482C-A156-8C9B75D3EB2D}"/>
    <cellStyle name="Virgule fixe 24 3 3" xfId="50507" xr:uid="{8087C4CD-298E-4C56-BB41-869D344412DB}"/>
    <cellStyle name="Virgule fixe 24 3 3 2" xfId="50508" xr:uid="{EB959087-270E-49B9-AE8E-90D5258580AF}"/>
    <cellStyle name="Virgule fixe 24 3 3 3" xfId="50509" xr:uid="{5D3DF58B-7F17-41F5-B505-5B4ECBFFB6BB}"/>
    <cellStyle name="Virgule fixe 24 3 4" xfId="50510" xr:uid="{0A7C2D21-5F72-4A2F-ACA0-0FB436B9CDA1}"/>
    <cellStyle name="Virgule fixe 24 3 5" xfId="50511" xr:uid="{27ED78AD-2F0F-42C4-9044-A44D033531A9}"/>
    <cellStyle name="Virgule fixe 24 4" xfId="50512" xr:uid="{334694E6-89CB-4D8A-B5EE-2079B643FF00}"/>
    <cellStyle name="Virgule fixe 25" xfId="50513" xr:uid="{F5525CE1-1723-4076-95E4-12FD19593F4C}"/>
    <cellStyle name="Virgule fixe 25 2" xfId="50514" xr:uid="{66438DC2-360C-4BFD-80A6-2F4EB3D13185}"/>
    <cellStyle name="Virgule fixe 25 2 2" xfId="50515" xr:uid="{AF27D861-75D1-48FD-B65F-3E7A51CA8652}"/>
    <cellStyle name="Virgule fixe 25 2 2 2" xfId="50516" xr:uid="{7D47CF79-DE6A-4F75-BD51-E770A1FC590D}"/>
    <cellStyle name="Virgule fixe 25 2 2 2 2" xfId="50517" xr:uid="{6ED41FCC-5FEB-4022-9DD0-F82D30D16AB5}"/>
    <cellStyle name="Virgule fixe 25 2 2 2 2 2" xfId="50518" xr:uid="{51A33976-8EDB-4EC2-8836-715D94DCB23A}"/>
    <cellStyle name="Virgule fixe 25 2 2 2 3" xfId="50519" xr:uid="{2CBD1025-2234-4178-A350-436280D82E89}"/>
    <cellStyle name="Virgule fixe 25 2 2 2 4" xfId="50520" xr:uid="{C5538625-E744-43F9-AED2-170E8E3C0757}"/>
    <cellStyle name="Virgule fixe 25 2 2 3" xfId="50521" xr:uid="{8FD46AAF-2DA0-4937-BA99-998E053217FC}"/>
    <cellStyle name="Virgule fixe 25 2 2 3 2" xfId="50522" xr:uid="{39CD8D8D-5287-4647-AFF4-9E6AF5E70B9B}"/>
    <cellStyle name="Virgule fixe 25 2 2 4" xfId="50523" xr:uid="{B6A015BF-41D1-42C9-99F5-DA7B91B49AA4}"/>
    <cellStyle name="Virgule fixe 25 2 2 5" xfId="50524" xr:uid="{5E504F2D-099E-4774-BD94-7A3DB810E0E2}"/>
    <cellStyle name="Virgule fixe 25 2 2 6" xfId="50525" xr:uid="{AEE14E8C-EFDB-4B20-A856-7F5762835FA3}"/>
    <cellStyle name="Virgule fixe 25 2 3" xfId="50526" xr:uid="{63231E8D-8CDA-4105-9C2B-E47163856909}"/>
    <cellStyle name="Virgule fixe 25 3" xfId="50527" xr:uid="{FDFE28C4-50E6-464D-B8EF-769BE3A18DE6}"/>
    <cellStyle name="Virgule fixe 25 3 2" xfId="50528" xr:uid="{CB53DEF1-80FB-4287-92F6-1C1BCC09D306}"/>
    <cellStyle name="Virgule fixe 25 3 2 2" xfId="50529" xr:uid="{524F8EF7-8F4E-4C14-B723-2F6EBEE5FCA4}"/>
    <cellStyle name="Virgule fixe 25 3 2 2 2" xfId="50530" xr:uid="{061599B0-880D-4668-B884-E34B1370E775}"/>
    <cellStyle name="Virgule fixe 25 3 2 3" xfId="50531" xr:uid="{B72152AA-1FCF-4A79-A19C-B0A7657906CF}"/>
    <cellStyle name="Virgule fixe 25 3 2 4" xfId="50532" xr:uid="{60D32582-9792-4022-BBCD-B0666FA9042E}"/>
    <cellStyle name="Virgule fixe 25 3 2 5" xfId="50533" xr:uid="{EDAF2CB8-C3C7-4302-AF02-7F86E3375DF8}"/>
    <cellStyle name="Virgule fixe 25 3 3" xfId="50534" xr:uid="{D56585B8-49C5-4B98-AD57-2BB25301C2AC}"/>
    <cellStyle name="Virgule fixe 25 3 3 2" xfId="50535" xr:uid="{39C3188F-E7CE-4C66-8182-1901A0737CF1}"/>
    <cellStyle name="Virgule fixe 25 3 3 3" xfId="50536" xr:uid="{A09369C5-9A96-45DD-9413-042BA7E36DD1}"/>
    <cellStyle name="Virgule fixe 25 3 4" xfId="50537" xr:uid="{ACD53FD2-1D9A-43BD-8211-034C62ECEB43}"/>
    <cellStyle name="Virgule fixe 25 3 5" xfId="50538" xr:uid="{81E0B2EF-D6AB-4F26-A655-80EC0E68B71D}"/>
    <cellStyle name="Virgule fixe 25 4" xfId="50539" xr:uid="{7C0535C0-6915-4BA5-942B-FAEE0F01C69E}"/>
    <cellStyle name="Virgule fixe 26" xfId="50540" xr:uid="{93292E43-6F09-4057-9C5D-235D513DE157}"/>
    <cellStyle name="Virgule fixe 26 2" xfId="50541" xr:uid="{88263234-15B7-45C8-9096-D72A196F10B3}"/>
    <cellStyle name="Virgule fixe 26 2 2" xfId="50542" xr:uid="{BB656A1A-63AD-4244-A3C7-455CC1E9DC6A}"/>
    <cellStyle name="Virgule fixe 26 2 2 2" xfId="50543" xr:uid="{BA9905A7-7FB6-48AB-90A6-F7C5C25755F5}"/>
    <cellStyle name="Virgule fixe 26 2 2 2 2" xfId="50544" xr:uid="{5515E434-3412-41FA-8C13-CE6C0DE6418E}"/>
    <cellStyle name="Virgule fixe 26 2 2 2 2 2" xfId="50545" xr:uid="{A041103F-3EF3-4887-B749-B127494347FB}"/>
    <cellStyle name="Virgule fixe 26 2 2 2 3" xfId="50546" xr:uid="{A6A13979-C914-4FD0-A877-C6C1B0554DE6}"/>
    <cellStyle name="Virgule fixe 26 2 2 2 4" xfId="50547" xr:uid="{72A6D821-B1FD-4C8F-8CA0-ED4E218C634E}"/>
    <cellStyle name="Virgule fixe 26 2 2 3" xfId="50548" xr:uid="{6384B8A5-45FB-44F4-9418-7AEA9391AE4A}"/>
    <cellStyle name="Virgule fixe 26 2 2 3 2" xfId="50549" xr:uid="{922F1CAD-CABF-4024-A56A-8BA7D52EE0E1}"/>
    <cellStyle name="Virgule fixe 26 2 2 4" xfId="50550" xr:uid="{3D378E84-EED3-4D64-A2C2-9238221584F2}"/>
    <cellStyle name="Virgule fixe 26 2 2 5" xfId="50551" xr:uid="{72D5D324-2C65-437C-BF44-862C6D871209}"/>
    <cellStyle name="Virgule fixe 26 2 2 6" xfId="50552" xr:uid="{69400E69-0EC7-406D-B35F-6528803ADEA9}"/>
    <cellStyle name="Virgule fixe 26 2 3" xfId="50553" xr:uid="{B0174305-75AE-41AB-A514-33853214EDEB}"/>
    <cellStyle name="Virgule fixe 26 3" xfId="50554" xr:uid="{2FB98B17-C116-4108-860C-4CD5A783C5B8}"/>
    <cellStyle name="Virgule fixe 26 3 2" xfId="50555" xr:uid="{DEA6732E-777B-4EF8-8685-86A095FA1E3B}"/>
    <cellStyle name="Virgule fixe 26 3 2 2" xfId="50556" xr:uid="{C2A6F38D-E5D2-41A0-8AD2-452979018AC8}"/>
    <cellStyle name="Virgule fixe 26 3 2 2 2" xfId="50557" xr:uid="{A77F5D83-DB13-4DB6-8701-7F3B838FCF69}"/>
    <cellStyle name="Virgule fixe 26 3 2 3" xfId="50558" xr:uid="{973B0039-2E56-49E3-BBA3-7BDDE07BE84D}"/>
    <cellStyle name="Virgule fixe 26 3 2 4" xfId="50559" xr:uid="{59D3BED6-725E-459C-BAE2-631129D71822}"/>
    <cellStyle name="Virgule fixe 26 3 2 5" xfId="50560" xr:uid="{4C5BDAE0-5793-4B01-92A4-471C5FD27C1F}"/>
    <cellStyle name="Virgule fixe 26 3 3" xfId="50561" xr:uid="{6141678A-4325-40C2-AB8C-052728C3DACA}"/>
    <cellStyle name="Virgule fixe 26 3 3 2" xfId="50562" xr:uid="{B6BF3A18-8D66-4AF2-BA18-7E8D467BFD08}"/>
    <cellStyle name="Virgule fixe 26 3 3 3" xfId="50563" xr:uid="{75B75257-5832-4EF0-949A-56ED575C6191}"/>
    <cellStyle name="Virgule fixe 26 3 4" xfId="50564" xr:uid="{135EE13D-6997-4AFF-A34A-28E460A8EAC9}"/>
    <cellStyle name="Virgule fixe 26 3 5" xfId="50565" xr:uid="{E02A8C93-25BF-4468-AA33-12DA2B3FD87D}"/>
    <cellStyle name="Virgule fixe 26 4" xfId="50566" xr:uid="{011AABF9-37C2-46EB-B11C-433B3491F606}"/>
    <cellStyle name="Virgule fixe 27" xfId="50567" xr:uid="{14946121-6DF7-45DB-836C-B7762DCBAF07}"/>
    <cellStyle name="Virgule fixe 27 2" xfId="50568" xr:uid="{E5BF92B8-3264-4089-BCBE-AB5DE0F8E937}"/>
    <cellStyle name="Virgule fixe 27 2 2" xfId="50569" xr:uid="{0700CE2E-72CC-48A5-9634-3B81588B06F9}"/>
    <cellStyle name="Virgule fixe 27 2 2 2" xfId="50570" xr:uid="{C6212277-CF1B-4175-AD13-5ABD358B2640}"/>
    <cellStyle name="Virgule fixe 27 2 2 2 2" xfId="50571" xr:uid="{EC8E71AA-1555-4356-9BB0-E4F16FAEE372}"/>
    <cellStyle name="Virgule fixe 27 2 2 2 2 2" xfId="50572" xr:uid="{794935D3-B70B-47D2-97C3-3F5BF1903FF8}"/>
    <cellStyle name="Virgule fixe 27 2 2 2 3" xfId="50573" xr:uid="{C25FBBB4-DECB-4E3E-A184-E1B0F594E6F6}"/>
    <cellStyle name="Virgule fixe 27 2 2 2 4" xfId="50574" xr:uid="{CBBB5570-6AC0-4425-9A3D-684C757D7F1E}"/>
    <cellStyle name="Virgule fixe 27 2 2 3" xfId="50575" xr:uid="{FC7EF4AC-C57F-46C1-991A-767AB66663B3}"/>
    <cellStyle name="Virgule fixe 27 2 2 3 2" xfId="50576" xr:uid="{B9A43145-104E-4B66-8281-017D316F92CF}"/>
    <cellStyle name="Virgule fixe 27 2 2 4" xfId="50577" xr:uid="{F82F83AD-2846-423A-9E29-0117A470AC93}"/>
    <cellStyle name="Virgule fixe 27 2 2 5" xfId="50578" xr:uid="{6C8F6958-2F3B-4479-BD84-5A3074670B18}"/>
    <cellStyle name="Virgule fixe 27 2 2 6" xfId="50579" xr:uid="{062736F5-E3C9-48A6-9516-586C5E3D05B4}"/>
    <cellStyle name="Virgule fixe 27 2 3" xfId="50580" xr:uid="{F3216B55-84AF-4687-9E82-D5A630F1B3C6}"/>
    <cellStyle name="Virgule fixe 27 3" xfId="50581" xr:uid="{3B76AE9D-67C6-4775-8729-C6C1C5E2C89F}"/>
    <cellStyle name="Virgule fixe 27 3 2" xfId="50582" xr:uid="{59AAC301-B8A6-4265-AB8A-ABF2A7C14F54}"/>
    <cellStyle name="Virgule fixe 27 3 2 2" xfId="50583" xr:uid="{1A864132-F270-40FA-A6C8-B6BA6191683C}"/>
    <cellStyle name="Virgule fixe 27 3 2 2 2" xfId="50584" xr:uid="{125A9C95-9848-445B-AE57-43E94FB3C42A}"/>
    <cellStyle name="Virgule fixe 27 3 2 3" xfId="50585" xr:uid="{26E653A7-CB76-4B51-93C3-C5BF6BDD28B0}"/>
    <cellStyle name="Virgule fixe 27 3 2 4" xfId="50586" xr:uid="{1233FFB5-4EDA-4194-BF7D-498355CC0FA4}"/>
    <cellStyle name="Virgule fixe 27 3 2 5" xfId="50587" xr:uid="{7128E826-C08C-4AED-A190-0924D5C787B2}"/>
    <cellStyle name="Virgule fixe 27 3 3" xfId="50588" xr:uid="{13CCB15C-B4EA-443A-8709-EE69A7AD31B8}"/>
    <cellStyle name="Virgule fixe 27 3 3 2" xfId="50589" xr:uid="{81971285-AB57-4B54-B4B5-026E27F5690C}"/>
    <cellStyle name="Virgule fixe 27 3 3 3" xfId="50590" xr:uid="{F14AE45A-4312-4A85-8577-CD9F313F0C9D}"/>
    <cellStyle name="Virgule fixe 27 3 4" xfId="50591" xr:uid="{2546C837-2AD3-4E5C-9099-2FD9B81F8E15}"/>
    <cellStyle name="Virgule fixe 27 3 5" xfId="50592" xr:uid="{5DAF6D0D-E599-4956-AA12-6617B512520B}"/>
    <cellStyle name="Virgule fixe 27 4" xfId="50593" xr:uid="{77F4D052-8377-404D-BCA0-8309795CD54F}"/>
    <cellStyle name="Virgule fixe 28" xfId="50594" xr:uid="{C4BE1F3D-5E62-48DA-A7DE-7D836365C64F}"/>
    <cellStyle name="Virgule fixe 28 2" xfId="50595" xr:uid="{57FE53FE-0473-4383-99BA-0A58308A25FA}"/>
    <cellStyle name="Virgule fixe 28 2 2" xfId="50596" xr:uid="{6C00ACAC-4762-4B0F-B4A6-59D3015D7A79}"/>
    <cellStyle name="Virgule fixe 28 2 2 2" xfId="50597" xr:uid="{E529E055-5F4D-4504-9D3F-D24EB3BBA98D}"/>
    <cellStyle name="Virgule fixe 28 2 2 2 2" xfId="50598" xr:uid="{1C01E20D-7771-4CB5-95D6-DEC129A428E4}"/>
    <cellStyle name="Virgule fixe 28 2 2 2 2 2" xfId="50599" xr:uid="{151E37A8-9D08-4EDD-9D35-6DC76F0DE924}"/>
    <cellStyle name="Virgule fixe 28 2 2 2 3" xfId="50600" xr:uid="{4EF202B7-5BB1-4F7B-A87A-467E482B3D27}"/>
    <cellStyle name="Virgule fixe 28 2 2 2 4" xfId="50601" xr:uid="{FE7BA632-6AE0-44FB-905E-D8AA0920F3E4}"/>
    <cellStyle name="Virgule fixe 28 2 2 3" xfId="50602" xr:uid="{60267399-AC5B-4880-8DD0-D1FB0E7EE521}"/>
    <cellStyle name="Virgule fixe 28 2 2 3 2" xfId="50603" xr:uid="{6922881E-E463-4C92-A8EC-61DF8E2C4E4D}"/>
    <cellStyle name="Virgule fixe 28 2 2 4" xfId="50604" xr:uid="{72E9C08A-32D4-4FEC-9FB5-250867419C50}"/>
    <cellStyle name="Virgule fixe 28 2 2 5" xfId="50605" xr:uid="{D6A7B6ED-79FF-4523-9D88-044BEB635E7F}"/>
    <cellStyle name="Virgule fixe 28 2 2 6" xfId="50606" xr:uid="{658DC922-C98B-42A5-85F9-2E0ACBC589E8}"/>
    <cellStyle name="Virgule fixe 28 2 3" xfId="50607" xr:uid="{98967E77-D3A0-4FB8-AA71-8B02C1467008}"/>
    <cellStyle name="Virgule fixe 28 3" xfId="50608" xr:uid="{0D7344BB-27D7-4BAC-977E-3E75A78B7404}"/>
    <cellStyle name="Virgule fixe 28 3 2" xfId="50609" xr:uid="{155A847F-BC2B-4550-8001-303B38621F32}"/>
    <cellStyle name="Virgule fixe 28 3 2 2" xfId="50610" xr:uid="{F7D7DE38-ED8A-4C53-8AB9-3AB593475E0B}"/>
    <cellStyle name="Virgule fixe 28 3 2 2 2" xfId="50611" xr:uid="{AB7E0279-17EE-467C-BF4B-79EDEF4EB939}"/>
    <cellStyle name="Virgule fixe 28 3 2 3" xfId="50612" xr:uid="{C82D38CF-331F-4108-ACB7-FA3D77399CCE}"/>
    <cellStyle name="Virgule fixe 28 3 2 4" xfId="50613" xr:uid="{2BC1843E-3367-490B-949E-C0D7BFF54A0A}"/>
    <cellStyle name="Virgule fixe 28 3 2 5" xfId="50614" xr:uid="{1EAB3F5F-AD77-48A2-BE46-82B698C95FD7}"/>
    <cellStyle name="Virgule fixe 28 3 3" xfId="50615" xr:uid="{BF803658-EFF3-47F3-8A08-1CEE8E942F87}"/>
    <cellStyle name="Virgule fixe 28 3 3 2" xfId="50616" xr:uid="{EEDB8D6E-4364-48C8-9A1F-E91E77C5A2C9}"/>
    <cellStyle name="Virgule fixe 28 3 3 3" xfId="50617" xr:uid="{5EDC65BF-D276-4B5C-BA5F-A0AA1B761EF5}"/>
    <cellStyle name="Virgule fixe 28 3 4" xfId="50618" xr:uid="{88B0068D-DBF8-4C1E-9B39-A9D6166A60F3}"/>
    <cellStyle name="Virgule fixe 28 3 5" xfId="50619" xr:uid="{F6E5CE41-FF02-4F86-9F44-68AE257C080E}"/>
    <cellStyle name="Virgule fixe 28 4" xfId="50620" xr:uid="{0D89B4D0-2235-4A9A-8294-B61F38F3B8C1}"/>
    <cellStyle name="Virgule fixe 29" xfId="50621" xr:uid="{992F0E6E-F98D-41C0-A44F-862F3C0F63CB}"/>
    <cellStyle name="Virgule fixe 29 2" xfId="50622" xr:uid="{E4BC9ECB-B629-45B3-88F3-44A6E4D365EB}"/>
    <cellStyle name="Virgule fixe 29 2 2" xfId="50623" xr:uid="{319C1CA9-3A4E-4E59-881C-2DF961FE58CC}"/>
    <cellStyle name="Virgule fixe 29 2 2 2" xfId="50624" xr:uid="{B55FB88B-3614-4C18-9A82-9A5DF2BB7470}"/>
    <cellStyle name="Virgule fixe 29 2 2 2 2" xfId="50625" xr:uid="{666A88B5-691B-46D4-867E-0823171EA068}"/>
    <cellStyle name="Virgule fixe 29 2 2 2 2 2" xfId="50626" xr:uid="{FC359CE7-2B58-4DD7-B676-BFDB002B49C8}"/>
    <cellStyle name="Virgule fixe 29 2 2 2 3" xfId="50627" xr:uid="{9790EE26-DA5F-4BDF-BC88-2B320A455664}"/>
    <cellStyle name="Virgule fixe 29 2 2 2 4" xfId="50628" xr:uid="{AF5F12B1-09A1-469A-BF67-B141BF975854}"/>
    <cellStyle name="Virgule fixe 29 2 2 3" xfId="50629" xr:uid="{E6DAE7D8-0F12-464C-85FE-B273670F589A}"/>
    <cellStyle name="Virgule fixe 29 2 2 3 2" xfId="50630" xr:uid="{7E78C041-511B-4707-BD49-CD7A7F8CCF81}"/>
    <cellStyle name="Virgule fixe 29 2 2 4" xfId="50631" xr:uid="{C1522041-FC47-4225-8208-72ED21211C65}"/>
    <cellStyle name="Virgule fixe 29 2 2 5" xfId="50632" xr:uid="{AEDBAFC0-6686-4F39-BC85-FC393C8CDEF5}"/>
    <cellStyle name="Virgule fixe 29 2 2 6" xfId="50633" xr:uid="{06E7A055-2F25-4191-AECB-EBF3430E5137}"/>
    <cellStyle name="Virgule fixe 29 2 3" xfId="50634" xr:uid="{101A91B5-A98B-4FD3-9BF9-3B76618DB878}"/>
    <cellStyle name="Virgule fixe 29 3" xfId="50635" xr:uid="{25B92C33-0C15-4AB0-A56E-12248A82800C}"/>
    <cellStyle name="Virgule fixe 29 3 2" xfId="50636" xr:uid="{DAC0FA6E-203D-4E50-9C6B-F896035CD020}"/>
    <cellStyle name="Virgule fixe 29 3 2 2" xfId="50637" xr:uid="{E099573C-4A4A-4760-B689-E89910175A0F}"/>
    <cellStyle name="Virgule fixe 29 3 2 2 2" xfId="50638" xr:uid="{16CC2AD8-1CA2-4716-82AE-D4EFE3DCE571}"/>
    <cellStyle name="Virgule fixe 29 3 2 3" xfId="50639" xr:uid="{62969A41-A29B-47F3-B171-FFA0E13AA60C}"/>
    <cellStyle name="Virgule fixe 29 3 2 4" xfId="50640" xr:uid="{1E73B289-CB08-4F5A-B76B-AD2C7FED0AC5}"/>
    <cellStyle name="Virgule fixe 29 3 2 5" xfId="50641" xr:uid="{057284AA-3406-4467-8E81-9BD5CE15A066}"/>
    <cellStyle name="Virgule fixe 29 3 3" xfId="50642" xr:uid="{82003F4F-183E-45A6-8223-AFAD304FE087}"/>
    <cellStyle name="Virgule fixe 29 3 3 2" xfId="50643" xr:uid="{653B6041-F33F-46B3-B44C-E1D93B06F4F1}"/>
    <cellStyle name="Virgule fixe 29 3 3 3" xfId="50644" xr:uid="{396DC906-AFC1-4482-8919-0CB04FA7484A}"/>
    <cellStyle name="Virgule fixe 29 3 4" xfId="50645" xr:uid="{873FB89E-6374-41B6-929C-AF9EA11FFA70}"/>
    <cellStyle name="Virgule fixe 29 3 5" xfId="50646" xr:uid="{5CFEA1B1-62CA-4F94-8BCA-414B3DA1B3E6}"/>
    <cellStyle name="Virgule fixe 29 4" xfId="50647" xr:uid="{F4DB5C35-8CDC-4AAD-8AEB-DABCD771450F}"/>
    <cellStyle name="Virgule fixe 3" xfId="3767" xr:uid="{1418094B-E412-43F9-AB7F-613AC255F302}"/>
    <cellStyle name="Virgule fixe 3 2" xfId="50649" xr:uid="{C4DA75E8-B4D8-42FA-B8EE-B9E0C658B1A9}"/>
    <cellStyle name="Virgule fixe 3 2 2" xfId="50650" xr:uid="{CE81074D-A120-46FB-8A4E-846595AD8783}"/>
    <cellStyle name="Virgule fixe 3 2 2 2" xfId="50651" xr:uid="{175A4B77-1CCC-4EAA-9C65-6649E1A6B6C3}"/>
    <cellStyle name="Virgule fixe 3 2 2 2 2" xfId="50652" xr:uid="{49834AC2-6A0D-4CC1-9C18-78716D5E60F4}"/>
    <cellStyle name="Virgule fixe 3 2 2 2 2 2" xfId="50653" xr:uid="{88BCFDFA-54DB-4C08-8146-A3B1DE82CF43}"/>
    <cellStyle name="Virgule fixe 3 2 2 2 3" xfId="50654" xr:uid="{96876700-E294-4425-89CB-E70650F9B0FE}"/>
    <cellStyle name="Virgule fixe 3 2 2 2 4" xfId="50655" xr:uid="{5F1873FC-D9A6-46FB-8314-B0C6A1B162BA}"/>
    <cellStyle name="Virgule fixe 3 2 2 3" xfId="50656" xr:uid="{74FFBA02-78E6-44C8-9EDA-AB0411A5A665}"/>
    <cellStyle name="Virgule fixe 3 2 2 3 2" xfId="50657" xr:uid="{D7B6A7A4-C29B-4E2B-9C0B-DD4118693E17}"/>
    <cellStyle name="Virgule fixe 3 2 2 4" xfId="50658" xr:uid="{D9D48196-D038-46AD-A5CB-E90E806C68F3}"/>
    <cellStyle name="Virgule fixe 3 2 2 5" xfId="50659" xr:uid="{31BB3AD9-036D-41AB-8D55-8B878089E206}"/>
    <cellStyle name="Virgule fixe 3 2 2 6" xfId="50660" xr:uid="{03278019-8CA9-4AE5-A39A-7F551789CB6E}"/>
    <cellStyle name="Virgule fixe 3 2 3" xfId="50661" xr:uid="{0AE807B4-B897-4E51-852D-481497FAA8B5}"/>
    <cellStyle name="Virgule fixe 3 3" xfId="50662" xr:uid="{A0F20277-FE18-4212-95A4-74645BF47EAE}"/>
    <cellStyle name="Virgule fixe 3 3 2" xfId="50663" xr:uid="{EBA12073-0EF4-4E31-9999-8CBBCED0ED02}"/>
    <cellStyle name="Virgule fixe 3 3 2 2" xfId="50664" xr:uid="{6C36A8BC-086C-493A-AA18-73588DFA5D57}"/>
    <cellStyle name="Virgule fixe 3 3 2 2 2" xfId="50665" xr:uid="{D9D06413-2C39-478F-ADDE-C84921E41501}"/>
    <cellStyle name="Virgule fixe 3 3 2 3" xfId="50666" xr:uid="{F2B5C8CA-0E32-49E0-8599-2C4E5794CF04}"/>
    <cellStyle name="Virgule fixe 3 3 2 4" xfId="50667" xr:uid="{B18BC42F-E4C6-4A83-B2DB-B72C7A970FB0}"/>
    <cellStyle name="Virgule fixe 3 3 2 5" xfId="50668" xr:uid="{9E5DAF78-F42E-4AD1-BD2A-1523178A6920}"/>
    <cellStyle name="Virgule fixe 3 3 3" xfId="50669" xr:uid="{BF61F014-82D0-49D8-838E-5CAFDA94B751}"/>
    <cellStyle name="Virgule fixe 3 3 3 2" xfId="50670" xr:uid="{4AB0A3D6-C388-41F8-B5F9-544C4F4C75C6}"/>
    <cellStyle name="Virgule fixe 3 3 3 3" xfId="50671" xr:uid="{1B4CE991-E430-4639-A91E-28C9A9CE30CC}"/>
    <cellStyle name="Virgule fixe 3 3 4" xfId="50672" xr:uid="{7F2EC31D-0324-4DFB-80CC-DBCFC13D86A8}"/>
    <cellStyle name="Virgule fixe 3 3 4 2" xfId="50673" xr:uid="{70692925-864D-40C4-A308-ED0CFAD277A2}"/>
    <cellStyle name="Virgule fixe 3 3 5" xfId="50674" xr:uid="{ED30C0C6-EEEC-4956-9C97-F1DC5C3202C4}"/>
    <cellStyle name="Virgule fixe 3 4" xfId="50675" xr:uid="{F147BF9C-D7DF-4DE5-91B2-3ECFD31CD302}"/>
    <cellStyle name="Virgule fixe 3 5" xfId="50648" xr:uid="{58C714E9-FE11-4B64-9758-38DB902777FA}"/>
    <cellStyle name="Virgule fixe 30" xfId="50676" xr:uid="{E55E46E3-A92B-443C-9020-BDC860C9A766}"/>
    <cellStyle name="Virgule fixe 30 2" xfId="50677" xr:uid="{4B16CE84-2783-4476-9F91-3004F0594D1D}"/>
    <cellStyle name="Virgule fixe 30 2 2" xfId="50678" xr:uid="{41CC5A1B-B5CD-4C60-8653-F9AD7EDE3C94}"/>
    <cellStyle name="Virgule fixe 30 2 2 2" xfId="50679" xr:uid="{A8D4E9AD-225A-4552-9A32-60F71127E101}"/>
    <cellStyle name="Virgule fixe 30 2 2 2 2" xfId="50680" xr:uid="{43F84785-8DCE-4145-882D-D37318FFDDE0}"/>
    <cellStyle name="Virgule fixe 30 2 2 2 2 2" xfId="50681" xr:uid="{8D5029C1-6683-471B-9C3E-C37921D1DB69}"/>
    <cellStyle name="Virgule fixe 30 2 2 2 3" xfId="50682" xr:uid="{AFC0CADE-93E2-4921-B7D1-C994D735BBCF}"/>
    <cellStyle name="Virgule fixe 30 2 2 2 4" xfId="50683" xr:uid="{C121AAA5-D645-4F02-9B61-738AB996A008}"/>
    <cellStyle name="Virgule fixe 30 2 2 3" xfId="50684" xr:uid="{816CECC2-8190-45EA-AB3F-AC1CD048CE92}"/>
    <cellStyle name="Virgule fixe 30 2 2 3 2" xfId="50685" xr:uid="{8FB2604F-ED62-4565-B43A-C489C28003A2}"/>
    <cellStyle name="Virgule fixe 30 2 2 4" xfId="50686" xr:uid="{9AFD94C8-767D-4222-8545-DA8084783982}"/>
    <cellStyle name="Virgule fixe 30 2 2 5" xfId="50687" xr:uid="{75679428-BB2D-4BF4-BFC6-E206877668BC}"/>
    <cellStyle name="Virgule fixe 30 2 2 6" xfId="50688" xr:uid="{34295BED-C541-4FB2-B731-BDE736C2545C}"/>
    <cellStyle name="Virgule fixe 30 2 3" xfId="50689" xr:uid="{D497B7CE-90DB-4794-9F37-1C160A68CF55}"/>
    <cellStyle name="Virgule fixe 30 3" xfId="50690" xr:uid="{B51EFD2F-9297-4388-8FE5-06B17D008C22}"/>
    <cellStyle name="Virgule fixe 30 3 2" xfId="50691" xr:uid="{4E9BB2D0-6ECE-4FD4-9072-31A46E270295}"/>
    <cellStyle name="Virgule fixe 30 3 2 2" xfId="50692" xr:uid="{427F28BF-27D6-4714-9096-A61AE150C55C}"/>
    <cellStyle name="Virgule fixe 30 3 2 2 2" xfId="50693" xr:uid="{AC7E9C5B-ABAA-4E93-A65C-1454134597F4}"/>
    <cellStyle name="Virgule fixe 30 3 2 3" xfId="50694" xr:uid="{EE69FDF1-9632-44F1-B498-DB2E993DE036}"/>
    <cellStyle name="Virgule fixe 30 3 2 4" xfId="50695" xr:uid="{FB34284E-8503-45FB-A37C-C096A114A47E}"/>
    <cellStyle name="Virgule fixe 30 3 2 5" xfId="50696" xr:uid="{D5E5B9B7-2C0B-49F2-8127-FD7B2E81DCCA}"/>
    <cellStyle name="Virgule fixe 30 3 3" xfId="50697" xr:uid="{3FB65143-70A6-43D1-8A1A-D946B840D692}"/>
    <cellStyle name="Virgule fixe 30 3 3 2" xfId="50698" xr:uid="{1D1A0332-8932-441F-9086-022E0C86B3E0}"/>
    <cellStyle name="Virgule fixe 30 3 3 3" xfId="50699" xr:uid="{EE48FED4-3859-4427-BA57-DEEB0A7C9C71}"/>
    <cellStyle name="Virgule fixe 30 3 4" xfId="50700" xr:uid="{F5D670A3-F9FC-42BD-A9EC-0CBC35554A05}"/>
    <cellStyle name="Virgule fixe 30 3 5" xfId="50701" xr:uid="{E5634F63-F10C-4126-BAD7-5E06FDE53CEE}"/>
    <cellStyle name="Virgule fixe 30 4" xfId="50702" xr:uid="{89C53EC5-0D8F-4D6E-855F-43C570C9799B}"/>
    <cellStyle name="Virgule fixe 31" xfId="50703" xr:uid="{592DD8C6-FD34-49CC-BC97-96BF8EC45E96}"/>
    <cellStyle name="Virgule fixe 31 2" xfId="50704" xr:uid="{02854966-54C7-4037-804B-182BA49A9888}"/>
    <cellStyle name="Virgule fixe 31 2 2" xfId="50705" xr:uid="{FDE60A8F-2623-4C7C-AFBF-93004C539CBE}"/>
    <cellStyle name="Virgule fixe 31 2 2 2" xfId="50706" xr:uid="{F5B535DC-2AE0-495B-BE37-C479A8AE0A77}"/>
    <cellStyle name="Virgule fixe 31 2 2 2 2" xfId="50707" xr:uid="{8CF359A1-668F-4DE6-9FED-E0DE195019BC}"/>
    <cellStyle name="Virgule fixe 31 2 2 2 2 2" xfId="50708" xr:uid="{C75D42E3-5C04-4C48-B5DC-51DE21C5EAC8}"/>
    <cellStyle name="Virgule fixe 31 2 2 2 3" xfId="50709" xr:uid="{ADF699BA-FE8D-424B-9457-FBB56CD7BADE}"/>
    <cellStyle name="Virgule fixe 31 2 2 2 4" xfId="50710" xr:uid="{03BC774C-F67D-4751-98DB-825A398BF9C8}"/>
    <cellStyle name="Virgule fixe 31 2 2 3" xfId="50711" xr:uid="{802F72E3-E0CA-4B79-AFD6-17FB3B365765}"/>
    <cellStyle name="Virgule fixe 31 2 2 3 2" xfId="50712" xr:uid="{B96DA13E-1723-4409-958F-49164C8DC018}"/>
    <cellStyle name="Virgule fixe 31 2 2 4" xfId="50713" xr:uid="{526F6561-17FE-4C70-AF75-8BB592C52D4F}"/>
    <cellStyle name="Virgule fixe 31 2 2 5" xfId="50714" xr:uid="{4DF14FD3-0150-40E8-9D0E-69ADB719B918}"/>
    <cellStyle name="Virgule fixe 31 2 2 6" xfId="50715" xr:uid="{A5E396E8-BE7E-44FC-B17A-0693E6A32B62}"/>
    <cellStyle name="Virgule fixe 31 2 3" xfId="50716" xr:uid="{7F802E1E-71EE-40C1-BAD9-C679FEE7A964}"/>
    <cellStyle name="Virgule fixe 31 3" xfId="50717" xr:uid="{2EFD5F09-E8D8-4309-B4E0-6289BA59C3A8}"/>
    <cellStyle name="Virgule fixe 31 3 2" xfId="50718" xr:uid="{D20ADC88-15B4-4759-B023-0C90D786FA34}"/>
    <cellStyle name="Virgule fixe 31 3 2 2" xfId="50719" xr:uid="{9591F94E-A010-4B0A-B705-6FFA1D0E2E6B}"/>
    <cellStyle name="Virgule fixe 31 3 2 2 2" xfId="50720" xr:uid="{362BFA76-0928-466C-99AE-319D36F468C3}"/>
    <cellStyle name="Virgule fixe 31 3 2 3" xfId="50721" xr:uid="{1C86CA14-74F2-4D89-836A-98DFC34892C1}"/>
    <cellStyle name="Virgule fixe 31 3 2 4" xfId="50722" xr:uid="{D56E9B9E-6005-41A9-A957-53091DE602EB}"/>
    <cellStyle name="Virgule fixe 31 3 2 5" xfId="50723" xr:uid="{8408A52A-F467-4190-A41A-03734204DD35}"/>
    <cellStyle name="Virgule fixe 31 3 3" xfId="50724" xr:uid="{C7FCD7B4-A55B-4E36-9FEA-CD123AED7F9C}"/>
    <cellStyle name="Virgule fixe 31 3 3 2" xfId="50725" xr:uid="{9BB0173C-450F-49F6-A8DC-FEE69A8A1E18}"/>
    <cellStyle name="Virgule fixe 31 3 3 3" xfId="50726" xr:uid="{CEBAF9B2-A158-47FC-8A50-80489A0F322B}"/>
    <cellStyle name="Virgule fixe 31 3 4" xfId="50727" xr:uid="{C9AA51D4-D4ED-421A-A005-B89733AD918A}"/>
    <cellStyle name="Virgule fixe 31 3 5" xfId="50728" xr:uid="{877CC5AA-B34B-4049-8B66-C4BBB88D03E7}"/>
    <cellStyle name="Virgule fixe 31 4" xfId="50729" xr:uid="{A1C19C58-C02E-4FC5-8C40-EC473B33DC12}"/>
    <cellStyle name="Virgule fixe 32" xfId="50730" xr:uid="{FFF11A57-E935-4EB9-A2E0-AAE59B2096CE}"/>
    <cellStyle name="Virgule fixe 32 2" xfId="50731" xr:uid="{D1F35AE7-81C8-40B1-A56E-0AB43FC051EF}"/>
    <cellStyle name="Virgule fixe 32 2 2" xfId="50732" xr:uid="{5FC55DA9-C0C7-4593-B85E-CE7F1793C56F}"/>
    <cellStyle name="Virgule fixe 32 2 2 2" xfId="50733" xr:uid="{023DA28D-634F-4626-89EE-3317C07041F9}"/>
    <cellStyle name="Virgule fixe 32 2 2 2 2" xfId="50734" xr:uid="{14EFECED-D713-4848-AC1C-DE06E136B6E5}"/>
    <cellStyle name="Virgule fixe 32 2 2 2 2 2" xfId="50735" xr:uid="{CAA91A71-9BF7-46F9-ADE5-B09DE048EA11}"/>
    <cellStyle name="Virgule fixe 32 2 2 2 3" xfId="50736" xr:uid="{1776DE59-0D6B-4351-87C4-89853E5C53EF}"/>
    <cellStyle name="Virgule fixe 32 2 2 2 4" xfId="50737" xr:uid="{1A555F8D-AF89-4F5F-A607-35710596C140}"/>
    <cellStyle name="Virgule fixe 32 2 2 3" xfId="50738" xr:uid="{AD115F08-DED0-4D12-884E-E54F4D997770}"/>
    <cellStyle name="Virgule fixe 32 2 2 3 2" xfId="50739" xr:uid="{97BB8210-209D-4B03-8898-0A47F695A94E}"/>
    <cellStyle name="Virgule fixe 32 2 2 4" xfId="50740" xr:uid="{147B337A-97FF-40FB-8721-4C6632268BB4}"/>
    <cellStyle name="Virgule fixe 32 2 2 5" xfId="50741" xr:uid="{A31F0AA1-34F2-4FE4-9926-C84998022B56}"/>
    <cellStyle name="Virgule fixe 32 2 2 6" xfId="50742" xr:uid="{95A31E35-EE4E-4BBD-AA9C-EBEFAA46857E}"/>
    <cellStyle name="Virgule fixe 32 2 3" xfId="50743" xr:uid="{D2EC9A2A-B65A-40AD-B899-9BEE301954FA}"/>
    <cellStyle name="Virgule fixe 32 3" xfId="50744" xr:uid="{1359E190-B729-4DDB-AE5E-5D176489E90D}"/>
    <cellStyle name="Virgule fixe 32 3 2" xfId="50745" xr:uid="{86FC1BD6-010B-4916-9500-2CB5C2F1CD0E}"/>
    <cellStyle name="Virgule fixe 32 3 2 2" xfId="50746" xr:uid="{0EDA398D-E6FD-4330-A849-8C453F700B00}"/>
    <cellStyle name="Virgule fixe 32 3 2 2 2" xfId="50747" xr:uid="{76CB40E7-DC92-4947-B404-B0E871731A8E}"/>
    <cellStyle name="Virgule fixe 32 3 2 3" xfId="50748" xr:uid="{F9E96F16-0FB8-45D9-8186-2132C1B9694A}"/>
    <cellStyle name="Virgule fixe 32 3 2 4" xfId="50749" xr:uid="{F5351BDD-15C8-44F3-BBEC-6F69239A28B1}"/>
    <cellStyle name="Virgule fixe 32 3 2 5" xfId="50750" xr:uid="{4FE9482B-1BE7-4E3F-8697-42234FADA43E}"/>
    <cellStyle name="Virgule fixe 32 3 3" xfId="50751" xr:uid="{7F2E8CF2-B637-423E-B29A-492A490FEB92}"/>
    <cellStyle name="Virgule fixe 32 3 3 2" xfId="50752" xr:uid="{A958E14D-1F84-48A5-AC46-AC4138C14DC5}"/>
    <cellStyle name="Virgule fixe 32 3 3 3" xfId="50753" xr:uid="{EA9324F2-4E34-4013-9426-6423761C1A97}"/>
    <cellStyle name="Virgule fixe 32 3 4" xfId="50754" xr:uid="{CEBE7158-52F1-4EBE-8FE7-D9F14EE90F8A}"/>
    <cellStyle name="Virgule fixe 32 3 5" xfId="50755" xr:uid="{32F64F06-0040-4137-A1E7-DC3E6328355C}"/>
    <cellStyle name="Virgule fixe 32 4" xfId="50756" xr:uid="{CA4ED013-AB6F-47AF-81A1-B50F1425A616}"/>
    <cellStyle name="Virgule fixe 33" xfId="50757" xr:uid="{4DBACD4D-CA66-4422-86C2-350FA24AE063}"/>
    <cellStyle name="Virgule fixe 33 2" xfId="50758" xr:uid="{1364C4DE-DED9-4668-8290-F2F6F776F508}"/>
    <cellStyle name="Virgule fixe 33 2 2" xfId="50759" xr:uid="{4F4E0D13-566F-403C-8A86-97AD7E21F586}"/>
    <cellStyle name="Virgule fixe 33 2 2 2" xfId="50760" xr:uid="{59942D91-8FBD-41C3-AEB5-BFA117489462}"/>
    <cellStyle name="Virgule fixe 33 2 2 2 2" xfId="50761" xr:uid="{CF2059B1-6568-4D9E-B914-57F5B5FC7DC4}"/>
    <cellStyle name="Virgule fixe 33 2 2 2 2 2" xfId="50762" xr:uid="{029398C3-97B0-4451-AE7A-08FD380180DD}"/>
    <cellStyle name="Virgule fixe 33 2 2 2 3" xfId="50763" xr:uid="{AC9280FA-C30E-4140-B5B3-1BBDEE271DCF}"/>
    <cellStyle name="Virgule fixe 33 2 2 2 4" xfId="50764" xr:uid="{6AABFC81-1A09-4A05-94C6-56AE5A8F9B6A}"/>
    <cellStyle name="Virgule fixe 33 2 2 3" xfId="50765" xr:uid="{402DE650-0CAA-4717-AB37-5AA474B7311F}"/>
    <cellStyle name="Virgule fixe 33 2 2 3 2" xfId="50766" xr:uid="{DFD2DEA2-A2DB-491D-BFA1-E4F0953AE98A}"/>
    <cellStyle name="Virgule fixe 33 2 2 4" xfId="50767" xr:uid="{B702170F-637C-4F62-B0A1-64875A9C05B7}"/>
    <cellStyle name="Virgule fixe 33 2 2 5" xfId="50768" xr:uid="{B064C73C-AB46-4C79-B7A0-2E96DD774E21}"/>
    <cellStyle name="Virgule fixe 33 2 2 6" xfId="50769" xr:uid="{F4E4D6D5-4410-4255-8E9B-7D0D4DE25FFC}"/>
    <cellStyle name="Virgule fixe 33 2 3" xfId="50770" xr:uid="{6BCE20DD-26B3-4609-9ED9-2E3F47398EDD}"/>
    <cellStyle name="Virgule fixe 33 3" xfId="50771" xr:uid="{CEEF9D42-9F0C-45D3-AD95-1EA670B4FB3E}"/>
    <cellStyle name="Virgule fixe 33 3 2" xfId="50772" xr:uid="{F44B3DAF-BC8B-423C-8BE8-F331100FB3B2}"/>
    <cellStyle name="Virgule fixe 33 3 2 2" xfId="50773" xr:uid="{018D2CFE-A172-4C1B-B70B-EDDE11CA2C2E}"/>
    <cellStyle name="Virgule fixe 33 3 2 2 2" xfId="50774" xr:uid="{27F84849-B573-45CE-9E01-3B26AFCA8FE9}"/>
    <cellStyle name="Virgule fixe 33 3 2 3" xfId="50775" xr:uid="{5B82B002-979A-4759-AD7E-0F680031BF0B}"/>
    <cellStyle name="Virgule fixe 33 3 2 4" xfId="50776" xr:uid="{CCD742F8-0D39-4A32-BC4E-ED7734052995}"/>
    <cellStyle name="Virgule fixe 33 3 2 5" xfId="50777" xr:uid="{D6C16EC6-BA2B-42F0-AA91-68DA6DF05F53}"/>
    <cellStyle name="Virgule fixe 33 3 3" xfId="50778" xr:uid="{48E6B7D8-144F-4242-8F39-9F326FE111F5}"/>
    <cellStyle name="Virgule fixe 33 3 3 2" xfId="50779" xr:uid="{B9B8B81C-A64F-4F78-93A9-44B7AF6B28DC}"/>
    <cellStyle name="Virgule fixe 33 3 3 3" xfId="50780" xr:uid="{0BEDE88C-4060-4136-A7E1-6BCA327BB38A}"/>
    <cellStyle name="Virgule fixe 33 3 4" xfId="50781" xr:uid="{31A035C6-6F40-46A3-8AA8-815680186357}"/>
    <cellStyle name="Virgule fixe 33 3 5" xfId="50782" xr:uid="{92D156BE-A99E-4230-B9CC-A2B537D00EAE}"/>
    <cellStyle name="Virgule fixe 33 4" xfId="50783" xr:uid="{70943F23-2FA5-4EFF-8665-F54C95F5FD73}"/>
    <cellStyle name="Virgule fixe 34" xfId="50784" xr:uid="{3FB4F451-FED8-47E2-9D53-2E2F98263FB3}"/>
    <cellStyle name="Virgule fixe 34 2" xfId="50785" xr:uid="{12563F26-D25A-4458-B01E-1F0127B0E72A}"/>
    <cellStyle name="Virgule fixe 34 2 2" xfId="50786" xr:uid="{D750E178-7ECD-4413-9E21-CB58FFD908C0}"/>
    <cellStyle name="Virgule fixe 34 2 2 2" xfId="50787" xr:uid="{A50EEBAE-DF35-4517-928A-7E1D494C9E1F}"/>
    <cellStyle name="Virgule fixe 34 2 2 2 2" xfId="50788" xr:uid="{5AE25B72-7EA7-4D8F-871F-07B9CA78A373}"/>
    <cellStyle name="Virgule fixe 34 2 2 2 2 2" xfId="50789" xr:uid="{877431F8-85EE-43A4-9BDA-042C3AD3019C}"/>
    <cellStyle name="Virgule fixe 34 2 2 2 3" xfId="50790" xr:uid="{25930BBA-58E1-4D12-AAE5-FCBAEB6297D3}"/>
    <cellStyle name="Virgule fixe 34 2 2 2 4" xfId="50791" xr:uid="{2798662E-CCE4-445A-80E6-79A3EA29C18E}"/>
    <cellStyle name="Virgule fixe 34 2 2 3" xfId="50792" xr:uid="{E3B22DE4-4F0C-4E3F-BAD6-AB357B12A9E2}"/>
    <cellStyle name="Virgule fixe 34 2 2 3 2" xfId="50793" xr:uid="{5F72D3DD-A8C1-4EDC-A3E9-B409A364A325}"/>
    <cellStyle name="Virgule fixe 34 2 2 4" xfId="50794" xr:uid="{434DBC22-57EF-4B48-BAE2-954A761848E4}"/>
    <cellStyle name="Virgule fixe 34 2 2 5" xfId="50795" xr:uid="{738DDBBD-6DE1-4203-A4CC-CCC3FE51EE42}"/>
    <cellStyle name="Virgule fixe 34 2 2 6" xfId="50796" xr:uid="{36BC35F5-CD15-4E5B-B811-91505ED61FBA}"/>
    <cellStyle name="Virgule fixe 34 2 3" xfId="50797" xr:uid="{5632647E-576B-4423-8267-47E3FA37FC5A}"/>
    <cellStyle name="Virgule fixe 34 3" xfId="50798" xr:uid="{9BEAE894-FC05-41A9-8A03-3AFF4A65B2C1}"/>
    <cellStyle name="Virgule fixe 34 3 2" xfId="50799" xr:uid="{99661F6F-D79C-40CA-BFE0-767AF8860D8B}"/>
    <cellStyle name="Virgule fixe 34 3 2 2" xfId="50800" xr:uid="{23540448-6475-4196-B1C5-5436954AAC5D}"/>
    <cellStyle name="Virgule fixe 34 3 2 2 2" xfId="50801" xr:uid="{247D9997-90ED-4466-A16B-9422B7BAB92A}"/>
    <cellStyle name="Virgule fixe 34 3 2 3" xfId="50802" xr:uid="{C6ECEF1C-E85E-4917-A545-071647E69DD5}"/>
    <cellStyle name="Virgule fixe 34 3 2 4" xfId="50803" xr:uid="{A5282B0C-5EC3-47F3-98FB-FF332128A004}"/>
    <cellStyle name="Virgule fixe 34 3 2 5" xfId="50804" xr:uid="{C03CDC58-A074-40C4-BB49-1DF66D20BEDF}"/>
    <cellStyle name="Virgule fixe 34 3 3" xfId="50805" xr:uid="{8BA91F7E-B7FC-40E2-B72A-806893D4722E}"/>
    <cellStyle name="Virgule fixe 34 3 3 2" xfId="50806" xr:uid="{27AA14DB-BDC4-436A-9DBB-FD0993216E75}"/>
    <cellStyle name="Virgule fixe 34 3 3 3" xfId="50807" xr:uid="{30921E98-FBFA-4361-AE9E-F27C8C6E9B15}"/>
    <cellStyle name="Virgule fixe 34 3 4" xfId="50808" xr:uid="{A8EA0AE0-825F-4D08-91F3-332FAF6B071B}"/>
    <cellStyle name="Virgule fixe 34 3 5" xfId="50809" xr:uid="{12214668-55AB-4829-A571-14DF718F9BF2}"/>
    <cellStyle name="Virgule fixe 34 4" xfId="50810" xr:uid="{9463A9D6-0A78-4A8C-97F9-4D297EF06742}"/>
    <cellStyle name="Virgule fixe 35" xfId="50811" xr:uid="{E6FBBA53-DE74-4461-A2FF-5FFD47680C0A}"/>
    <cellStyle name="Virgule fixe 35 2" xfId="50812" xr:uid="{76195A15-74F6-44E0-AC2A-1410F4A34282}"/>
    <cellStyle name="Virgule fixe 35 2 2" xfId="50813" xr:uid="{602597B3-9DE7-4286-8A13-B2A2D49C7469}"/>
    <cellStyle name="Virgule fixe 35 2 2 2" xfId="50814" xr:uid="{0B79ECDC-93CA-490E-8950-16A176550C3E}"/>
    <cellStyle name="Virgule fixe 35 2 2 2 2" xfId="50815" xr:uid="{866F9A9D-E1FB-4617-8209-85CEE224173B}"/>
    <cellStyle name="Virgule fixe 35 2 2 2 2 2" xfId="50816" xr:uid="{4D31B822-4FA6-4DDD-8C00-2A1912F97890}"/>
    <cellStyle name="Virgule fixe 35 2 2 2 3" xfId="50817" xr:uid="{DC36CBB7-DB09-4460-B87C-A887C295E1AB}"/>
    <cellStyle name="Virgule fixe 35 2 2 2 4" xfId="50818" xr:uid="{E8476C2A-5E32-4D8C-8694-7DF0EDF13660}"/>
    <cellStyle name="Virgule fixe 35 2 2 3" xfId="50819" xr:uid="{F080ACEC-417B-4471-877A-2A802C3999C7}"/>
    <cellStyle name="Virgule fixe 35 2 2 3 2" xfId="50820" xr:uid="{1F3BC0D2-4343-4456-AEF1-2596E935608C}"/>
    <cellStyle name="Virgule fixe 35 2 2 4" xfId="50821" xr:uid="{04E0F828-3D3E-44E8-8B58-171C036F0F44}"/>
    <cellStyle name="Virgule fixe 35 2 2 5" xfId="50822" xr:uid="{B4B91115-2AB7-4F79-ACF7-7AAD5FB2B64F}"/>
    <cellStyle name="Virgule fixe 35 2 2 6" xfId="50823" xr:uid="{1AA1A5F6-402B-48D5-BC6B-A9087391AE90}"/>
    <cellStyle name="Virgule fixe 35 2 3" xfId="50824" xr:uid="{625B1EC7-60DD-4F6B-9931-892787C908BD}"/>
    <cellStyle name="Virgule fixe 35 3" xfId="50825" xr:uid="{BE82D4F0-B6B7-469B-831A-0DA037AD96A0}"/>
    <cellStyle name="Virgule fixe 35 3 2" xfId="50826" xr:uid="{3CB5A1E8-02E6-4F8A-BF1D-46AF998E918F}"/>
    <cellStyle name="Virgule fixe 35 3 2 2" xfId="50827" xr:uid="{8A73D0B4-4432-437D-8D78-C0A2A59DC8B8}"/>
    <cellStyle name="Virgule fixe 35 3 2 2 2" xfId="50828" xr:uid="{47CDAEC3-0CD0-4102-9452-8935A824C98A}"/>
    <cellStyle name="Virgule fixe 35 3 2 3" xfId="50829" xr:uid="{2EA78933-8D35-4AB0-B6EC-FEDDDD04849A}"/>
    <cellStyle name="Virgule fixe 35 3 2 4" xfId="50830" xr:uid="{73426798-6717-4E2A-8269-1C8F7F0C4A1D}"/>
    <cellStyle name="Virgule fixe 35 3 2 5" xfId="50831" xr:uid="{621E6ED3-D461-4735-81BC-B6F4F2AA5820}"/>
    <cellStyle name="Virgule fixe 35 3 3" xfId="50832" xr:uid="{1F46239A-CBE9-4944-939C-E10EC2FB63EF}"/>
    <cellStyle name="Virgule fixe 35 3 3 2" xfId="50833" xr:uid="{B1F96A4C-5FF9-4CAA-8284-E12E1A0AB857}"/>
    <cellStyle name="Virgule fixe 35 3 3 3" xfId="50834" xr:uid="{32273D9B-7AD4-4A2B-BDEA-8F1342891B00}"/>
    <cellStyle name="Virgule fixe 35 3 4" xfId="50835" xr:uid="{241BEBF2-A9D0-4D13-9AB3-B66BE5ABDD97}"/>
    <cellStyle name="Virgule fixe 35 3 5" xfId="50836" xr:uid="{CEA1075B-B608-42B5-92A7-50853116CBBB}"/>
    <cellStyle name="Virgule fixe 35 4" xfId="50837" xr:uid="{6C54ED27-F8A5-49F4-9341-AF567B1C78B2}"/>
    <cellStyle name="Virgule fixe 36" xfId="50838" xr:uid="{B1DE693E-FF68-4114-A450-7386186A1373}"/>
    <cellStyle name="Virgule fixe 36 2" xfId="50839" xr:uid="{5F8A8F2C-A1C2-43B1-BEC5-6176892CAB90}"/>
    <cellStyle name="Virgule fixe 36 2 2" xfId="50840" xr:uid="{1A03649E-C0B2-408F-B1AE-BCAB6F4E540F}"/>
    <cellStyle name="Virgule fixe 36 2 2 2" xfId="50841" xr:uid="{EF888A8E-A723-4A2C-B323-9389B34EEDF7}"/>
    <cellStyle name="Virgule fixe 36 2 2 2 2" xfId="50842" xr:uid="{367019D2-B9E0-4EA1-93EB-B3825149A33B}"/>
    <cellStyle name="Virgule fixe 36 2 2 2 2 2" xfId="50843" xr:uid="{E4E5B02B-23B1-4CAB-A0D4-80E7BAB39187}"/>
    <cellStyle name="Virgule fixe 36 2 2 2 3" xfId="50844" xr:uid="{4C88D186-8D6C-4835-BA0D-BDE652EA0F82}"/>
    <cellStyle name="Virgule fixe 36 2 2 2 4" xfId="50845" xr:uid="{4EBDF21B-D5F1-4AA3-BBA1-6E71C6F451F1}"/>
    <cellStyle name="Virgule fixe 36 2 2 3" xfId="50846" xr:uid="{0FF13636-4DBC-416D-BAC7-BC13ABB26CC1}"/>
    <cellStyle name="Virgule fixe 36 2 2 3 2" xfId="50847" xr:uid="{98D9184B-38B1-48DE-9CBF-D2598CD9AAE9}"/>
    <cellStyle name="Virgule fixe 36 2 2 4" xfId="50848" xr:uid="{54087FDE-0306-4EB0-8141-21C679DBA8E7}"/>
    <cellStyle name="Virgule fixe 36 2 2 5" xfId="50849" xr:uid="{E7166CCE-B9B8-4747-BE96-62F19A7660D3}"/>
    <cellStyle name="Virgule fixe 36 2 2 6" xfId="50850" xr:uid="{F40F384E-760E-42E4-8DC7-B3BD92F4D7A8}"/>
    <cellStyle name="Virgule fixe 36 2 3" xfId="50851" xr:uid="{B74F29F8-F831-41E1-BC11-585631B41D89}"/>
    <cellStyle name="Virgule fixe 36 3" xfId="50852" xr:uid="{555FF842-8708-4E42-AEB4-A897F4F4DDAA}"/>
    <cellStyle name="Virgule fixe 36 3 2" xfId="50853" xr:uid="{C0E64927-A1B4-410B-873C-4FE67C29EB26}"/>
    <cellStyle name="Virgule fixe 36 3 2 2" xfId="50854" xr:uid="{97EC0805-86D1-4DB4-80C4-1184B12069F8}"/>
    <cellStyle name="Virgule fixe 36 3 2 2 2" xfId="50855" xr:uid="{4C7612FB-E258-4C95-BD7D-100A72368A25}"/>
    <cellStyle name="Virgule fixe 36 3 2 3" xfId="50856" xr:uid="{D5C4A330-EDC7-4B9D-9F54-55EDB08D234C}"/>
    <cellStyle name="Virgule fixe 36 3 2 4" xfId="50857" xr:uid="{F553D21F-D73B-4D02-91B6-7C9B571D5B36}"/>
    <cellStyle name="Virgule fixe 36 3 2 5" xfId="50858" xr:uid="{06A9033C-6A63-47AA-88E8-669373E55A9D}"/>
    <cellStyle name="Virgule fixe 36 3 3" xfId="50859" xr:uid="{45A91121-289E-44F5-AD4D-9567D3ECA687}"/>
    <cellStyle name="Virgule fixe 36 3 3 2" xfId="50860" xr:uid="{21D9CF4E-7BFF-460B-83E2-E1F1349D3D34}"/>
    <cellStyle name="Virgule fixe 36 3 3 3" xfId="50861" xr:uid="{B53CF24D-F05E-4241-8F3D-7CC3B6120EBC}"/>
    <cellStyle name="Virgule fixe 36 3 4" xfId="50862" xr:uid="{D61D10B3-0C17-4A44-902B-95D7AA12CE75}"/>
    <cellStyle name="Virgule fixe 36 3 5" xfId="50863" xr:uid="{91359A8E-7996-4E5F-860F-37C0842465CA}"/>
    <cellStyle name="Virgule fixe 36 4" xfId="50864" xr:uid="{942DA705-570B-46C0-BF88-38F60EB1E283}"/>
    <cellStyle name="Virgule fixe 37" xfId="50865" xr:uid="{ED12CD95-FDA5-41D2-AD98-593590906A2A}"/>
    <cellStyle name="Virgule fixe 37 2" xfId="50866" xr:uid="{590EAB8F-D517-4F27-BFF7-8F4087DF0292}"/>
    <cellStyle name="Virgule fixe 37 2 2" xfId="50867" xr:uid="{E4D9868A-5C6D-4D8B-80F0-25D7587F665D}"/>
    <cellStyle name="Virgule fixe 37 2 2 2" xfId="50868" xr:uid="{6188F386-D2D3-4CEC-BBF8-CA2195551507}"/>
    <cellStyle name="Virgule fixe 37 2 2 2 2" xfId="50869" xr:uid="{BAC555F2-B80E-416B-9A66-11961F99EE3C}"/>
    <cellStyle name="Virgule fixe 37 2 2 2 2 2" xfId="50870" xr:uid="{47C70A14-B508-487F-97C9-57F97CDA56D9}"/>
    <cellStyle name="Virgule fixe 37 2 2 2 3" xfId="50871" xr:uid="{D1E26914-B450-42CB-9C86-D9CA9B3655EA}"/>
    <cellStyle name="Virgule fixe 37 2 2 2 4" xfId="50872" xr:uid="{BBB69107-A7B2-4429-8E28-F27456AAC535}"/>
    <cellStyle name="Virgule fixe 37 2 2 3" xfId="50873" xr:uid="{2D55590C-F001-49F0-8840-4EC17CF153E2}"/>
    <cellStyle name="Virgule fixe 37 2 2 3 2" xfId="50874" xr:uid="{3CB07CED-44AA-416D-B08A-B30ACA4B48CB}"/>
    <cellStyle name="Virgule fixe 37 2 2 4" xfId="50875" xr:uid="{295991E3-4933-474B-ABFD-C55D58CDC322}"/>
    <cellStyle name="Virgule fixe 37 2 2 5" xfId="50876" xr:uid="{D52B7082-CCFF-43CB-A6DE-55DDD78F7459}"/>
    <cellStyle name="Virgule fixe 37 2 2 6" xfId="50877" xr:uid="{52D2B244-CC95-4C7B-874E-679CC3B075D4}"/>
    <cellStyle name="Virgule fixe 37 2 3" xfId="50878" xr:uid="{107E5BD0-EDEF-4817-95C5-1513178AADA7}"/>
    <cellStyle name="Virgule fixe 37 3" xfId="50879" xr:uid="{A4A15881-CB28-4915-9D5F-8022C427100A}"/>
    <cellStyle name="Virgule fixe 37 3 2" xfId="50880" xr:uid="{A0D3BF8A-03FD-4D00-A11E-A6B5AB70D44F}"/>
    <cellStyle name="Virgule fixe 37 3 2 2" xfId="50881" xr:uid="{9E144A71-2379-4796-BDDC-2ACDBB9000EC}"/>
    <cellStyle name="Virgule fixe 37 3 2 2 2" xfId="50882" xr:uid="{42F4C01B-821A-46D4-9638-777805BF046B}"/>
    <cellStyle name="Virgule fixe 37 3 2 3" xfId="50883" xr:uid="{71361983-A804-4627-8306-4AF04AF4E1CC}"/>
    <cellStyle name="Virgule fixe 37 3 2 4" xfId="50884" xr:uid="{FCD22328-39D9-4E77-96B5-04A442E32172}"/>
    <cellStyle name="Virgule fixe 37 3 2 5" xfId="50885" xr:uid="{E182E6EC-B562-4700-87B7-4023695855C4}"/>
    <cellStyle name="Virgule fixe 37 3 3" xfId="50886" xr:uid="{2C82B4DA-105D-48EF-81FE-CC3C24B65397}"/>
    <cellStyle name="Virgule fixe 37 3 3 2" xfId="50887" xr:uid="{07069134-AE0F-4539-B0FA-7C13FE4D81AA}"/>
    <cellStyle name="Virgule fixe 37 3 3 3" xfId="50888" xr:uid="{0D2D63F8-B513-4126-9DB3-BD886808B0D1}"/>
    <cellStyle name="Virgule fixe 37 3 4" xfId="50889" xr:uid="{7226E997-40A4-4563-A700-83C4D93E6C3E}"/>
    <cellStyle name="Virgule fixe 37 3 5" xfId="50890" xr:uid="{A2CDD808-8D46-411D-871C-BE2C843A5C5A}"/>
    <cellStyle name="Virgule fixe 37 4" xfId="50891" xr:uid="{6D24657F-89F0-47BF-AE0D-C418D0BA6C80}"/>
    <cellStyle name="Virgule fixe 38" xfId="50892" xr:uid="{10363E70-88AC-4560-A9AB-581F28493238}"/>
    <cellStyle name="Virgule fixe 38 2" xfId="50893" xr:uid="{925DF7E5-BC04-4698-840C-F220D8FD1872}"/>
    <cellStyle name="Virgule fixe 38 2 2" xfId="50894" xr:uid="{2E6DADB0-79DD-4DC4-8BC3-C36B4AFA2D9B}"/>
    <cellStyle name="Virgule fixe 38 2 2 2" xfId="50895" xr:uid="{E9428B6B-C68F-4149-9A5A-79CF17FE11C6}"/>
    <cellStyle name="Virgule fixe 38 2 2 2 2" xfId="50896" xr:uid="{FE8D32A0-1EF6-490D-8069-07DBF4EF98E9}"/>
    <cellStyle name="Virgule fixe 38 2 2 2 2 2" xfId="50897" xr:uid="{3F769B27-8BF6-40DF-8295-A357B2395EEF}"/>
    <cellStyle name="Virgule fixe 38 2 2 2 3" xfId="50898" xr:uid="{B84404C8-EB2E-4FAF-B252-C78CC853A8C7}"/>
    <cellStyle name="Virgule fixe 38 2 2 2 4" xfId="50899" xr:uid="{5717B103-FC19-4866-92E8-B11B92C98501}"/>
    <cellStyle name="Virgule fixe 38 2 2 3" xfId="50900" xr:uid="{8AC3EA69-9AE7-48AB-9098-AB33C52305B6}"/>
    <cellStyle name="Virgule fixe 38 2 2 3 2" xfId="50901" xr:uid="{A84D3A79-2A8B-4430-918C-CD365A5DDF26}"/>
    <cellStyle name="Virgule fixe 38 2 2 4" xfId="50902" xr:uid="{EB11FC43-9109-4343-8574-40422283033A}"/>
    <cellStyle name="Virgule fixe 38 2 2 5" xfId="50903" xr:uid="{17E8CC36-40FF-4C54-A6D1-6A572DE21E06}"/>
    <cellStyle name="Virgule fixe 38 2 2 6" xfId="50904" xr:uid="{3FCB6A43-010F-4678-BF75-E83EB0AF6B9C}"/>
    <cellStyle name="Virgule fixe 38 2 3" xfId="50905" xr:uid="{069B7F23-8FC7-4CB2-BAAB-DA9E0AD2EE34}"/>
    <cellStyle name="Virgule fixe 38 3" xfId="50906" xr:uid="{D6A7623F-1682-4281-B4E5-BF141373F8EA}"/>
    <cellStyle name="Virgule fixe 38 3 2" xfId="50907" xr:uid="{FAFC8C6B-6DDA-4A1F-A2C6-D30589C20B9E}"/>
    <cellStyle name="Virgule fixe 38 3 2 2" xfId="50908" xr:uid="{1E1EE75C-4780-4961-8BD0-5469A3E32979}"/>
    <cellStyle name="Virgule fixe 38 3 2 2 2" xfId="50909" xr:uid="{9BE97E69-CDAD-4619-86DA-1CFCF688D5DC}"/>
    <cellStyle name="Virgule fixe 38 3 2 3" xfId="50910" xr:uid="{E365E1F7-D85B-4681-9AE6-2F3891DC92E3}"/>
    <cellStyle name="Virgule fixe 38 3 2 4" xfId="50911" xr:uid="{DAC19859-DB7F-435A-B2B6-842EA9E42F21}"/>
    <cellStyle name="Virgule fixe 38 3 2 5" xfId="50912" xr:uid="{594797FA-B4A5-4C5A-9D38-3F2D24710B53}"/>
    <cellStyle name="Virgule fixe 38 3 3" xfId="50913" xr:uid="{2BF148F4-69EF-4E39-AE38-1FE1DED16CF6}"/>
    <cellStyle name="Virgule fixe 38 3 3 2" xfId="50914" xr:uid="{B7A22FF3-8F16-43C5-9D60-D2648A9A638F}"/>
    <cellStyle name="Virgule fixe 38 3 3 3" xfId="50915" xr:uid="{3FDE2D1D-711F-4E1B-8103-BB722BBAFAD6}"/>
    <cellStyle name="Virgule fixe 38 3 4" xfId="50916" xr:uid="{2DA76AB2-F405-41AF-BC32-65BECDED65C5}"/>
    <cellStyle name="Virgule fixe 38 3 5" xfId="50917" xr:uid="{EFB2E0B1-CFF0-4871-8CCB-A26D5A60567E}"/>
    <cellStyle name="Virgule fixe 38 4" xfId="50918" xr:uid="{88764F2D-87B2-45FD-AE4C-B8F9CCC4D828}"/>
    <cellStyle name="Virgule fixe 39" xfId="50919" xr:uid="{535008DC-D0F5-43BF-AB0B-C8CFE82B33D0}"/>
    <cellStyle name="Virgule fixe 39 2" xfId="50920" xr:uid="{995BF53A-B044-4F75-A76A-BC1EBF39B4DA}"/>
    <cellStyle name="Virgule fixe 39 2 2" xfId="50921" xr:uid="{BAD6D999-24A8-498B-89EF-2C10D65131D8}"/>
    <cellStyle name="Virgule fixe 39 2 2 2" xfId="50922" xr:uid="{EA09B718-8F47-45C8-A98F-B517D521E1D1}"/>
    <cellStyle name="Virgule fixe 39 2 2 2 2" xfId="50923" xr:uid="{9AA4DB95-31D6-4F5D-AF09-56AC54C35888}"/>
    <cellStyle name="Virgule fixe 39 2 2 2 2 2" xfId="50924" xr:uid="{7FDCC2EA-042F-4ABA-BA7E-C05E2A7AB3B2}"/>
    <cellStyle name="Virgule fixe 39 2 2 2 3" xfId="50925" xr:uid="{B68600C7-1559-4DF0-ACC1-6FD2768FAECA}"/>
    <cellStyle name="Virgule fixe 39 2 2 2 4" xfId="50926" xr:uid="{462C2AED-E2A9-4B18-B704-F8C8240B0573}"/>
    <cellStyle name="Virgule fixe 39 2 2 3" xfId="50927" xr:uid="{CA9656D7-D4FF-4124-9D7C-2F77E82C7B2B}"/>
    <cellStyle name="Virgule fixe 39 2 2 3 2" xfId="50928" xr:uid="{5CBB9825-EA6C-48A9-9A07-DE003F3F44A8}"/>
    <cellStyle name="Virgule fixe 39 2 2 4" xfId="50929" xr:uid="{35905ABA-5D07-4E51-B216-4D85F9FDACCD}"/>
    <cellStyle name="Virgule fixe 39 2 2 5" xfId="50930" xr:uid="{B7A2EE6D-4F14-4815-BBFA-50A0824E2DCB}"/>
    <cellStyle name="Virgule fixe 39 3" xfId="50931" xr:uid="{AADF0F41-1FA2-4585-9C63-3BFC9A6B57D5}"/>
    <cellStyle name="Virgule fixe 39 3 2" xfId="50932" xr:uid="{8C62065C-8B78-4DF0-9F15-D8A772924EA9}"/>
    <cellStyle name="Virgule fixe 39 3 2 2" xfId="50933" xr:uid="{9C1CE3E9-F6EE-4CE8-AD6B-9646BF7CC5AE}"/>
    <cellStyle name="Virgule fixe 39 3 2 2 2" xfId="50934" xr:uid="{9103FA2F-8E2C-4AA8-A03B-F37833044B93}"/>
    <cellStyle name="Virgule fixe 39 3 2 3" xfId="50935" xr:uid="{9023ED09-956D-4EE6-8827-08D65A249210}"/>
    <cellStyle name="Virgule fixe 39 3 2 4" xfId="50936" xr:uid="{B35866FD-2703-4157-A745-855FC61B6195}"/>
    <cellStyle name="Virgule fixe 39 3 3" xfId="50937" xr:uid="{82A642B2-A514-4DAA-96A8-B30BD197B257}"/>
    <cellStyle name="Virgule fixe 39 3 3 2" xfId="50938" xr:uid="{B2DEAA7D-DF8A-4BDC-98A3-9AC96095A120}"/>
    <cellStyle name="Virgule fixe 39 3 4" xfId="50939" xr:uid="{95364FFD-BC9C-482A-97C1-A964FFFD702E}"/>
    <cellStyle name="Virgule fixe 39 3 5" xfId="50940" xr:uid="{763AED29-668E-4797-B0DC-D9E42B6F2727}"/>
    <cellStyle name="Virgule fixe 4" xfId="50941" xr:uid="{DABC5DD3-3B66-4EF5-BF8B-819843B61ACC}"/>
    <cellStyle name="Virgule fixe 4 2" xfId="50942" xr:uid="{5BBF3359-8854-4CEF-AA34-2A031B123480}"/>
    <cellStyle name="Virgule fixe 4 2 2" xfId="50943" xr:uid="{C4F9438C-0F9B-486C-BFE6-0D5623CC5469}"/>
    <cellStyle name="Virgule fixe 4 2 2 2" xfId="50944" xr:uid="{8A4F9F0F-C7C0-4E49-BD7F-400D8A1F89DA}"/>
    <cellStyle name="Virgule fixe 4 2 2 2 2" xfId="50945" xr:uid="{E48AB359-8C1B-4336-B2F9-609C4336AB43}"/>
    <cellStyle name="Virgule fixe 4 2 2 2 2 2" xfId="50946" xr:uid="{2BF826FC-1ECE-4E0C-8BF5-3D4DB2B3BE26}"/>
    <cellStyle name="Virgule fixe 4 2 2 2 3" xfId="50947" xr:uid="{C6A56960-6EA0-414F-AE9F-DD51B6C35F28}"/>
    <cellStyle name="Virgule fixe 4 2 2 2 4" xfId="50948" xr:uid="{42A4BF3A-7D77-4AD7-8C19-EC052EA0650D}"/>
    <cellStyle name="Virgule fixe 4 2 2 3" xfId="50949" xr:uid="{BC1ADCEF-C7B2-4B9D-BAA5-21FE06C2B3ED}"/>
    <cellStyle name="Virgule fixe 4 2 2 3 2" xfId="50950" xr:uid="{983599C6-81A2-4911-A9CA-F7216BC1F6AD}"/>
    <cellStyle name="Virgule fixe 4 2 2 4" xfId="50951" xr:uid="{36816DE6-26FE-47DF-B94F-E041983F1F57}"/>
    <cellStyle name="Virgule fixe 4 2 2 5" xfId="50952" xr:uid="{FDE0C5C7-DBC1-41F7-9839-1E5B6EC9BA44}"/>
    <cellStyle name="Virgule fixe 4 2 2 6" xfId="50953" xr:uid="{5F1F5EDF-74E9-4B95-B384-146C423493C6}"/>
    <cellStyle name="Virgule fixe 4 2 3" xfId="50954" xr:uid="{41641238-BAA6-4545-B8A1-FF77F5A26F06}"/>
    <cellStyle name="Virgule fixe 4 3" xfId="50955" xr:uid="{7AAC8B43-6796-4A9F-9A89-3466BC84CE35}"/>
    <cellStyle name="Virgule fixe 4 3 2" xfId="50956" xr:uid="{E2B58B21-FAFC-4995-844A-12F9A9868F9E}"/>
    <cellStyle name="Virgule fixe 4 3 2 2" xfId="50957" xr:uid="{3683BD7E-6535-4FDB-B474-A72FC7E8F604}"/>
    <cellStyle name="Virgule fixe 4 3 2 2 2" xfId="50958" xr:uid="{1612E8B7-61DC-4518-B8F2-3E78C92B93BF}"/>
    <cellStyle name="Virgule fixe 4 3 2 3" xfId="50959" xr:uid="{B662B718-18BC-49E6-9FCE-4639E49A58BC}"/>
    <cellStyle name="Virgule fixe 4 3 2 4" xfId="50960" xr:uid="{AB84E054-A071-4408-8F33-1CC60D72DAF7}"/>
    <cellStyle name="Virgule fixe 4 3 2 5" xfId="50961" xr:uid="{F1DF35DE-7DBE-46C4-A55E-9B3B0FEB853E}"/>
    <cellStyle name="Virgule fixe 4 3 3" xfId="50962" xr:uid="{E82446E9-8F0D-4CDA-8BBC-B3E06F47DC00}"/>
    <cellStyle name="Virgule fixe 4 3 3 2" xfId="50963" xr:uid="{69961096-B92B-4D0C-A310-0DA04E969A59}"/>
    <cellStyle name="Virgule fixe 4 3 3 3" xfId="50964" xr:uid="{9C54BB9B-DEF7-4940-A11B-77E2F0FF830E}"/>
    <cellStyle name="Virgule fixe 4 3 4" xfId="50965" xr:uid="{2629E142-ADF7-4354-B0CD-73CA2508F174}"/>
    <cellStyle name="Virgule fixe 4 3 4 2" xfId="50966" xr:uid="{E3C1EB93-1D94-4A5F-9B58-608ABB918841}"/>
    <cellStyle name="Virgule fixe 4 3 5" xfId="50967" xr:uid="{6C4DBF9C-FA01-455D-9FFA-8C3AAA9F05C8}"/>
    <cellStyle name="Virgule fixe 4 4" xfId="50968" xr:uid="{7D8A415C-59D3-43D1-8E8A-2F04724E4779}"/>
    <cellStyle name="Virgule fixe 40" xfId="50969" xr:uid="{73B4C66F-D783-4ECB-A1DF-CD3986C9992C}"/>
    <cellStyle name="Virgule fixe 40 2" xfId="50970" xr:uid="{15E29AA3-628C-42E4-B0A7-467EB8327CD5}"/>
    <cellStyle name="Virgule fixe 40 2 2" xfId="50971" xr:uid="{44EBDD04-7B2E-4DC7-8E13-855A781ECCB2}"/>
    <cellStyle name="Virgule fixe 40 2 2 2" xfId="50972" xr:uid="{5AC61F30-0C78-4131-8F90-22638C05306A}"/>
    <cellStyle name="Virgule fixe 40 2 2 2 2" xfId="50973" xr:uid="{9EB3B3FF-5158-4C56-BDB6-9CC2BAF6D7DB}"/>
    <cellStyle name="Virgule fixe 40 2 2 2 2 2" xfId="50974" xr:uid="{925DEC08-7B02-4924-A09F-64F43751AA2F}"/>
    <cellStyle name="Virgule fixe 40 2 2 2 3" xfId="50975" xr:uid="{49E438F3-E5FA-4B24-9BCF-A95B0D11DC95}"/>
    <cellStyle name="Virgule fixe 40 2 2 2 4" xfId="50976" xr:uid="{02DBB9E3-FC38-4F49-BAAD-73256833A9BF}"/>
    <cellStyle name="Virgule fixe 40 2 2 3" xfId="50977" xr:uid="{901002A6-31E5-4A66-B17B-D1E6CC6FF417}"/>
    <cellStyle name="Virgule fixe 40 2 2 3 2" xfId="50978" xr:uid="{5DF9F497-6A03-4CA4-8C28-7808BE529AAC}"/>
    <cellStyle name="Virgule fixe 40 2 2 4" xfId="50979" xr:uid="{9B776826-CED6-47F5-BE5C-0404BB67BED1}"/>
    <cellStyle name="Virgule fixe 40 2 2 5" xfId="50980" xr:uid="{99F07CC1-5C03-4D3F-8C08-0EB75E93C69D}"/>
    <cellStyle name="Virgule fixe 40 3" xfId="50981" xr:uid="{42EFA0D5-9C02-4C9B-8886-5F6C8D9E8388}"/>
    <cellStyle name="Virgule fixe 40 3 2" xfId="50982" xr:uid="{DC419109-CF08-4C2C-BD6A-289B2490E1D2}"/>
    <cellStyle name="Virgule fixe 40 3 2 2" xfId="50983" xr:uid="{D91FB399-EC06-48CD-8E6C-C77450E1CC10}"/>
    <cellStyle name="Virgule fixe 40 3 2 2 2" xfId="50984" xr:uid="{71FCB60A-E90F-4A20-83B0-CAA13FDF5AF0}"/>
    <cellStyle name="Virgule fixe 40 3 2 3" xfId="50985" xr:uid="{48A67424-01FF-4DC4-8ADD-CBE9C98A6DD8}"/>
    <cellStyle name="Virgule fixe 40 3 2 4" xfId="50986" xr:uid="{942EE779-0F6F-42AD-82AC-F81DD0877BA8}"/>
    <cellStyle name="Virgule fixe 40 3 3" xfId="50987" xr:uid="{229EC260-9054-4D30-9842-C3F2106D2B20}"/>
    <cellStyle name="Virgule fixe 40 3 3 2" xfId="50988" xr:uid="{3463CC44-06A6-4E1E-B149-3AE5B8549A59}"/>
    <cellStyle name="Virgule fixe 40 3 4" xfId="50989" xr:uid="{93B4F26E-6E86-496A-B05B-7A31310FAA04}"/>
    <cellStyle name="Virgule fixe 40 3 5" xfId="50990" xr:uid="{36A64F9C-797B-463E-BBA2-E263707B5CED}"/>
    <cellStyle name="Virgule fixe 40 4" xfId="50991" xr:uid="{87E63FC6-EF1B-4CC8-A548-EBBB5421E3BF}"/>
    <cellStyle name="Virgule fixe 41" xfId="50992" xr:uid="{077121B3-D4F2-4E31-8F3E-E9BE6D6B55D2}"/>
    <cellStyle name="Virgule fixe 41 2" xfId="50993" xr:uid="{550C6E4D-EF47-436E-9C94-A3790094E064}"/>
    <cellStyle name="Virgule fixe 41 2 2" xfId="50994" xr:uid="{E65A2702-2BA0-4259-8822-A666058EC8CC}"/>
    <cellStyle name="Virgule fixe 41 2 2 2" xfId="50995" xr:uid="{30E815BB-EB51-464B-A004-1979961EAC4E}"/>
    <cellStyle name="Virgule fixe 41 2 2 2 2" xfId="50996" xr:uid="{95B9E76E-837D-4EEF-BCDB-EBD000DC6465}"/>
    <cellStyle name="Virgule fixe 41 2 2 2 2 2" xfId="50997" xr:uid="{A55DC846-A013-4B19-BC3C-FF68E88DC8DC}"/>
    <cellStyle name="Virgule fixe 41 2 2 2 3" xfId="50998" xr:uid="{DA390F53-1E96-4D18-9343-D9651ECAF433}"/>
    <cellStyle name="Virgule fixe 41 2 2 2 4" xfId="50999" xr:uid="{7F938FC8-D055-4106-82CA-9F8296B246A2}"/>
    <cellStyle name="Virgule fixe 41 2 2 3" xfId="51000" xr:uid="{BB89A9E1-0224-4029-AF65-7BE307FFDCAB}"/>
    <cellStyle name="Virgule fixe 41 2 2 3 2" xfId="51001" xr:uid="{A21795C5-BA1D-49DC-B164-C0D220771571}"/>
    <cellStyle name="Virgule fixe 41 2 2 4" xfId="51002" xr:uid="{4CFB27C4-D815-460C-905F-DBF9D9AD6547}"/>
    <cellStyle name="Virgule fixe 41 2 2 5" xfId="51003" xr:uid="{5001CFF6-B51F-4F15-B6A7-30FA0440A32C}"/>
    <cellStyle name="Virgule fixe 41 3" xfId="51004" xr:uid="{CE617378-EF56-4D03-BC3C-8A70CEB37996}"/>
    <cellStyle name="Virgule fixe 41 3 2" xfId="51005" xr:uid="{7B81D6A9-9C61-4DD6-8416-ACCF09DD9B8B}"/>
    <cellStyle name="Virgule fixe 41 3 2 2" xfId="51006" xr:uid="{A81475B1-895D-4124-B266-63988597B655}"/>
    <cellStyle name="Virgule fixe 41 3 2 2 2" xfId="51007" xr:uid="{05136394-CAAA-43A0-BB71-3848044025FB}"/>
    <cellStyle name="Virgule fixe 41 3 2 3" xfId="51008" xr:uid="{E518DD98-0D98-47AB-BE8F-0D92DD6F199E}"/>
    <cellStyle name="Virgule fixe 41 3 2 4" xfId="51009" xr:uid="{01020BD9-E227-4329-A953-1F2FB6267267}"/>
    <cellStyle name="Virgule fixe 41 3 3" xfId="51010" xr:uid="{C73936EA-7B67-4773-9409-D86532636478}"/>
    <cellStyle name="Virgule fixe 41 3 3 2" xfId="51011" xr:uid="{9231455E-10C0-4B1C-8B29-2EC32B20CAEC}"/>
    <cellStyle name="Virgule fixe 41 3 4" xfId="51012" xr:uid="{53D3D6A1-B355-43D8-BF5E-82EA5EFF63AA}"/>
    <cellStyle name="Virgule fixe 41 3 5" xfId="51013" xr:uid="{7D4A28E1-6D2E-4603-9C15-6EEAACDE5ACC}"/>
    <cellStyle name="Virgule fixe 42" xfId="51014" xr:uid="{70914AA9-8B4B-42FC-A81B-71136B13642E}"/>
    <cellStyle name="Virgule fixe 42 2" xfId="51015" xr:uid="{04A08C2B-1B0D-4F84-8182-E2E8602DCF38}"/>
    <cellStyle name="Virgule fixe 42 2 2" xfId="51016" xr:uid="{E5A93521-5D0B-4BDF-8685-0AD46111C825}"/>
    <cellStyle name="Virgule fixe 42 2 2 2" xfId="51017" xr:uid="{CFBD0889-7237-4B41-A116-F0C1061B8931}"/>
    <cellStyle name="Virgule fixe 42 2 2 2 2" xfId="51018" xr:uid="{9CB372F0-21B2-48B1-8103-AA565A2E0B66}"/>
    <cellStyle name="Virgule fixe 42 2 2 2 2 2" xfId="51019" xr:uid="{500F2982-5527-455D-8CA3-16B6A7F27AA4}"/>
    <cellStyle name="Virgule fixe 42 2 2 2 3" xfId="51020" xr:uid="{37D6933D-64D9-427D-8DE4-D37889BA8D6F}"/>
    <cellStyle name="Virgule fixe 42 2 2 2 4" xfId="51021" xr:uid="{D6A838BC-CD4A-4D39-A7F6-01BBB002A13B}"/>
    <cellStyle name="Virgule fixe 42 2 2 3" xfId="51022" xr:uid="{3C5959C8-6915-4385-BF72-A34922373D03}"/>
    <cellStyle name="Virgule fixe 42 2 2 3 2" xfId="51023" xr:uid="{978A6C5B-53EE-4629-9428-846D1EFF6E0C}"/>
    <cellStyle name="Virgule fixe 42 2 2 4" xfId="51024" xr:uid="{009814AD-3446-4CA5-82AC-31FE7E14A3CF}"/>
    <cellStyle name="Virgule fixe 42 2 2 5" xfId="51025" xr:uid="{B37F1148-485A-4D05-ADE4-B5D4A4CBF800}"/>
    <cellStyle name="Virgule fixe 42 3" xfId="51026" xr:uid="{E67B30B9-17AF-4DAA-B80A-4E315A1C04D1}"/>
    <cellStyle name="Virgule fixe 42 3 2" xfId="51027" xr:uid="{C4E65562-B141-4D3E-927B-94087FC3B80C}"/>
    <cellStyle name="Virgule fixe 42 3 2 2" xfId="51028" xr:uid="{C40F9CDB-116B-41A5-83BE-62F0594C1C1D}"/>
    <cellStyle name="Virgule fixe 42 3 2 2 2" xfId="51029" xr:uid="{7F207C6E-5492-452E-8555-E6F44F1C93D3}"/>
    <cellStyle name="Virgule fixe 42 3 2 3" xfId="51030" xr:uid="{8D555011-0999-44DD-8A0B-EE72CA71D4BE}"/>
    <cellStyle name="Virgule fixe 42 3 2 4" xfId="51031" xr:uid="{2AD2DCE2-FB96-4767-A4C0-E3F5D9EF912F}"/>
    <cellStyle name="Virgule fixe 42 3 3" xfId="51032" xr:uid="{72533D69-659D-49E2-A770-04EB8E63700D}"/>
    <cellStyle name="Virgule fixe 42 3 3 2" xfId="51033" xr:uid="{6B133172-5A30-45E5-BDC8-27DBF5406308}"/>
    <cellStyle name="Virgule fixe 42 3 4" xfId="51034" xr:uid="{FA3EA3FA-FBC4-450E-A0C5-328A86A77865}"/>
    <cellStyle name="Virgule fixe 42 3 5" xfId="51035" xr:uid="{1425CCFA-9683-4BA0-90F0-54B50996B64C}"/>
    <cellStyle name="Virgule fixe 43" xfId="51036" xr:uid="{C5233960-FD19-4C84-AAC7-2A5299E5EA5D}"/>
    <cellStyle name="Virgule fixe 43 2" xfId="51037" xr:uid="{60051AE3-ED91-410A-B466-454C78D6348B}"/>
    <cellStyle name="Virgule fixe 43 2 2" xfId="51038" xr:uid="{34DCFA40-0C48-4088-BAAB-FE25B45D4807}"/>
    <cellStyle name="Virgule fixe 43 2 2 2" xfId="51039" xr:uid="{D21B6844-F141-4C3F-A45D-9C78277F6873}"/>
    <cellStyle name="Virgule fixe 43 2 2 2 2" xfId="51040" xr:uid="{4799C3F2-8AF6-4C93-ACAF-16D546C4DC22}"/>
    <cellStyle name="Virgule fixe 43 2 2 2 2 2" xfId="51041" xr:uid="{4E516A4F-BE21-4234-9DBF-F7971CCEBB01}"/>
    <cellStyle name="Virgule fixe 43 2 2 2 3" xfId="51042" xr:uid="{478A8ACD-5190-4240-AC36-74705828776D}"/>
    <cellStyle name="Virgule fixe 43 2 2 2 4" xfId="51043" xr:uid="{EDB85644-572C-4FE1-AC83-1D4FC1F9CA2A}"/>
    <cellStyle name="Virgule fixe 43 2 2 3" xfId="51044" xr:uid="{287DD100-85CF-41B2-B12C-F2F5A5815E37}"/>
    <cellStyle name="Virgule fixe 43 2 2 3 2" xfId="51045" xr:uid="{D6BA5C3A-7CEA-48D1-A33D-A790B47FB30D}"/>
    <cellStyle name="Virgule fixe 43 2 2 4" xfId="51046" xr:uid="{7E557A0A-B84C-48B1-9DB1-C43FD98EAFE8}"/>
    <cellStyle name="Virgule fixe 43 2 2 5" xfId="51047" xr:uid="{7F9A1482-8F97-4C18-86B3-7050E140DC73}"/>
    <cellStyle name="Virgule fixe 43 3" xfId="51048" xr:uid="{A4A1190F-95FA-451B-ABB9-86C5B2CD0C35}"/>
    <cellStyle name="Virgule fixe 43 3 2" xfId="51049" xr:uid="{43C6EACC-B7AC-4970-9505-EE35D1D88EFE}"/>
    <cellStyle name="Virgule fixe 43 3 2 2" xfId="51050" xr:uid="{92A883F5-62C7-4007-B18B-196367F3B1BC}"/>
    <cellStyle name="Virgule fixe 43 3 2 2 2" xfId="51051" xr:uid="{A7024258-522A-4002-8936-48788C71D96B}"/>
    <cellStyle name="Virgule fixe 43 3 2 3" xfId="51052" xr:uid="{B97B5A71-4930-4E75-94DA-F2B60B4A0C78}"/>
    <cellStyle name="Virgule fixe 43 3 2 4" xfId="51053" xr:uid="{D05AF44C-965A-4405-BB98-972E259A73FC}"/>
    <cellStyle name="Virgule fixe 43 3 3" xfId="51054" xr:uid="{24B29CAF-9EE0-4E00-BBEF-430DB9EF9533}"/>
    <cellStyle name="Virgule fixe 43 3 3 2" xfId="51055" xr:uid="{9106F81E-D6AD-4199-98A2-46ACBFCFF5A4}"/>
    <cellStyle name="Virgule fixe 43 3 4" xfId="51056" xr:uid="{831DE8C1-4D2E-42A6-91DC-0D12F6D1CD0E}"/>
    <cellStyle name="Virgule fixe 43 3 5" xfId="51057" xr:uid="{666DAA98-27E7-4440-B026-6006D436EEF3}"/>
    <cellStyle name="Virgule fixe 44" xfId="51058" xr:uid="{42B2BD88-5DB2-42FD-953D-C9D0AE765A4D}"/>
    <cellStyle name="Virgule fixe 44 2" xfId="51059" xr:uid="{2A53091F-13BA-42D3-B072-25D92DC896AE}"/>
    <cellStyle name="Virgule fixe 44 2 2" xfId="51060" xr:uid="{E0C3E0B6-9F4F-4E7D-871B-DD9D91A4936C}"/>
    <cellStyle name="Virgule fixe 44 2 2 2" xfId="51061" xr:uid="{92CFC330-88FE-4C62-AC8D-AC8618A91A28}"/>
    <cellStyle name="Virgule fixe 44 2 2 2 2" xfId="51062" xr:uid="{DD85E96B-189C-428D-B0A4-0AF5CF60068B}"/>
    <cellStyle name="Virgule fixe 44 2 2 2 2 2" xfId="51063" xr:uid="{BEEA6EFC-411F-46C7-BD57-EE0A8E67A143}"/>
    <cellStyle name="Virgule fixe 44 2 2 2 3" xfId="51064" xr:uid="{DC144D56-0F09-4D82-9D6D-AA86D303011B}"/>
    <cellStyle name="Virgule fixe 44 2 2 2 4" xfId="51065" xr:uid="{E6681889-7D70-499C-81C0-4CC5B3A6DED9}"/>
    <cellStyle name="Virgule fixe 44 2 2 3" xfId="51066" xr:uid="{950FD75F-BA1F-4765-96D4-A4570280FB73}"/>
    <cellStyle name="Virgule fixe 44 2 2 3 2" xfId="51067" xr:uid="{AF7ADD4C-2FF4-4F44-83E3-31D1F48B90B6}"/>
    <cellStyle name="Virgule fixe 44 2 2 4" xfId="51068" xr:uid="{E7DD4056-53B1-4E2E-9774-56071DA2428A}"/>
    <cellStyle name="Virgule fixe 44 2 2 5" xfId="51069" xr:uid="{A0731EC1-C9A6-4A04-B649-196091F344CD}"/>
    <cellStyle name="Virgule fixe 44 3" xfId="51070" xr:uid="{73EADB91-6015-4416-B404-83D3BE613C0B}"/>
    <cellStyle name="Virgule fixe 44 3 2" xfId="51071" xr:uid="{64760929-3D33-4E76-A553-D1E932B643F5}"/>
    <cellStyle name="Virgule fixe 44 3 2 2" xfId="51072" xr:uid="{FEC83FCD-7931-40DC-8997-16E799849CE6}"/>
    <cellStyle name="Virgule fixe 44 3 2 2 2" xfId="51073" xr:uid="{9467F35D-0964-4645-9BB3-ABDB7FCEC17A}"/>
    <cellStyle name="Virgule fixe 44 3 2 3" xfId="51074" xr:uid="{45F43220-0751-415C-9D27-80C9FA10B031}"/>
    <cellStyle name="Virgule fixe 44 3 2 4" xfId="51075" xr:uid="{03CDA464-438F-4387-AA26-AE33DE0AB944}"/>
    <cellStyle name="Virgule fixe 44 3 3" xfId="51076" xr:uid="{371EEAFA-C37A-44C9-8C77-9C121C1EDF6C}"/>
    <cellStyle name="Virgule fixe 44 3 3 2" xfId="51077" xr:uid="{21741FE9-FEC5-46F4-A6B5-5C491B8D9FA5}"/>
    <cellStyle name="Virgule fixe 44 3 4" xfId="51078" xr:uid="{39DCF9BA-FCFB-4CAF-826F-9BAB12B60833}"/>
    <cellStyle name="Virgule fixe 44 3 5" xfId="51079" xr:uid="{41CC0288-D87C-4184-BA60-67255CF1FDD1}"/>
    <cellStyle name="Virgule fixe 45" xfId="51080" xr:uid="{25095686-99D7-4AE1-A6B4-4EB8580E6A1E}"/>
    <cellStyle name="Virgule fixe 45 2" xfId="51081" xr:uid="{0384DA5B-D0E4-450C-8DBC-EBB83FBAA598}"/>
    <cellStyle name="Virgule fixe 45 2 2" xfId="51082" xr:uid="{FEF67987-B89F-4B78-89F7-81BCF0861390}"/>
    <cellStyle name="Virgule fixe 45 2 2 2" xfId="51083" xr:uid="{31F67BD4-6D52-42CE-BAFA-5768585E1D3C}"/>
    <cellStyle name="Virgule fixe 45 2 2 2 2" xfId="51084" xr:uid="{6BD3670F-9151-4E99-AEF1-E85305B3968D}"/>
    <cellStyle name="Virgule fixe 45 2 2 2 2 2" xfId="51085" xr:uid="{98914788-3F16-4205-BDB8-2C22FADE4B20}"/>
    <cellStyle name="Virgule fixe 45 2 2 2 3" xfId="51086" xr:uid="{043A2F70-68E0-41BE-8A38-012FECB78329}"/>
    <cellStyle name="Virgule fixe 45 2 2 2 4" xfId="51087" xr:uid="{ED2538B2-612B-482D-B539-CFC0D780B8E6}"/>
    <cellStyle name="Virgule fixe 45 2 2 3" xfId="51088" xr:uid="{4E43FE51-527C-4133-A0BF-947660DDA623}"/>
    <cellStyle name="Virgule fixe 45 2 2 3 2" xfId="51089" xr:uid="{CC3953A8-6DD4-4B9F-94E9-615A017B02B9}"/>
    <cellStyle name="Virgule fixe 45 2 2 4" xfId="51090" xr:uid="{439540AC-3A73-4E60-B2BC-5B2A551CF625}"/>
    <cellStyle name="Virgule fixe 45 2 2 5" xfId="51091" xr:uid="{2C36B154-9022-43DB-BE73-14AD529B1832}"/>
    <cellStyle name="Virgule fixe 45 3" xfId="51092" xr:uid="{1D0AEDFA-EA26-472E-8602-D8E36C5250FE}"/>
    <cellStyle name="Virgule fixe 45 3 2" xfId="51093" xr:uid="{EA6FFED1-56EE-46B7-8C05-E6358D69E398}"/>
    <cellStyle name="Virgule fixe 45 3 2 2" xfId="51094" xr:uid="{287578E0-975A-4555-A559-1080243D1BA8}"/>
    <cellStyle name="Virgule fixe 45 3 2 2 2" xfId="51095" xr:uid="{55A141FC-75C9-40E1-B92A-E8F592039902}"/>
    <cellStyle name="Virgule fixe 45 3 2 3" xfId="51096" xr:uid="{E995B4F5-A571-4245-9646-AEF8565A417C}"/>
    <cellStyle name="Virgule fixe 45 3 2 4" xfId="51097" xr:uid="{4ACBDB1D-DD46-4DE5-B651-66F4D72C85DF}"/>
    <cellStyle name="Virgule fixe 45 3 3" xfId="51098" xr:uid="{18FCEA31-30C9-44A1-95A9-35E3EC8D2FF4}"/>
    <cellStyle name="Virgule fixe 45 3 3 2" xfId="51099" xr:uid="{E0FF02CA-9963-40EA-A21D-5C272FEBE022}"/>
    <cellStyle name="Virgule fixe 45 3 4" xfId="51100" xr:uid="{CED78786-D0E2-48E6-9942-3D26E05625F9}"/>
    <cellStyle name="Virgule fixe 45 3 5" xfId="51101" xr:uid="{1DF4572C-5AE9-4136-8B0C-A2C41016B6CD}"/>
    <cellStyle name="Virgule fixe 46" xfId="51102" xr:uid="{C40F2D4C-EEA0-4FF3-8CF1-846E6866F4DF}"/>
    <cellStyle name="Virgule fixe 46 2" xfId="51103" xr:uid="{9D1B2E9A-BB1B-402F-84C1-C6B0509CF829}"/>
    <cellStyle name="Virgule fixe 46 2 2" xfId="51104" xr:uid="{1EAAB697-9B45-4AFA-ADF4-821F556DCC42}"/>
    <cellStyle name="Virgule fixe 46 2 2 2" xfId="51105" xr:uid="{B72CEC35-B8FE-4F8E-B75E-8E83D241A7C8}"/>
    <cellStyle name="Virgule fixe 46 2 2 2 2" xfId="51106" xr:uid="{C50C4AC0-3122-46D2-BF58-257507F607ED}"/>
    <cellStyle name="Virgule fixe 46 2 2 2 2 2" xfId="51107" xr:uid="{57D7FA8D-EB9B-4A47-A53B-8844088C4F85}"/>
    <cellStyle name="Virgule fixe 46 2 2 2 3" xfId="51108" xr:uid="{05D41C89-365E-4B47-BD2C-57E3B95EEC5E}"/>
    <cellStyle name="Virgule fixe 46 2 2 2 4" xfId="51109" xr:uid="{1C40362C-780E-448F-B45F-6543A0C1815B}"/>
    <cellStyle name="Virgule fixe 46 2 2 3" xfId="51110" xr:uid="{76EB7231-7BCA-4E91-B5E0-705046637FC3}"/>
    <cellStyle name="Virgule fixe 46 2 2 3 2" xfId="51111" xr:uid="{6F1F83A2-6058-4640-9DF0-98D6F1D07C73}"/>
    <cellStyle name="Virgule fixe 46 2 2 4" xfId="51112" xr:uid="{94F11A53-424C-4E0D-A53B-9CD7EDEC6BBD}"/>
    <cellStyle name="Virgule fixe 46 2 2 5" xfId="51113" xr:uid="{C88B2D19-397A-46BD-815B-1255786F9AE1}"/>
    <cellStyle name="Virgule fixe 46 3" xfId="51114" xr:uid="{82AF013F-1145-4B41-B1BB-0B3BB224E943}"/>
    <cellStyle name="Virgule fixe 46 3 2" xfId="51115" xr:uid="{21EAAC0D-3DE9-453B-97B2-8192DD9C55C2}"/>
    <cellStyle name="Virgule fixe 46 3 2 2" xfId="51116" xr:uid="{0B26C639-B64D-4719-A879-C3266E8918B1}"/>
    <cellStyle name="Virgule fixe 46 3 2 2 2" xfId="51117" xr:uid="{C73EDFF1-447C-4824-BA85-036CDDB92F8F}"/>
    <cellStyle name="Virgule fixe 46 3 2 3" xfId="51118" xr:uid="{89CDAE1A-DD98-4DAD-995A-D5DF0504232D}"/>
    <cellStyle name="Virgule fixe 46 3 2 4" xfId="51119" xr:uid="{65FB0AF8-1E11-4D3A-8CD8-A2E449601BEC}"/>
    <cellStyle name="Virgule fixe 46 3 3" xfId="51120" xr:uid="{24610F92-AEC5-42AF-A43D-30A1B4326994}"/>
    <cellStyle name="Virgule fixe 46 3 3 2" xfId="51121" xr:uid="{62E378EC-BF19-4816-A12A-7308A0F1F4DD}"/>
    <cellStyle name="Virgule fixe 46 3 4" xfId="51122" xr:uid="{98F5999D-F5D5-46BA-A704-6A0511D7A99A}"/>
    <cellStyle name="Virgule fixe 46 3 5" xfId="51123" xr:uid="{9D6B9209-F281-482A-8E1B-46010D412670}"/>
    <cellStyle name="Virgule fixe 47" xfId="51124" xr:uid="{C84368CD-B3C9-49D0-81DC-67FCB83845AA}"/>
    <cellStyle name="Virgule fixe 47 2" xfId="51125" xr:uid="{89286B9B-C062-48B6-B563-80E107FE2855}"/>
    <cellStyle name="Virgule fixe 47 2 2" xfId="51126" xr:uid="{A04202E6-A982-4AA2-BD44-6B3AB172925B}"/>
    <cellStyle name="Virgule fixe 47 2 2 2" xfId="51127" xr:uid="{04AF59D9-F5FB-42AB-A1C3-5E4F43664AB6}"/>
    <cellStyle name="Virgule fixe 47 2 2 2 2" xfId="51128" xr:uid="{9723F612-845F-4827-BE7F-8CC3947066BA}"/>
    <cellStyle name="Virgule fixe 47 2 2 2 2 2" xfId="51129" xr:uid="{C595EA5C-5129-4E5F-B23F-1990CDA5A0C2}"/>
    <cellStyle name="Virgule fixe 47 2 2 2 3" xfId="51130" xr:uid="{7A5BF6F9-DC10-4787-B164-797CA6063FB9}"/>
    <cellStyle name="Virgule fixe 47 2 2 2 4" xfId="51131" xr:uid="{0B5D1B07-1A19-4A7B-BC8E-21B9877CA028}"/>
    <cellStyle name="Virgule fixe 47 2 2 3" xfId="51132" xr:uid="{1789FFAC-3095-4809-B691-3C11642412E7}"/>
    <cellStyle name="Virgule fixe 47 2 2 3 2" xfId="51133" xr:uid="{19C86510-6D8C-457C-AF97-B1FD270E30B8}"/>
    <cellStyle name="Virgule fixe 47 2 2 4" xfId="51134" xr:uid="{43366515-AD5F-46B9-914F-B0C860E69E3E}"/>
    <cellStyle name="Virgule fixe 47 2 2 5" xfId="51135" xr:uid="{D07E9C0A-21C7-4C13-98B7-A01FF7EA9F3D}"/>
    <cellStyle name="Virgule fixe 47 3" xfId="51136" xr:uid="{AE7C916E-98FD-4990-86A9-4572408E54AD}"/>
    <cellStyle name="Virgule fixe 47 3 2" xfId="51137" xr:uid="{93D67CFD-C607-4DF7-9C94-5267BFFAB22F}"/>
    <cellStyle name="Virgule fixe 47 3 2 2" xfId="51138" xr:uid="{F3C61ADE-367F-463F-89BA-32F5B0C148C4}"/>
    <cellStyle name="Virgule fixe 47 3 2 2 2" xfId="51139" xr:uid="{552369D8-CA00-4F78-B051-56E8F500FF93}"/>
    <cellStyle name="Virgule fixe 47 3 2 3" xfId="51140" xr:uid="{0753152F-3762-418E-B10D-17E135C56A6C}"/>
    <cellStyle name="Virgule fixe 47 3 2 4" xfId="51141" xr:uid="{E86CFD3E-5713-45F8-88D2-5FB4B5A4D553}"/>
    <cellStyle name="Virgule fixe 47 3 3" xfId="51142" xr:uid="{7C54A84E-9BE1-4526-B871-A250673ECFD7}"/>
    <cellStyle name="Virgule fixe 47 3 3 2" xfId="51143" xr:uid="{7AD28000-99A2-4F67-9C51-E1AE77558150}"/>
    <cellStyle name="Virgule fixe 47 3 4" xfId="51144" xr:uid="{1E4DF8E1-BF96-460E-BF5D-17064E2EF503}"/>
    <cellStyle name="Virgule fixe 47 3 5" xfId="51145" xr:uid="{56CE0BD9-D7F4-4498-BB21-C6BAF35A7612}"/>
    <cellStyle name="Virgule fixe 48" xfId="51146" xr:uid="{09EDAA98-C172-425E-B9B3-3486DD277F7D}"/>
    <cellStyle name="Virgule fixe 48 2" xfId="51147" xr:uid="{0B3487A7-1CE1-4D8D-A6A4-5589439EBB78}"/>
    <cellStyle name="Virgule fixe 48 2 2" xfId="51148" xr:uid="{F7CD27B5-1D98-4D8E-91A1-99D73A063E49}"/>
    <cellStyle name="Virgule fixe 48 2 2 2" xfId="51149" xr:uid="{972EF3C7-274C-48F8-A8C9-7F6F1AB9315B}"/>
    <cellStyle name="Virgule fixe 48 2 2 2 2" xfId="51150" xr:uid="{E2C1BC37-6DFF-494A-A65F-5E6F5FBE4656}"/>
    <cellStyle name="Virgule fixe 48 2 2 2 2 2" xfId="51151" xr:uid="{975BCF9D-6664-4FCA-B295-31E5C2245B80}"/>
    <cellStyle name="Virgule fixe 48 2 2 2 3" xfId="51152" xr:uid="{6892EBCF-1682-45F7-823D-F5F2CCD97E2E}"/>
    <cellStyle name="Virgule fixe 48 2 2 2 4" xfId="51153" xr:uid="{467492B5-F027-4D8F-85AE-BC94449510A6}"/>
    <cellStyle name="Virgule fixe 48 2 2 3" xfId="51154" xr:uid="{4F95F20C-E669-4B79-948A-15C4EB77BC04}"/>
    <cellStyle name="Virgule fixe 48 2 2 3 2" xfId="51155" xr:uid="{57B64499-02CA-48B5-B1EA-8A703DB9DCF3}"/>
    <cellStyle name="Virgule fixe 48 2 2 4" xfId="51156" xr:uid="{451D4AAB-7628-4AD5-9962-BFC80BE93ACD}"/>
    <cellStyle name="Virgule fixe 48 2 2 5" xfId="51157" xr:uid="{953E1922-C6C9-4D47-9772-4616605FFD7A}"/>
    <cellStyle name="Virgule fixe 48 3" xfId="51158" xr:uid="{4C35987F-1067-464D-9BE7-1CAB46C79D68}"/>
    <cellStyle name="Virgule fixe 48 3 2" xfId="51159" xr:uid="{6D373A79-C6D7-4071-88B4-83CD98B5B9D0}"/>
    <cellStyle name="Virgule fixe 48 3 2 2" xfId="51160" xr:uid="{83CD07F1-E6F0-4DB9-A0AE-268D5CDFDBA3}"/>
    <cellStyle name="Virgule fixe 48 3 2 2 2" xfId="51161" xr:uid="{747A06C0-8B71-46C9-9AE0-3692E069742B}"/>
    <cellStyle name="Virgule fixe 48 3 2 3" xfId="51162" xr:uid="{48793DBF-FBC7-4DD1-A528-CBEADCFB2F01}"/>
    <cellStyle name="Virgule fixe 48 3 2 4" xfId="51163" xr:uid="{0920F79D-3524-4FE8-BD77-46097DFE62CA}"/>
    <cellStyle name="Virgule fixe 48 3 3" xfId="51164" xr:uid="{736C9A08-D473-4154-8DC9-2171B4C49949}"/>
    <cellStyle name="Virgule fixe 48 3 3 2" xfId="51165" xr:uid="{A2B3FB6E-2899-4C7A-9CC6-CEC257D25467}"/>
    <cellStyle name="Virgule fixe 48 3 4" xfId="51166" xr:uid="{4FA948FC-6DA5-4CC4-B6B8-A00166D433FA}"/>
    <cellStyle name="Virgule fixe 48 3 5" xfId="51167" xr:uid="{2FEFAF57-2F2B-453C-8479-A00F0770A156}"/>
    <cellStyle name="Virgule fixe 49" xfId="51168" xr:uid="{71E42672-EE3B-4E82-8AA8-223E11A0F2FC}"/>
    <cellStyle name="Virgule fixe 49 2" xfId="51169" xr:uid="{DF444091-BFF8-402E-9506-949CF6AEB83D}"/>
    <cellStyle name="Virgule fixe 49 2 2" xfId="51170" xr:uid="{47FF27F3-EEB9-4650-87DB-644DABFF22AE}"/>
    <cellStyle name="Virgule fixe 49 2 2 2" xfId="51171" xr:uid="{38C21655-3E0D-46DF-AE4B-7EBAD7C46DA9}"/>
    <cellStyle name="Virgule fixe 49 2 2 2 2" xfId="51172" xr:uid="{42E83EC8-A5CF-476E-AA93-5ABE982E06E1}"/>
    <cellStyle name="Virgule fixe 49 2 2 2 2 2" xfId="51173" xr:uid="{24FBE6B3-5CFA-4E04-94A1-500DF6F2704F}"/>
    <cellStyle name="Virgule fixe 49 2 2 2 3" xfId="51174" xr:uid="{5F72C1C1-A51C-4B4C-9B60-6E69E3F8E794}"/>
    <cellStyle name="Virgule fixe 49 2 2 2 4" xfId="51175" xr:uid="{A381950B-19A7-4D08-B323-B24F2F08D670}"/>
    <cellStyle name="Virgule fixe 49 2 2 3" xfId="51176" xr:uid="{FB249F94-921C-4081-8EB6-BB40C5ABB2F6}"/>
    <cellStyle name="Virgule fixe 49 2 2 3 2" xfId="51177" xr:uid="{82092EDD-D44E-42BD-B7BB-F1FD6A455ED7}"/>
    <cellStyle name="Virgule fixe 49 2 2 4" xfId="51178" xr:uid="{93284EAC-FB8C-4BBF-B369-6148D923ECA5}"/>
    <cellStyle name="Virgule fixe 49 2 2 5" xfId="51179" xr:uid="{B9342E03-ACF6-4875-B2FB-39EB095340EC}"/>
    <cellStyle name="Virgule fixe 49 3" xfId="51180" xr:uid="{8A7EEF28-43C8-49F1-BC6D-98E250D089A7}"/>
    <cellStyle name="Virgule fixe 49 3 2" xfId="51181" xr:uid="{DD67FEA3-EE5C-46A9-B2AD-1EBDC29587D2}"/>
    <cellStyle name="Virgule fixe 49 3 2 2" xfId="51182" xr:uid="{FCC5980A-1328-4DA9-B2CD-26BE387BD008}"/>
    <cellStyle name="Virgule fixe 49 3 2 2 2" xfId="51183" xr:uid="{7E387238-4FF6-46BE-BFF3-CE42D392A825}"/>
    <cellStyle name="Virgule fixe 49 3 2 3" xfId="51184" xr:uid="{E5167171-C4A3-472E-862E-DFC103325DF0}"/>
    <cellStyle name="Virgule fixe 49 3 2 4" xfId="51185" xr:uid="{4E46685F-B5AF-4AE0-B8B7-2F782D2D7900}"/>
    <cellStyle name="Virgule fixe 49 3 3" xfId="51186" xr:uid="{B4FAE933-CE99-4FA6-AAE4-8E1E7640F2AA}"/>
    <cellStyle name="Virgule fixe 49 3 3 2" xfId="51187" xr:uid="{02FD13F9-C01B-4947-9550-03ABBBFE3AC2}"/>
    <cellStyle name="Virgule fixe 49 3 4" xfId="51188" xr:uid="{EDC8E3F4-96B5-4B05-BE0A-74339600F338}"/>
    <cellStyle name="Virgule fixe 49 3 5" xfId="51189" xr:uid="{9B0086E8-638B-4DFA-8994-B2BBBF909333}"/>
    <cellStyle name="Virgule fixe 5" xfId="51190" xr:uid="{66B10258-E242-4055-9CC0-D1C917FAE030}"/>
    <cellStyle name="Virgule fixe 5 2" xfId="51191" xr:uid="{E0C425AF-A54B-4939-9F89-304ACC0E67E1}"/>
    <cellStyle name="Virgule fixe 5 2 2" xfId="51192" xr:uid="{C0FB66F9-3A50-4B61-9052-30268F4FC2C0}"/>
    <cellStyle name="Virgule fixe 5 2 2 2" xfId="51193" xr:uid="{8AE0AADF-4CA7-4BF9-81F3-FC8DE886167D}"/>
    <cellStyle name="Virgule fixe 5 2 2 2 2" xfId="51194" xr:uid="{9ECB4AF9-6267-4977-8E66-1A22D13097EB}"/>
    <cellStyle name="Virgule fixe 5 2 2 2 2 2" xfId="51195" xr:uid="{B8718313-FBA1-4543-8235-6E8D29F1F872}"/>
    <cellStyle name="Virgule fixe 5 2 2 2 3" xfId="51196" xr:uid="{179E6B93-7C59-44A2-9658-EB5ECB5040EC}"/>
    <cellStyle name="Virgule fixe 5 2 2 2 4" xfId="51197" xr:uid="{294E5035-2351-474C-B030-341ECB2FD070}"/>
    <cellStyle name="Virgule fixe 5 2 2 3" xfId="51198" xr:uid="{DC409F78-0DF7-4F1F-B5C1-DC1ECE0D837F}"/>
    <cellStyle name="Virgule fixe 5 2 2 3 2" xfId="51199" xr:uid="{6D1E916D-420A-400E-9841-53ADDF66388B}"/>
    <cellStyle name="Virgule fixe 5 2 2 4" xfId="51200" xr:uid="{93D911B2-E58B-42C6-8CEC-A3303A03BA00}"/>
    <cellStyle name="Virgule fixe 5 2 2 5" xfId="51201" xr:uid="{17FF03D5-BBDA-4D61-9B4B-FE0C90402C57}"/>
    <cellStyle name="Virgule fixe 5 2 2 6" xfId="51202" xr:uid="{294A4C25-3837-4D78-9823-808F84E57DE8}"/>
    <cellStyle name="Virgule fixe 5 2 3" xfId="51203" xr:uid="{1F8B1712-9F65-4320-B49A-E91A6397B5E6}"/>
    <cellStyle name="Virgule fixe 5 3" xfId="51204" xr:uid="{E1D5120D-10CF-4F96-944C-D8753A326E29}"/>
    <cellStyle name="Virgule fixe 5 3 2" xfId="51205" xr:uid="{0F98AB7A-EF9E-4E8B-BF29-D29DB7C70460}"/>
    <cellStyle name="Virgule fixe 5 3 2 2" xfId="51206" xr:uid="{E17098A9-7EF9-4FED-91F0-06E24BA80547}"/>
    <cellStyle name="Virgule fixe 5 3 2 2 2" xfId="51207" xr:uid="{5A886A21-B3B6-4AEF-933A-41E01A7E9991}"/>
    <cellStyle name="Virgule fixe 5 3 2 3" xfId="51208" xr:uid="{E47B6099-3AD8-4157-9F8A-D0385BE02A72}"/>
    <cellStyle name="Virgule fixe 5 3 2 4" xfId="51209" xr:uid="{29BEDB07-6AF4-4187-B954-FC9B2972D601}"/>
    <cellStyle name="Virgule fixe 5 3 2 5" xfId="51210" xr:uid="{325A9798-8366-4A0D-BA92-62E296FCC2ED}"/>
    <cellStyle name="Virgule fixe 5 3 3" xfId="51211" xr:uid="{1C5CE7D6-282A-4F33-9955-D66D80D3EEBC}"/>
    <cellStyle name="Virgule fixe 5 3 3 2" xfId="51212" xr:uid="{E454C1FA-5868-449F-BCBA-A54653DEC67A}"/>
    <cellStyle name="Virgule fixe 5 3 3 3" xfId="51213" xr:uid="{89F518EA-0575-4FA5-8B60-974CD4DC5153}"/>
    <cellStyle name="Virgule fixe 5 3 4" xfId="51214" xr:uid="{F201CA16-AFAB-4D38-9706-A6AA65991976}"/>
    <cellStyle name="Virgule fixe 5 3 4 2" xfId="51215" xr:uid="{A17E7CFE-8A66-4A53-B643-053FCC9063DF}"/>
    <cellStyle name="Virgule fixe 5 3 5" xfId="51216" xr:uid="{828A036A-D2B3-4128-99BE-91FC2B90C5E6}"/>
    <cellStyle name="Virgule fixe 5 4" xfId="51217" xr:uid="{E374730C-7931-43EA-9A3B-06A800D4948F}"/>
    <cellStyle name="Virgule fixe 50" xfId="51218" xr:uid="{2763B89F-0A6F-41EC-BB5F-D50F9A6ADCA7}"/>
    <cellStyle name="Virgule fixe 50 2" xfId="51219" xr:uid="{F276C946-A41D-4AF6-8B58-616DC033FE4D}"/>
    <cellStyle name="Virgule fixe 50 2 2" xfId="51220" xr:uid="{48E2400C-ED0E-465F-8B22-E30805F702DC}"/>
    <cellStyle name="Virgule fixe 50 2 2 2" xfId="51221" xr:uid="{87A79583-78A8-4537-9C2A-BE6BD6F8DB3D}"/>
    <cellStyle name="Virgule fixe 50 2 2 2 2" xfId="51222" xr:uid="{3E1E7673-0F13-4472-A6ED-5372D126BDE6}"/>
    <cellStyle name="Virgule fixe 50 2 2 2 2 2" xfId="51223" xr:uid="{658BA7E8-0633-4E8A-8520-FA278F4E353B}"/>
    <cellStyle name="Virgule fixe 50 2 2 2 3" xfId="51224" xr:uid="{16F27238-AD95-4D5C-9D33-46BFFC48CB89}"/>
    <cellStyle name="Virgule fixe 50 2 2 2 4" xfId="51225" xr:uid="{A98E96B6-A656-4A8F-AF60-DCB290CD9CCE}"/>
    <cellStyle name="Virgule fixe 50 2 2 3" xfId="51226" xr:uid="{EC893341-73E0-462B-814A-7D7F917534EE}"/>
    <cellStyle name="Virgule fixe 50 2 2 3 2" xfId="51227" xr:uid="{6615F441-E8B2-4567-B162-3F3B326DD676}"/>
    <cellStyle name="Virgule fixe 50 2 2 4" xfId="51228" xr:uid="{509C62B5-AB57-4E3B-93FB-5204E8E3F4B0}"/>
    <cellStyle name="Virgule fixe 50 2 2 5" xfId="51229" xr:uid="{49F59A84-9A3E-49DE-B709-7A57E687E4C5}"/>
    <cellStyle name="Virgule fixe 50 3" xfId="51230" xr:uid="{6A244DF5-7CEA-42E5-8B2D-1956F0033FF2}"/>
    <cellStyle name="Virgule fixe 50 3 2" xfId="51231" xr:uid="{BE50E6BE-D899-45A0-AD59-0346F05E28A9}"/>
    <cellStyle name="Virgule fixe 50 3 2 2" xfId="51232" xr:uid="{33E1BAE9-6BCE-45C9-B96B-AD3012AA100A}"/>
    <cellStyle name="Virgule fixe 50 3 2 2 2" xfId="51233" xr:uid="{8CEF0582-4847-4AF0-9F89-C825B1C0A373}"/>
    <cellStyle name="Virgule fixe 50 3 2 3" xfId="51234" xr:uid="{E7B4F280-9856-4124-8589-DAA0FDB58FFC}"/>
    <cellStyle name="Virgule fixe 50 3 2 4" xfId="51235" xr:uid="{26B2D2FC-CAFB-4E37-B645-0C69DF1EE645}"/>
    <cellStyle name="Virgule fixe 50 3 3" xfId="51236" xr:uid="{0889840A-6BFA-49DB-9C81-D286E4D04363}"/>
    <cellStyle name="Virgule fixe 50 3 3 2" xfId="51237" xr:uid="{087031A7-1CB4-47E0-9F4F-9AE4B73FFF5B}"/>
    <cellStyle name="Virgule fixe 50 3 4" xfId="51238" xr:uid="{39FC20A6-A063-435D-B98C-9F5912AFDFCE}"/>
    <cellStyle name="Virgule fixe 50 3 5" xfId="51239" xr:uid="{CE46A0B4-CFF7-4BB8-A8E1-17C1759D8F48}"/>
    <cellStyle name="Virgule fixe 51" xfId="51240" xr:uid="{F388D6DD-9982-4BB7-8C87-AF42C419055B}"/>
    <cellStyle name="Virgule fixe 51 2" xfId="51241" xr:uid="{24C87F6C-5961-4164-B640-5E66FD400BD4}"/>
    <cellStyle name="Virgule fixe 51 2 2" xfId="51242" xr:uid="{CAC81558-1A3C-47AC-8BC8-ECD516C03E9C}"/>
    <cellStyle name="Virgule fixe 51 2 2 2" xfId="51243" xr:uid="{C0E855A1-A171-485C-8930-6826A719DC87}"/>
    <cellStyle name="Virgule fixe 51 2 2 2 2" xfId="51244" xr:uid="{DFED1CD1-1F83-4ED0-83D3-8AB69E0FF88E}"/>
    <cellStyle name="Virgule fixe 51 2 2 2 2 2" xfId="51245" xr:uid="{2760942C-A1FD-44C6-98BE-EB7182DDC066}"/>
    <cellStyle name="Virgule fixe 51 2 2 2 3" xfId="51246" xr:uid="{260279BB-40BD-475D-BA2F-81A19096B517}"/>
    <cellStyle name="Virgule fixe 51 2 2 2 4" xfId="51247" xr:uid="{D323EC9B-F99F-4B48-B73E-649770904DD1}"/>
    <cellStyle name="Virgule fixe 51 2 2 3" xfId="51248" xr:uid="{E495339F-A005-4FFA-96C8-7EB3EB8C8C9B}"/>
    <cellStyle name="Virgule fixe 51 2 2 3 2" xfId="51249" xr:uid="{44426162-2A51-4487-A2FF-54E2BACEC586}"/>
    <cellStyle name="Virgule fixe 51 2 2 4" xfId="51250" xr:uid="{CD5993C8-7372-49CC-90AE-3161F5B0DEA6}"/>
    <cellStyle name="Virgule fixe 51 2 2 5" xfId="51251" xr:uid="{581462E6-8DFF-4BDE-9B8E-9590095D91CC}"/>
    <cellStyle name="Virgule fixe 51 3" xfId="51252" xr:uid="{FBFA74D2-4AE7-42D3-A2BB-83AED923774C}"/>
    <cellStyle name="Virgule fixe 51 3 2" xfId="51253" xr:uid="{6903C24D-0373-4AD9-AFB1-1ED4B8A1CC02}"/>
    <cellStyle name="Virgule fixe 51 3 2 2" xfId="51254" xr:uid="{D79EEEB1-86A8-4363-BB64-5B9E796936E5}"/>
    <cellStyle name="Virgule fixe 51 3 2 2 2" xfId="51255" xr:uid="{CD6BA6B6-90AA-49E8-8320-EE54D6FF4A16}"/>
    <cellStyle name="Virgule fixe 51 3 2 3" xfId="51256" xr:uid="{50B575E2-BA7C-4AD9-95FA-C2DC3CC49C1A}"/>
    <cellStyle name="Virgule fixe 51 3 2 4" xfId="51257" xr:uid="{20986291-62BD-494F-82E3-5338E83BE06B}"/>
    <cellStyle name="Virgule fixe 51 3 3" xfId="51258" xr:uid="{6A52238A-57CB-4D3C-8E46-211B9743091F}"/>
    <cellStyle name="Virgule fixe 51 3 3 2" xfId="51259" xr:uid="{7E0626FF-A604-44EF-8074-30F3F0236242}"/>
    <cellStyle name="Virgule fixe 51 3 4" xfId="51260" xr:uid="{568D8B0A-0146-4EFF-8BE9-2EF36E279C96}"/>
    <cellStyle name="Virgule fixe 51 3 5" xfId="51261" xr:uid="{FF7E997C-C716-4E20-BFE1-8A671ACD0446}"/>
    <cellStyle name="Virgule fixe 52" xfId="51262" xr:uid="{51E647EA-B47A-4539-830C-D7564B83CE82}"/>
    <cellStyle name="Virgule fixe 52 2" xfId="51263" xr:uid="{ACEDD5DF-977C-48A7-A3B4-D41428FEBADF}"/>
    <cellStyle name="Virgule fixe 52 2 2" xfId="51264" xr:uid="{ED705392-B5B3-4917-A302-F95426863D6D}"/>
    <cellStyle name="Virgule fixe 52 2 2 2" xfId="51265" xr:uid="{60105329-B781-4D65-911A-289B60E9E940}"/>
    <cellStyle name="Virgule fixe 52 2 2 2 2" xfId="51266" xr:uid="{213EBF52-B2C0-4392-9B2F-2329D9DEEE7C}"/>
    <cellStyle name="Virgule fixe 52 2 2 2 2 2" xfId="51267" xr:uid="{F9719E91-4A34-43DD-9A2C-567323069BA2}"/>
    <cellStyle name="Virgule fixe 52 2 2 2 3" xfId="51268" xr:uid="{9C01A1E5-DB28-4492-98EB-D1F4F69C2358}"/>
    <cellStyle name="Virgule fixe 52 2 2 2 4" xfId="51269" xr:uid="{6AE4347B-4A47-46E3-9B73-F645EFD80B43}"/>
    <cellStyle name="Virgule fixe 52 2 2 3" xfId="51270" xr:uid="{F1220769-B33A-42FB-941F-5C1231077948}"/>
    <cellStyle name="Virgule fixe 52 2 2 3 2" xfId="51271" xr:uid="{C8F5752D-3890-485B-9BD9-2C9E1AAF9DCD}"/>
    <cellStyle name="Virgule fixe 52 2 2 4" xfId="51272" xr:uid="{8D9CC763-A997-4B22-874B-BF2E566971C2}"/>
    <cellStyle name="Virgule fixe 52 2 2 5" xfId="51273" xr:uid="{3B758A0A-FFEF-4653-957A-65AE723A6DD4}"/>
    <cellStyle name="Virgule fixe 52 3" xfId="51274" xr:uid="{55A12286-7923-4254-8B5A-AAC4A6532885}"/>
    <cellStyle name="Virgule fixe 52 3 2" xfId="51275" xr:uid="{A4A1C6AD-33AB-455F-91F3-C4711EB5EB1D}"/>
    <cellStyle name="Virgule fixe 52 3 2 2" xfId="51276" xr:uid="{4EA18451-B5B2-409C-A374-207B071A7D9F}"/>
    <cellStyle name="Virgule fixe 52 3 2 2 2" xfId="51277" xr:uid="{09209C0B-73E7-48E4-9E1E-4D7B70DF3677}"/>
    <cellStyle name="Virgule fixe 52 3 2 3" xfId="51278" xr:uid="{71E751C5-1F6C-4BDA-8530-38A09C59766E}"/>
    <cellStyle name="Virgule fixe 52 3 2 4" xfId="51279" xr:uid="{687DF7FD-5F1A-4C73-81AC-7C984C46662B}"/>
    <cellStyle name="Virgule fixe 52 3 3" xfId="51280" xr:uid="{8A38A132-4DE8-47DD-BDC0-5463EA8CD77C}"/>
    <cellStyle name="Virgule fixe 52 3 3 2" xfId="51281" xr:uid="{0B67490A-2C2C-4459-8231-DCC04D414D04}"/>
    <cellStyle name="Virgule fixe 52 3 4" xfId="51282" xr:uid="{80AAC639-CFAA-43BE-AC0A-D6CB3A8E07A8}"/>
    <cellStyle name="Virgule fixe 52 3 5" xfId="51283" xr:uid="{25256F6C-288C-4CC4-BA0C-5502E026B053}"/>
    <cellStyle name="Virgule fixe 53" xfId="51284" xr:uid="{F3AA014A-B24E-4459-9C59-B9E27F08073A}"/>
    <cellStyle name="Virgule fixe 53 2" xfId="51285" xr:uid="{879C9ABA-7401-4F6F-99DB-D20C7FF3CEDE}"/>
    <cellStyle name="Virgule fixe 53 2 2" xfId="51286" xr:uid="{63551251-7ABD-4E19-A24E-49CF12F63185}"/>
    <cellStyle name="Virgule fixe 53 2 2 2" xfId="51287" xr:uid="{FCF57B26-B485-465D-A2BA-E80A9D7CAAAB}"/>
    <cellStyle name="Virgule fixe 53 2 2 2 2" xfId="51288" xr:uid="{8A4D3EF8-D14B-4B24-B6AD-EA9D6CBF5865}"/>
    <cellStyle name="Virgule fixe 53 2 2 2 2 2" xfId="51289" xr:uid="{3B958A0F-C370-4462-B83A-E9BAFE8F4D87}"/>
    <cellStyle name="Virgule fixe 53 2 2 2 3" xfId="51290" xr:uid="{1CA41F56-056B-406E-8A93-2DD8E139F29D}"/>
    <cellStyle name="Virgule fixe 53 2 2 2 4" xfId="51291" xr:uid="{A8AE249C-40C2-4DD2-AC84-0496AD484F33}"/>
    <cellStyle name="Virgule fixe 53 2 2 3" xfId="51292" xr:uid="{5515284A-5444-4350-9F9A-4EEFD21D7CB9}"/>
    <cellStyle name="Virgule fixe 53 2 2 3 2" xfId="51293" xr:uid="{6367E69F-72CC-466E-A55E-07EC8B7BD88A}"/>
    <cellStyle name="Virgule fixe 53 2 2 4" xfId="51294" xr:uid="{896770D2-B77A-4362-BB17-A164103313B7}"/>
    <cellStyle name="Virgule fixe 53 2 2 5" xfId="51295" xr:uid="{1C0E6D2F-FBC6-4B71-BADF-26A7A8A727BF}"/>
    <cellStyle name="Virgule fixe 53 3" xfId="51296" xr:uid="{CADA3509-5CFE-4CF7-878F-37B70B694614}"/>
    <cellStyle name="Virgule fixe 53 3 2" xfId="51297" xr:uid="{B7908620-D281-43EA-BD42-87FE3096F450}"/>
    <cellStyle name="Virgule fixe 53 3 2 2" xfId="51298" xr:uid="{E92B441D-A39E-4506-BD75-E8EB1B274593}"/>
    <cellStyle name="Virgule fixe 53 3 2 2 2" xfId="51299" xr:uid="{56FCA617-1A3F-4A05-AC2D-978ED4B14CAE}"/>
    <cellStyle name="Virgule fixe 53 3 2 3" xfId="51300" xr:uid="{27E839FC-59DC-41F9-A6E7-97064DE93558}"/>
    <cellStyle name="Virgule fixe 53 3 2 4" xfId="51301" xr:uid="{7D30D191-E24C-4D37-8102-0CE4017F758E}"/>
    <cellStyle name="Virgule fixe 53 3 3" xfId="51302" xr:uid="{EB349CD6-17FA-4535-8CBC-06E9C58EFD4C}"/>
    <cellStyle name="Virgule fixe 53 3 3 2" xfId="51303" xr:uid="{68C1F360-12AF-4730-BE03-E7477BAF327C}"/>
    <cellStyle name="Virgule fixe 53 3 4" xfId="51304" xr:uid="{4BC0E3FA-B269-4766-96B9-74FF0DFBF4A6}"/>
    <cellStyle name="Virgule fixe 53 3 5" xfId="51305" xr:uid="{62D5DE36-DA15-4CBC-888A-48423D429E85}"/>
    <cellStyle name="Virgule fixe 54" xfId="51306" xr:uid="{69F4BD24-5BB5-4915-B363-12DF96138875}"/>
    <cellStyle name="Virgule fixe 54 2" xfId="51307" xr:uid="{76907E8D-7277-4557-AEB3-BDBFF38DDF34}"/>
    <cellStyle name="Virgule fixe 54 2 2" xfId="51308" xr:uid="{5CB41501-6B07-44DD-A38D-A8298C062229}"/>
    <cellStyle name="Virgule fixe 54 2 2 2" xfId="51309" xr:uid="{DBB8FD47-C14F-4226-94E1-BF1EA74CDBC8}"/>
    <cellStyle name="Virgule fixe 54 2 2 2 2" xfId="51310" xr:uid="{6E18F1CF-55BE-4273-81A7-D29B9312EB6B}"/>
    <cellStyle name="Virgule fixe 54 2 2 2 2 2" xfId="51311" xr:uid="{78FDCB3E-DFD1-499E-AD7C-452A392EC116}"/>
    <cellStyle name="Virgule fixe 54 2 2 2 3" xfId="51312" xr:uid="{3BE2B1F2-5582-4484-8DD0-4A0ECB0B8382}"/>
    <cellStyle name="Virgule fixe 54 2 2 2 4" xfId="51313" xr:uid="{1AAA7B20-9C45-4CDA-8ACC-19BE1D767D31}"/>
    <cellStyle name="Virgule fixe 54 2 2 3" xfId="51314" xr:uid="{EFCBB0A9-39C1-431E-AD3E-DE5A411CE01E}"/>
    <cellStyle name="Virgule fixe 54 2 2 3 2" xfId="51315" xr:uid="{03442871-442A-4EB5-B627-8D80F592D322}"/>
    <cellStyle name="Virgule fixe 54 2 2 4" xfId="51316" xr:uid="{202ADB64-FE72-4061-A9A5-0DFF26D93999}"/>
    <cellStyle name="Virgule fixe 54 2 2 5" xfId="51317" xr:uid="{2FE737F0-B666-4B7B-94CA-413FE6303482}"/>
    <cellStyle name="Virgule fixe 54 3" xfId="51318" xr:uid="{D00E9472-7BEC-4BDE-87D4-9C8388EE89BC}"/>
    <cellStyle name="Virgule fixe 54 3 2" xfId="51319" xr:uid="{DFAF76F9-37CE-4B26-9682-146FD1385E3C}"/>
    <cellStyle name="Virgule fixe 54 3 2 2" xfId="51320" xr:uid="{A4933C33-AD10-402C-90D9-5A8450657049}"/>
    <cellStyle name="Virgule fixe 54 3 2 2 2" xfId="51321" xr:uid="{9C347245-EE1C-44FF-B86A-F858D14156C0}"/>
    <cellStyle name="Virgule fixe 54 3 2 3" xfId="51322" xr:uid="{C098E504-36C5-47CE-88AA-A35CB20AB2F9}"/>
    <cellStyle name="Virgule fixe 54 3 2 4" xfId="51323" xr:uid="{83C4DCC3-AAD9-46C8-AE08-2EBBFD9D1E42}"/>
    <cellStyle name="Virgule fixe 54 3 3" xfId="51324" xr:uid="{DC1F58A5-1547-4A5E-8BA2-A3ED628EFBEF}"/>
    <cellStyle name="Virgule fixe 54 3 3 2" xfId="51325" xr:uid="{1374FC4F-5EA6-40F6-A46A-E48D8407A8AB}"/>
    <cellStyle name="Virgule fixe 54 3 4" xfId="51326" xr:uid="{2878669F-CC13-4136-8F1B-AFD3EDCCC596}"/>
    <cellStyle name="Virgule fixe 54 3 5" xfId="51327" xr:uid="{6848CCFE-6C33-469A-99CD-F596005F8A4A}"/>
    <cellStyle name="Virgule fixe 55" xfId="51328" xr:uid="{339A0F34-0E41-47EF-B2F5-79DC826737B7}"/>
    <cellStyle name="Virgule fixe 55 2" xfId="51329" xr:uid="{0E4C7445-9750-4FFD-9CBF-C0FE5478394C}"/>
    <cellStyle name="Virgule fixe 55 2 2" xfId="51330" xr:uid="{770311EC-434E-4855-9DC0-A0D75074ECF5}"/>
    <cellStyle name="Virgule fixe 55 2 2 2" xfId="51331" xr:uid="{F0B9ECAC-A7D3-48FE-A388-023998E841B9}"/>
    <cellStyle name="Virgule fixe 55 2 2 2 2" xfId="51332" xr:uid="{A568638A-CCA0-40EC-9520-FF078FA54DDC}"/>
    <cellStyle name="Virgule fixe 55 2 2 2 2 2" xfId="51333" xr:uid="{817FCA50-0E05-4AA7-8D60-713B496C33E5}"/>
    <cellStyle name="Virgule fixe 55 2 2 2 3" xfId="51334" xr:uid="{41643ACD-BFB5-4776-BD86-94A0AE0A88CF}"/>
    <cellStyle name="Virgule fixe 55 2 2 2 4" xfId="51335" xr:uid="{0BB75080-8DF8-4C7D-A486-38B62E10F541}"/>
    <cellStyle name="Virgule fixe 55 2 2 3" xfId="51336" xr:uid="{795712C7-83B5-497D-B9BA-9AA387253660}"/>
    <cellStyle name="Virgule fixe 55 2 2 3 2" xfId="51337" xr:uid="{D23160F3-5B3F-4ECA-BB61-9476DA719F23}"/>
    <cellStyle name="Virgule fixe 55 2 2 4" xfId="51338" xr:uid="{A15661B9-C0B1-4EC9-85BF-31E30C24D181}"/>
    <cellStyle name="Virgule fixe 55 2 2 5" xfId="51339" xr:uid="{3B6561A7-5E18-4886-AD30-A16CB36AD487}"/>
    <cellStyle name="Virgule fixe 55 3" xfId="51340" xr:uid="{BD0DC6BD-805B-4DFB-909F-B02A04F102AA}"/>
    <cellStyle name="Virgule fixe 55 3 2" xfId="51341" xr:uid="{CE36C1FF-BB77-40A0-9B87-AA7B2FC33F1C}"/>
    <cellStyle name="Virgule fixe 55 3 2 2" xfId="51342" xr:uid="{6A5E1FDA-0D85-45BF-962C-3B61F2F90A32}"/>
    <cellStyle name="Virgule fixe 55 3 2 2 2" xfId="51343" xr:uid="{DBE5BEA7-1F16-449D-8014-B28F40A7D4FD}"/>
    <cellStyle name="Virgule fixe 55 3 2 3" xfId="51344" xr:uid="{19BB137B-176E-45FC-9C35-C8683D6E02C5}"/>
    <cellStyle name="Virgule fixe 55 3 2 4" xfId="51345" xr:uid="{75D2069F-B4D8-4E70-A469-11197A9DCE06}"/>
    <cellStyle name="Virgule fixe 55 3 3" xfId="51346" xr:uid="{28FC72E5-3F8A-4711-82CE-F36E47339F96}"/>
    <cellStyle name="Virgule fixe 55 3 3 2" xfId="51347" xr:uid="{141D13A5-F05A-48D0-8EEB-191566C89930}"/>
    <cellStyle name="Virgule fixe 55 3 4" xfId="51348" xr:uid="{7EC00F22-3719-43EB-84A2-C57D04941D0B}"/>
    <cellStyle name="Virgule fixe 55 3 5" xfId="51349" xr:uid="{F7DF3AC7-2E47-4200-B06A-4FEE864FF317}"/>
    <cellStyle name="Virgule fixe 56" xfId="51350" xr:uid="{4983563D-574C-4E71-AE8B-1A4E565633F4}"/>
    <cellStyle name="Virgule fixe 56 2" xfId="51351" xr:uid="{BC740EDC-FB5F-41B2-B5BA-3D0C8117F656}"/>
    <cellStyle name="Virgule fixe 56 2 2" xfId="51352" xr:uid="{167A8A7A-3F0E-409F-ACBD-5685F4E96891}"/>
    <cellStyle name="Virgule fixe 56 2 2 2" xfId="51353" xr:uid="{7D75C903-E0AC-4950-9A95-85D45BA18801}"/>
    <cellStyle name="Virgule fixe 56 2 2 2 2" xfId="51354" xr:uid="{EA756DE2-585D-4810-875C-FCB85EEFAC67}"/>
    <cellStyle name="Virgule fixe 56 2 2 2 2 2" xfId="51355" xr:uid="{0FD15E33-596C-4505-8A90-56481E6296D7}"/>
    <cellStyle name="Virgule fixe 56 2 2 2 3" xfId="51356" xr:uid="{5CE9D42D-ABBA-422A-A92A-D59CA0B6A57F}"/>
    <cellStyle name="Virgule fixe 56 2 2 2 4" xfId="51357" xr:uid="{493C3988-94FC-4BE1-8516-447FE58B8C00}"/>
    <cellStyle name="Virgule fixe 56 2 2 3" xfId="51358" xr:uid="{AD65F9E9-24E1-418B-A45D-8D71BCA54ED5}"/>
    <cellStyle name="Virgule fixe 56 2 2 3 2" xfId="51359" xr:uid="{73B88DBD-5082-45BE-80A5-2590A2F515C6}"/>
    <cellStyle name="Virgule fixe 56 2 2 4" xfId="51360" xr:uid="{FB63EB41-F8EA-45D0-A73F-93CAE5554C04}"/>
    <cellStyle name="Virgule fixe 56 2 2 5" xfId="51361" xr:uid="{454DE168-9AA7-4AFC-BB8C-5D068161D5BA}"/>
    <cellStyle name="Virgule fixe 56 3" xfId="51362" xr:uid="{DCC91D8B-D08C-405B-A239-70514E0C28BF}"/>
    <cellStyle name="Virgule fixe 56 3 2" xfId="51363" xr:uid="{4749DEAF-1A9A-49C3-8C1D-DF461C5AAC8C}"/>
    <cellStyle name="Virgule fixe 56 3 2 2" xfId="51364" xr:uid="{EAAF66BF-5634-4BB9-8E32-29CA22815183}"/>
    <cellStyle name="Virgule fixe 56 3 2 2 2" xfId="51365" xr:uid="{60002449-6973-4827-B5C2-3E014973DF63}"/>
    <cellStyle name="Virgule fixe 56 3 2 3" xfId="51366" xr:uid="{3B08E7B8-6815-46B1-96E5-67D1355952EF}"/>
    <cellStyle name="Virgule fixe 56 3 2 4" xfId="51367" xr:uid="{A4EA8FF3-FEC0-4CFB-BC1D-A09E9495A03C}"/>
    <cellStyle name="Virgule fixe 56 3 3" xfId="51368" xr:uid="{8898A6B4-C223-4331-9164-98D0393838C0}"/>
    <cellStyle name="Virgule fixe 56 3 3 2" xfId="51369" xr:uid="{FE51981D-13D2-4576-B459-BD14738599DC}"/>
    <cellStyle name="Virgule fixe 56 3 4" xfId="51370" xr:uid="{3821C9E8-ED35-47A5-AA51-F741211113C6}"/>
    <cellStyle name="Virgule fixe 56 3 5" xfId="51371" xr:uid="{0BA9A979-3C7B-442A-A648-E1B6FE40C26C}"/>
    <cellStyle name="Virgule fixe 57" xfId="51372" xr:uid="{A77422B8-31B7-4B04-AA44-AD76EBD380EA}"/>
    <cellStyle name="Virgule fixe 57 2" xfId="51373" xr:uid="{E28747A9-017F-475D-8A08-4C48E3A92A1E}"/>
    <cellStyle name="Virgule fixe 57 2 2" xfId="51374" xr:uid="{FF51EDF0-FC32-41C3-BA3E-091E2DDBF3A4}"/>
    <cellStyle name="Virgule fixe 57 2 2 2" xfId="51375" xr:uid="{07666F72-7C27-45E9-8D21-58FCD84B30FE}"/>
    <cellStyle name="Virgule fixe 57 2 2 2 2" xfId="51376" xr:uid="{F47C756A-3229-4E59-8D21-2A91818491B4}"/>
    <cellStyle name="Virgule fixe 57 2 2 2 2 2" xfId="51377" xr:uid="{2A7F45EF-CBEE-4FF5-A443-FA1E8E89F968}"/>
    <cellStyle name="Virgule fixe 57 2 2 2 3" xfId="51378" xr:uid="{3A296FFE-3DC5-47CE-AEC7-128A41A5CC34}"/>
    <cellStyle name="Virgule fixe 57 2 2 2 4" xfId="51379" xr:uid="{A2E4D5DA-CFE6-4C79-A451-49D6C47FDE2F}"/>
    <cellStyle name="Virgule fixe 57 2 2 3" xfId="51380" xr:uid="{566F834B-9453-4086-B8DE-B111A4732904}"/>
    <cellStyle name="Virgule fixe 57 2 2 3 2" xfId="51381" xr:uid="{F5307B36-0724-444C-B5DB-D6136A57C70F}"/>
    <cellStyle name="Virgule fixe 57 2 2 4" xfId="51382" xr:uid="{BE315A6D-C657-4103-BE19-A08F099236CE}"/>
    <cellStyle name="Virgule fixe 57 2 2 5" xfId="51383" xr:uid="{BB840A25-AA01-4B43-A88A-80BC4C5982F3}"/>
    <cellStyle name="Virgule fixe 57 3" xfId="51384" xr:uid="{B01609B9-3930-4EDF-8A17-512A51FC0171}"/>
    <cellStyle name="Virgule fixe 57 3 2" xfId="51385" xr:uid="{AAA44A8A-0299-4A74-809C-EAFB372C786B}"/>
    <cellStyle name="Virgule fixe 57 3 2 2" xfId="51386" xr:uid="{DF2FAB91-DE72-4C0B-BDBE-941C1809C3C1}"/>
    <cellStyle name="Virgule fixe 57 3 2 2 2" xfId="51387" xr:uid="{6EC13868-F495-4EB4-9100-627D93272938}"/>
    <cellStyle name="Virgule fixe 57 3 2 3" xfId="51388" xr:uid="{7AF7139D-14FD-4600-B4A6-68FD76A62366}"/>
    <cellStyle name="Virgule fixe 57 3 2 4" xfId="51389" xr:uid="{D11EB952-498A-469C-B8E1-C9D8E80F2A37}"/>
    <cellStyle name="Virgule fixe 57 3 3" xfId="51390" xr:uid="{2AC50B37-D6A5-4876-8006-0B24B69DBFF2}"/>
    <cellStyle name="Virgule fixe 57 3 3 2" xfId="51391" xr:uid="{B4822E1D-8D3A-4FEE-8DF8-0DF2ADDA683B}"/>
    <cellStyle name="Virgule fixe 57 3 4" xfId="51392" xr:uid="{EBF8B32C-9EA3-4B33-915E-A435A42F8DF9}"/>
    <cellStyle name="Virgule fixe 57 3 5" xfId="51393" xr:uid="{0CCB0867-CB4D-40DF-9D67-BAE10648C0A6}"/>
    <cellStyle name="Virgule fixe 58" xfId="51394" xr:uid="{AC2951CF-C984-4CE9-9B1E-45E080E0F982}"/>
    <cellStyle name="Virgule fixe 58 2" xfId="51395" xr:uid="{C815CCA3-309D-4E53-9E9F-660252DD9685}"/>
    <cellStyle name="Virgule fixe 58 2 2" xfId="51396" xr:uid="{B9BC8C98-B2D0-4D8B-A156-695D7AF11FE7}"/>
    <cellStyle name="Virgule fixe 58 2 2 2" xfId="51397" xr:uid="{99E1E794-7780-4B3D-B79E-F534494F3EAD}"/>
    <cellStyle name="Virgule fixe 58 2 2 2 2" xfId="51398" xr:uid="{0AE77152-E33F-49A1-8007-59B77ABE3819}"/>
    <cellStyle name="Virgule fixe 58 2 2 2 2 2" xfId="51399" xr:uid="{1430F76F-03B3-4BEF-A2E0-314C42B32426}"/>
    <cellStyle name="Virgule fixe 58 2 2 2 3" xfId="51400" xr:uid="{6632FCAC-5D60-45C4-8B33-FD79D74A1905}"/>
    <cellStyle name="Virgule fixe 58 2 2 2 4" xfId="51401" xr:uid="{32D1AE68-339E-4307-BB12-AB1741060233}"/>
    <cellStyle name="Virgule fixe 58 2 2 3" xfId="51402" xr:uid="{FC727186-7B2A-4EFD-BABA-37567EBEB326}"/>
    <cellStyle name="Virgule fixe 58 2 2 3 2" xfId="51403" xr:uid="{89FDCB5E-E908-4881-837D-CBC508BA9E83}"/>
    <cellStyle name="Virgule fixe 58 2 2 4" xfId="51404" xr:uid="{17BD4E9E-D7B9-4C40-B238-F38C0F4C651A}"/>
    <cellStyle name="Virgule fixe 58 2 2 5" xfId="51405" xr:uid="{F9B632B4-B8A3-4D68-9FB3-5EDB8858496D}"/>
    <cellStyle name="Virgule fixe 58 3" xfId="51406" xr:uid="{C2FB7EE7-FA57-49E8-842F-DA6910AD8A8C}"/>
    <cellStyle name="Virgule fixe 58 3 2" xfId="51407" xr:uid="{58EF20FB-FE3A-4460-B26F-46C6CDDA6B39}"/>
    <cellStyle name="Virgule fixe 58 3 2 2" xfId="51408" xr:uid="{D02D6E1B-D8CE-42D6-8419-F02CB3AC5CBA}"/>
    <cellStyle name="Virgule fixe 58 3 2 2 2" xfId="51409" xr:uid="{9979D106-81D3-453A-BB5C-8EA18F7F2297}"/>
    <cellStyle name="Virgule fixe 58 3 2 3" xfId="51410" xr:uid="{490411C0-4179-4C72-9236-99D32B926A5C}"/>
    <cellStyle name="Virgule fixe 58 3 2 4" xfId="51411" xr:uid="{04D8F8F6-A4C1-44F5-8856-E169525922C5}"/>
    <cellStyle name="Virgule fixe 58 3 3" xfId="51412" xr:uid="{B8AFA0F9-065A-436D-B551-D90CF34EBC9C}"/>
    <cellStyle name="Virgule fixe 58 3 3 2" xfId="51413" xr:uid="{C62CA1AE-AD7D-45D1-82CC-CC5EF590C997}"/>
    <cellStyle name="Virgule fixe 58 3 4" xfId="51414" xr:uid="{C1C5F1A2-EC08-4EF9-A61E-5DCE4D513A29}"/>
    <cellStyle name="Virgule fixe 58 3 5" xfId="51415" xr:uid="{52C1670B-2180-4418-95EB-478E3F77BB8D}"/>
    <cellStyle name="Virgule fixe 59" xfId="51416" xr:uid="{0140A079-069E-499D-8BE0-F21660909FFA}"/>
    <cellStyle name="Virgule fixe 59 2" xfId="51417" xr:uid="{C46F83D4-578B-4FE1-9182-B63A5BE7F31D}"/>
    <cellStyle name="Virgule fixe 59 2 2" xfId="51418" xr:uid="{C062FDA7-E9E9-4A6B-A919-4BFDA88852C6}"/>
    <cellStyle name="Virgule fixe 59 2 2 2" xfId="51419" xr:uid="{0F8C8547-88A5-4ED7-982D-6601DF69BAB4}"/>
    <cellStyle name="Virgule fixe 59 2 2 2 2" xfId="51420" xr:uid="{BEF86773-F220-4C10-8A65-2778D71ABD13}"/>
    <cellStyle name="Virgule fixe 59 2 2 2 2 2" xfId="51421" xr:uid="{6289AE5C-D96D-447B-8CF7-E88939B8A22C}"/>
    <cellStyle name="Virgule fixe 59 2 2 2 3" xfId="51422" xr:uid="{BD69CF43-C2FE-48BC-9E22-48D04D0A1E9C}"/>
    <cellStyle name="Virgule fixe 59 2 2 2 4" xfId="51423" xr:uid="{4CE30356-5197-4EB2-A042-185718784582}"/>
    <cellStyle name="Virgule fixe 59 2 2 3" xfId="51424" xr:uid="{B619ED86-2B88-439C-9B4F-412B582CB6AA}"/>
    <cellStyle name="Virgule fixe 59 2 2 3 2" xfId="51425" xr:uid="{D1BA2A3C-EBF7-422D-9354-4525F4E97DFA}"/>
    <cellStyle name="Virgule fixe 59 2 2 4" xfId="51426" xr:uid="{C1097338-9488-43E0-9146-D68821411A61}"/>
    <cellStyle name="Virgule fixe 59 2 2 5" xfId="51427" xr:uid="{BF8D81CC-5932-4C76-9C07-41EA0B1D0390}"/>
    <cellStyle name="Virgule fixe 59 3" xfId="51428" xr:uid="{8D55F0BF-B4D3-406E-82D7-12DD163483F3}"/>
    <cellStyle name="Virgule fixe 59 3 2" xfId="51429" xr:uid="{0DE71240-E9FA-4F0C-8BF8-5E12B3977F2C}"/>
    <cellStyle name="Virgule fixe 59 3 2 2" xfId="51430" xr:uid="{CF80D27C-8A65-492F-BC20-745063D4E45B}"/>
    <cellStyle name="Virgule fixe 59 3 2 2 2" xfId="51431" xr:uid="{423F22A0-54C6-4FE7-BEC3-48B71EB780F1}"/>
    <cellStyle name="Virgule fixe 59 3 2 3" xfId="51432" xr:uid="{73E83B88-266B-442D-A8C7-3C1FF8EDFF60}"/>
    <cellStyle name="Virgule fixe 59 3 2 4" xfId="51433" xr:uid="{5B49EAAA-E4D6-450C-8FF9-1D0C13D3FCBA}"/>
    <cellStyle name="Virgule fixe 59 3 3" xfId="51434" xr:uid="{A4388C71-E4BB-441A-BCBC-9A79BE7AF63A}"/>
    <cellStyle name="Virgule fixe 59 3 3 2" xfId="51435" xr:uid="{44710CFF-F176-4B71-A484-189820416C15}"/>
    <cellStyle name="Virgule fixe 59 3 4" xfId="51436" xr:uid="{A29E9E47-9292-4C5F-8CC4-80EDFE8467EE}"/>
    <cellStyle name="Virgule fixe 59 3 5" xfId="51437" xr:uid="{C39AFF44-9E86-4104-B8D7-D0F5FDA776F8}"/>
    <cellStyle name="Virgule fixe 6" xfId="51438" xr:uid="{642AD754-B9D5-40FA-9AE4-0B247333880A}"/>
    <cellStyle name="Virgule fixe 6 2" xfId="51439" xr:uid="{E8C49CC7-8579-47F3-A63F-439DC8EC3001}"/>
    <cellStyle name="Virgule fixe 6 2 2" xfId="51440" xr:uid="{E2010ADC-2619-413D-A51C-35C49BF7A047}"/>
    <cellStyle name="Virgule fixe 6 2 2 2" xfId="51441" xr:uid="{D7A2169A-BB47-4308-AD39-6CD7546FC5CC}"/>
    <cellStyle name="Virgule fixe 6 2 2 2 2" xfId="51442" xr:uid="{D5E9B53A-E2A7-460A-9B42-404E2CF7DAAD}"/>
    <cellStyle name="Virgule fixe 6 2 2 2 2 2" xfId="51443" xr:uid="{6C9208D6-CFCA-4EBF-9922-2295C14D96FA}"/>
    <cellStyle name="Virgule fixe 6 2 2 2 3" xfId="51444" xr:uid="{19B7FF5E-C42B-413C-8097-CFAABFC85BA8}"/>
    <cellStyle name="Virgule fixe 6 2 2 2 4" xfId="51445" xr:uid="{BFC6BAE9-7993-41BF-9E92-A761B48C7C97}"/>
    <cellStyle name="Virgule fixe 6 2 2 3" xfId="51446" xr:uid="{7C110788-001B-4747-A330-3F78D73C8008}"/>
    <cellStyle name="Virgule fixe 6 2 2 3 2" xfId="51447" xr:uid="{B087FDB4-D549-411C-ADB3-FA16BF0BA5B9}"/>
    <cellStyle name="Virgule fixe 6 2 2 4" xfId="51448" xr:uid="{5E0BA8E9-178C-44D3-AE9A-4711192199F0}"/>
    <cellStyle name="Virgule fixe 6 2 2 5" xfId="51449" xr:uid="{D14E119F-964A-4C36-AA49-F86309BF6E31}"/>
    <cellStyle name="Virgule fixe 6 2 2 6" xfId="51450" xr:uid="{C03E17AF-7933-4198-B046-2BBE5486619E}"/>
    <cellStyle name="Virgule fixe 6 2 3" xfId="51451" xr:uid="{2CE4B9EC-4256-40B9-BFD6-A7B784CEF6E0}"/>
    <cellStyle name="Virgule fixe 6 3" xfId="51452" xr:uid="{0AFEF7A1-A9BF-4602-BA85-086BC4D82305}"/>
    <cellStyle name="Virgule fixe 6 3 2" xfId="51453" xr:uid="{616FD1B3-D49E-4049-AD4A-2BC7096005E8}"/>
    <cellStyle name="Virgule fixe 6 3 2 2" xfId="51454" xr:uid="{17D609A9-FE8A-4987-AA34-EF4193CDE469}"/>
    <cellStyle name="Virgule fixe 6 3 2 2 2" xfId="51455" xr:uid="{C4805635-AED1-4A09-858A-28C85E872DA7}"/>
    <cellStyle name="Virgule fixe 6 3 2 3" xfId="51456" xr:uid="{0AEEA6DA-42AE-4234-810F-8F2EBD1363C3}"/>
    <cellStyle name="Virgule fixe 6 3 2 4" xfId="51457" xr:uid="{B59FE782-C75F-4DAF-8F6F-8E95B5C8881D}"/>
    <cellStyle name="Virgule fixe 6 3 2 5" xfId="51458" xr:uid="{A666E0AB-3D8F-42A0-A345-E294EC308F7E}"/>
    <cellStyle name="Virgule fixe 6 3 3" xfId="51459" xr:uid="{0C1073A5-B731-4294-98FA-AE75D82C1435}"/>
    <cellStyle name="Virgule fixe 6 3 3 2" xfId="51460" xr:uid="{A0DC1BBF-D5A8-4FB2-9553-59608DEAFE31}"/>
    <cellStyle name="Virgule fixe 6 3 3 3" xfId="51461" xr:uid="{E8FC83DC-DDA0-4FB6-9FE8-66B5F4F93D23}"/>
    <cellStyle name="Virgule fixe 6 3 4" xfId="51462" xr:uid="{8F0704E1-4D30-4364-A4C0-88180D7F24AE}"/>
    <cellStyle name="Virgule fixe 6 3 4 2" xfId="51463" xr:uid="{F9560851-D1F7-4DC2-88FE-DEDC1B464E0E}"/>
    <cellStyle name="Virgule fixe 6 3 5" xfId="51464" xr:uid="{1D8EFFBE-5C27-4916-B620-2CBC27D276EF}"/>
    <cellStyle name="Virgule fixe 6 4" xfId="51465" xr:uid="{5FF9B459-91FB-4322-A358-545605A25E60}"/>
    <cellStyle name="Virgule fixe 60" xfId="51466" xr:uid="{A45CA2B8-7951-419B-A335-BE5556C0925A}"/>
    <cellStyle name="Virgule fixe 60 2" xfId="51467" xr:uid="{5BC162C1-78B4-4389-825F-163E3392507F}"/>
    <cellStyle name="Virgule fixe 60 2 2" xfId="51468" xr:uid="{4FA9B304-9655-4C5E-8BE9-089565B71C54}"/>
    <cellStyle name="Virgule fixe 60 2 2 2" xfId="51469" xr:uid="{F2E08B5E-4C85-473B-A722-F58D3F98BB72}"/>
    <cellStyle name="Virgule fixe 60 2 2 2 2" xfId="51470" xr:uid="{45216871-E71C-4FA5-AC36-CC4F2981FCA5}"/>
    <cellStyle name="Virgule fixe 60 2 2 2 2 2" xfId="51471" xr:uid="{2F2417E9-F978-43B0-9200-E4E489E58036}"/>
    <cellStyle name="Virgule fixe 60 2 2 2 3" xfId="51472" xr:uid="{A0668099-A3FE-42D2-A696-345A3F7F55CC}"/>
    <cellStyle name="Virgule fixe 60 2 2 2 4" xfId="51473" xr:uid="{3148C81C-07AC-478A-803A-EFAB8A5AC1B8}"/>
    <cellStyle name="Virgule fixe 60 2 2 3" xfId="51474" xr:uid="{881C2B04-5704-4E20-AC55-46FDB5986B9A}"/>
    <cellStyle name="Virgule fixe 60 2 2 3 2" xfId="51475" xr:uid="{921D5990-F451-4182-B863-1CB6F1B49E94}"/>
    <cellStyle name="Virgule fixe 60 2 2 4" xfId="51476" xr:uid="{25214BD6-6D06-40F7-A8CB-47037339457C}"/>
    <cellStyle name="Virgule fixe 60 2 2 5" xfId="51477" xr:uid="{2682FC25-1CD8-48EF-A42F-7DB57027B36B}"/>
    <cellStyle name="Virgule fixe 60 3" xfId="51478" xr:uid="{F41693F1-A7E5-49AD-A05D-680CC34B0344}"/>
    <cellStyle name="Virgule fixe 60 3 2" xfId="51479" xr:uid="{8601686E-8779-49A5-99B9-03E1340C1E51}"/>
    <cellStyle name="Virgule fixe 60 3 2 2" xfId="51480" xr:uid="{AE2B191F-589F-4125-9647-BD64C2BC3ADD}"/>
    <cellStyle name="Virgule fixe 60 3 2 2 2" xfId="51481" xr:uid="{D0DE2EFE-02E2-4375-8513-D8E78CB9DB51}"/>
    <cellStyle name="Virgule fixe 60 3 2 3" xfId="51482" xr:uid="{C5138623-A9C2-442C-A6CE-299980521979}"/>
    <cellStyle name="Virgule fixe 60 3 2 4" xfId="51483" xr:uid="{063DAB6D-E7F6-4067-A2B7-20E99C0755EE}"/>
    <cellStyle name="Virgule fixe 60 3 3" xfId="51484" xr:uid="{FEA7DD8D-6DA8-4C4C-A7EF-E5C36D5FE1F8}"/>
    <cellStyle name="Virgule fixe 60 3 3 2" xfId="51485" xr:uid="{417F92F2-4A67-4537-BF48-938CAC2E8479}"/>
    <cellStyle name="Virgule fixe 60 3 4" xfId="51486" xr:uid="{406802DA-E0A6-4170-9A3E-53036FA6F99D}"/>
    <cellStyle name="Virgule fixe 60 3 5" xfId="51487" xr:uid="{21BCD272-E127-4271-8F00-60FFE13EB8C5}"/>
    <cellStyle name="Virgule fixe 61" xfId="51488" xr:uid="{AC4B96F8-5282-457F-8C64-508A012350C4}"/>
    <cellStyle name="Virgule fixe 61 2" xfId="51489" xr:uid="{06A17E16-D0F4-41F5-9946-3D3848AB84DD}"/>
    <cellStyle name="Virgule fixe 61 2 2" xfId="51490" xr:uid="{61F1ECC6-7741-49A4-9957-BC7E1316B2F2}"/>
    <cellStyle name="Virgule fixe 61 2 2 2" xfId="51491" xr:uid="{51068242-69CA-4DBA-BA81-89D21F65E4B0}"/>
    <cellStyle name="Virgule fixe 61 2 2 2 2" xfId="51492" xr:uid="{50F8742C-BA65-48E9-946B-BF443A687CDD}"/>
    <cellStyle name="Virgule fixe 61 2 2 2 2 2" xfId="51493" xr:uid="{86BC05A0-7A8F-47CD-900D-B200421610F3}"/>
    <cellStyle name="Virgule fixe 61 2 2 2 3" xfId="51494" xr:uid="{BEE706DE-48A2-456F-955C-428F16F99CFD}"/>
    <cellStyle name="Virgule fixe 61 2 2 2 4" xfId="51495" xr:uid="{B6337413-54DF-4C4D-B18C-AABF3295CEDC}"/>
    <cellStyle name="Virgule fixe 61 2 2 3" xfId="51496" xr:uid="{183C9577-D357-4746-B337-D38BBB741C14}"/>
    <cellStyle name="Virgule fixe 61 2 2 3 2" xfId="51497" xr:uid="{2F70B431-3F4E-44B7-94F2-006902ECB60A}"/>
    <cellStyle name="Virgule fixe 61 2 2 4" xfId="51498" xr:uid="{6210611E-BEBD-4234-ABCC-EC5A76517C6D}"/>
    <cellStyle name="Virgule fixe 61 2 2 5" xfId="51499" xr:uid="{099393A6-ECC6-4E18-886D-D6E30FFD64F8}"/>
    <cellStyle name="Virgule fixe 61 3" xfId="51500" xr:uid="{6C4CEA97-A23F-4E41-A182-32FEC6717BCC}"/>
    <cellStyle name="Virgule fixe 61 3 2" xfId="51501" xr:uid="{EC35A5CA-EF37-48F2-ADDF-95D854D25C98}"/>
    <cellStyle name="Virgule fixe 61 3 2 2" xfId="51502" xr:uid="{BCA20560-F4E8-44A1-AC1D-284ED0214668}"/>
    <cellStyle name="Virgule fixe 61 3 2 2 2" xfId="51503" xr:uid="{C79F1F4E-862D-4046-BCF8-E64291FED437}"/>
    <cellStyle name="Virgule fixe 61 3 2 3" xfId="51504" xr:uid="{B7D20164-391E-42BD-A629-3508588265DB}"/>
    <cellStyle name="Virgule fixe 61 3 2 4" xfId="51505" xr:uid="{23E5A876-4F85-40C5-8545-2FEB8F273390}"/>
    <cellStyle name="Virgule fixe 61 3 3" xfId="51506" xr:uid="{25E1394D-27DD-4006-8B20-711E273015E8}"/>
    <cellStyle name="Virgule fixe 61 3 3 2" xfId="51507" xr:uid="{0C5E3953-985B-4108-AAA1-91D523B8307A}"/>
    <cellStyle name="Virgule fixe 61 3 4" xfId="51508" xr:uid="{1FAB7F89-455C-49C2-86B1-D20E3B77D192}"/>
    <cellStyle name="Virgule fixe 61 3 5" xfId="51509" xr:uid="{6974082C-8866-4908-BE38-CB0FE57A69C6}"/>
    <cellStyle name="Virgule fixe 62" xfId="51510" xr:uid="{A6081EF9-088A-45D2-91CE-26BD47736523}"/>
    <cellStyle name="Virgule fixe 62 2" xfId="51511" xr:uid="{FEA7C6D7-45D7-4D67-845F-92D75AFEEEC7}"/>
    <cellStyle name="Virgule fixe 62 2 2" xfId="51512" xr:uid="{95A71129-A3FD-4ACD-AA87-516A9382116E}"/>
    <cellStyle name="Virgule fixe 62 2 2 2" xfId="51513" xr:uid="{72F7DF1F-3B09-451B-8326-7F6FC76B256C}"/>
    <cellStyle name="Virgule fixe 62 2 2 2 2" xfId="51514" xr:uid="{3187D4F9-9875-40B2-83A7-57034BFF1B27}"/>
    <cellStyle name="Virgule fixe 62 2 2 2 2 2" xfId="51515" xr:uid="{0F8812CB-7935-49C7-B514-D0E61AC60AB9}"/>
    <cellStyle name="Virgule fixe 62 2 2 2 3" xfId="51516" xr:uid="{FF24CA10-42D2-4E1C-A1A1-5E83B1682180}"/>
    <cellStyle name="Virgule fixe 62 2 2 2 4" xfId="51517" xr:uid="{4605E6DB-A3D7-4A19-9320-2D033EDB0175}"/>
    <cellStyle name="Virgule fixe 62 2 2 3" xfId="51518" xr:uid="{4C34BE68-4E1E-44A5-B64E-277D5E307639}"/>
    <cellStyle name="Virgule fixe 62 2 2 3 2" xfId="51519" xr:uid="{8EA0EA8E-98FE-4A5C-BC46-F3AE24177611}"/>
    <cellStyle name="Virgule fixe 62 2 2 4" xfId="51520" xr:uid="{D85850C4-A9F0-4D92-992B-54D5F1508A01}"/>
    <cellStyle name="Virgule fixe 62 2 2 5" xfId="51521" xr:uid="{5171DA24-821D-426D-B858-CBF67C56C21C}"/>
    <cellStyle name="Virgule fixe 62 3" xfId="51522" xr:uid="{F941E7D7-D670-4D50-9265-3693FC8515F0}"/>
    <cellStyle name="Virgule fixe 62 3 2" xfId="51523" xr:uid="{C5A34F1D-3D06-4DE6-9C25-7FF974ADA94D}"/>
    <cellStyle name="Virgule fixe 62 3 2 2" xfId="51524" xr:uid="{DBD2AFBD-DE7E-4A86-AA43-6ACA9DC3FFFF}"/>
    <cellStyle name="Virgule fixe 62 3 2 2 2" xfId="51525" xr:uid="{0322D611-F72A-4DC9-91D8-A0C336CFD522}"/>
    <cellStyle name="Virgule fixe 62 3 2 3" xfId="51526" xr:uid="{D69468C4-07A0-4A4C-BE58-4E33E793876F}"/>
    <cellStyle name="Virgule fixe 62 3 2 4" xfId="51527" xr:uid="{86B17937-EDA5-4B7D-AE92-235A55CC8831}"/>
    <cellStyle name="Virgule fixe 62 3 3" xfId="51528" xr:uid="{256100B8-1ABC-4286-ADDB-7C934AB578F3}"/>
    <cellStyle name="Virgule fixe 62 3 3 2" xfId="51529" xr:uid="{571E6587-227C-4730-8A08-E3F06B8D79FA}"/>
    <cellStyle name="Virgule fixe 62 3 4" xfId="51530" xr:uid="{13D93205-8EF0-473F-8BE4-2B028C0B1480}"/>
    <cellStyle name="Virgule fixe 62 3 5" xfId="51531" xr:uid="{52C41827-3174-44F0-BE3D-0102553AF27B}"/>
    <cellStyle name="Virgule fixe 63" xfId="51532" xr:uid="{D41B55A4-48F6-4F14-9F34-02E95B24CF4C}"/>
    <cellStyle name="Virgule fixe 63 2" xfId="51533" xr:uid="{70C14403-C611-4347-92F6-6108BA089805}"/>
    <cellStyle name="Virgule fixe 63 2 2" xfId="51534" xr:uid="{333A127E-1FAA-476E-96EE-54863A10BBDF}"/>
    <cellStyle name="Virgule fixe 63 2 2 2" xfId="51535" xr:uid="{4DE2A35B-8CDD-4341-BA62-B4E33C439AB1}"/>
    <cellStyle name="Virgule fixe 63 2 2 2 2" xfId="51536" xr:uid="{D7641867-E413-4021-8175-9F8804956023}"/>
    <cellStyle name="Virgule fixe 63 2 2 2 2 2" xfId="51537" xr:uid="{05640A31-75F3-4025-834D-DE27EEC7CE74}"/>
    <cellStyle name="Virgule fixe 63 2 2 2 3" xfId="51538" xr:uid="{10837FFF-E319-40A2-B609-6FE66A870903}"/>
    <cellStyle name="Virgule fixe 63 2 2 2 4" xfId="51539" xr:uid="{65EB66B4-2D14-4404-8779-7CC200615F37}"/>
    <cellStyle name="Virgule fixe 63 2 2 3" xfId="51540" xr:uid="{797D6AF0-8117-40B4-8141-7807F5CCDC11}"/>
    <cellStyle name="Virgule fixe 63 2 2 3 2" xfId="51541" xr:uid="{BE312A86-45A5-45AB-AE6E-58299EB1281F}"/>
    <cellStyle name="Virgule fixe 63 2 2 4" xfId="51542" xr:uid="{42E04455-2CAE-432E-A2C0-D00230370034}"/>
    <cellStyle name="Virgule fixe 63 2 2 5" xfId="51543" xr:uid="{95217AB3-B5E2-496D-B870-EB2C005A487D}"/>
    <cellStyle name="Virgule fixe 63 3" xfId="51544" xr:uid="{D7A8EC36-D262-4492-8C83-A8A5E2A38E18}"/>
    <cellStyle name="Virgule fixe 63 3 2" xfId="51545" xr:uid="{DD513F7D-45F5-4EBF-B91F-37C761E3F2AA}"/>
    <cellStyle name="Virgule fixe 63 3 2 2" xfId="51546" xr:uid="{87B0E0B2-B2BB-4B50-AE0C-8E9FD200B62C}"/>
    <cellStyle name="Virgule fixe 63 3 2 2 2" xfId="51547" xr:uid="{2AE8D1DC-8CAD-4215-A279-D947A1E6C65C}"/>
    <cellStyle name="Virgule fixe 63 3 2 3" xfId="51548" xr:uid="{3795A8C3-CB95-4EB5-8B84-8540D5BB6748}"/>
    <cellStyle name="Virgule fixe 63 3 2 4" xfId="51549" xr:uid="{FC2A9124-F14B-4EA6-A648-5AF2F583265D}"/>
    <cellStyle name="Virgule fixe 63 3 3" xfId="51550" xr:uid="{55C73793-09B3-4256-83ED-83601B69A174}"/>
    <cellStyle name="Virgule fixe 63 3 3 2" xfId="51551" xr:uid="{BE4BC9CA-A2DA-4A8A-A499-B0B27DDDB558}"/>
    <cellStyle name="Virgule fixe 63 3 4" xfId="51552" xr:uid="{6CD8600C-6574-42B9-A005-40EC87DC26DE}"/>
    <cellStyle name="Virgule fixe 63 3 5" xfId="51553" xr:uid="{45666C0B-3146-4F6B-AD6F-A7178D05BB96}"/>
    <cellStyle name="Virgule fixe 64" xfId="51554" xr:uid="{2513BB6F-7CCE-4072-9C06-9ACA417F3628}"/>
    <cellStyle name="Virgule fixe 64 2" xfId="51555" xr:uid="{89B0F6E4-B462-4854-A605-66BCF9FF5CDD}"/>
    <cellStyle name="Virgule fixe 64 2 2" xfId="51556" xr:uid="{AEDAE9D1-E467-490A-B359-87468E3B4107}"/>
    <cellStyle name="Virgule fixe 64 2 2 2" xfId="51557" xr:uid="{47388C5E-1F8A-4830-A5A8-AA35396290B2}"/>
    <cellStyle name="Virgule fixe 64 2 2 2 2" xfId="51558" xr:uid="{560D8124-1B0E-4460-80E7-5375E1AA0CCE}"/>
    <cellStyle name="Virgule fixe 64 2 2 2 2 2" xfId="51559" xr:uid="{65C8CBE7-F93C-4E8B-85A6-3972F9B78FD6}"/>
    <cellStyle name="Virgule fixe 64 2 2 2 3" xfId="51560" xr:uid="{E1EC05C1-B8F6-4461-A5EC-8C3419988796}"/>
    <cellStyle name="Virgule fixe 64 2 2 2 4" xfId="51561" xr:uid="{7101640C-FA2C-4A73-BE74-2CB2A634CF09}"/>
    <cellStyle name="Virgule fixe 64 2 2 3" xfId="51562" xr:uid="{A06F09CD-FDCE-471C-A3BD-867D75ABD824}"/>
    <cellStyle name="Virgule fixe 64 2 2 3 2" xfId="51563" xr:uid="{532217D3-7417-4247-AB9E-C7484ABB6D03}"/>
    <cellStyle name="Virgule fixe 64 2 2 4" xfId="51564" xr:uid="{3A7E5F43-C785-4D57-95F4-3F73708AE1B6}"/>
    <cellStyle name="Virgule fixe 64 2 2 5" xfId="51565" xr:uid="{76FAABC7-1A44-4D08-B0AF-3969436C1867}"/>
    <cellStyle name="Virgule fixe 64 3" xfId="51566" xr:uid="{F53ED36B-9CB4-42C2-8709-804FB0D376C7}"/>
    <cellStyle name="Virgule fixe 64 3 2" xfId="51567" xr:uid="{522D1F53-CE1A-47D3-A623-1475ED15D094}"/>
    <cellStyle name="Virgule fixe 64 3 2 2" xfId="51568" xr:uid="{76B51852-5FE2-46BB-95EB-7B9253E3B1CD}"/>
    <cellStyle name="Virgule fixe 64 3 2 2 2" xfId="51569" xr:uid="{C69E9D08-E2D1-4A82-A7BD-2E3CD7418A53}"/>
    <cellStyle name="Virgule fixe 64 3 2 3" xfId="51570" xr:uid="{ED75F685-3760-4B19-99D0-AFA0BFAD46C4}"/>
    <cellStyle name="Virgule fixe 64 3 2 4" xfId="51571" xr:uid="{4687B531-9114-4795-B3B2-B140689D71E4}"/>
    <cellStyle name="Virgule fixe 64 3 3" xfId="51572" xr:uid="{32B1A8CF-6F1F-42D1-BA2A-59C633C4F0C0}"/>
    <cellStyle name="Virgule fixe 64 3 3 2" xfId="51573" xr:uid="{5B59A5F1-0E74-479E-B67E-84058E1DB2DC}"/>
    <cellStyle name="Virgule fixe 64 3 4" xfId="51574" xr:uid="{0E463288-441F-4BB7-B622-1D395CE4D831}"/>
    <cellStyle name="Virgule fixe 64 3 5" xfId="51575" xr:uid="{BB6FCCF1-F613-43BD-8F28-4D5C9B3BBCF3}"/>
    <cellStyle name="Virgule fixe 65" xfId="51576" xr:uid="{5FED21C8-DA36-4269-94D8-AD3471633701}"/>
    <cellStyle name="Virgule fixe 65 2" xfId="51577" xr:uid="{BD0D8015-E342-4D24-837D-D3FEE6182B50}"/>
    <cellStyle name="Virgule fixe 65 2 2" xfId="51578" xr:uid="{D6B3D0CE-DBBE-411A-9591-5DF28590A96C}"/>
    <cellStyle name="Virgule fixe 65 2 2 2" xfId="51579" xr:uid="{835186AF-2A63-4D99-B224-E1E4D9D64B9B}"/>
    <cellStyle name="Virgule fixe 65 2 2 2 2" xfId="51580" xr:uid="{EB0B85C8-3DD6-4D28-B0C9-D60CC22D66A0}"/>
    <cellStyle name="Virgule fixe 65 2 2 2 2 2" xfId="51581" xr:uid="{64FE793A-588E-4239-9945-AA057F5DB507}"/>
    <cellStyle name="Virgule fixe 65 2 2 2 3" xfId="51582" xr:uid="{9E5F2B01-69D6-40CC-84BC-B6D5B2E3BC39}"/>
    <cellStyle name="Virgule fixe 65 2 2 2 4" xfId="51583" xr:uid="{C530E0B7-8859-4037-A890-CFCA414AF45A}"/>
    <cellStyle name="Virgule fixe 65 2 2 3" xfId="51584" xr:uid="{D2FDA19F-0620-4F7C-B644-2B5C64F1C4A4}"/>
    <cellStyle name="Virgule fixe 65 2 2 3 2" xfId="51585" xr:uid="{051A4918-B018-4527-8E6D-3436A03CA4AD}"/>
    <cellStyle name="Virgule fixe 65 2 2 4" xfId="51586" xr:uid="{C4F3EEC6-98C2-4D68-AF99-9D9DC497D275}"/>
    <cellStyle name="Virgule fixe 65 2 2 5" xfId="51587" xr:uid="{1183585B-9453-4F1B-B98C-5AFE4D755F32}"/>
    <cellStyle name="Virgule fixe 65 3" xfId="51588" xr:uid="{1F915DE2-500F-4822-AFA7-0A5C0A2BD87B}"/>
    <cellStyle name="Virgule fixe 65 3 2" xfId="51589" xr:uid="{9C2755C4-5BB0-4631-8D19-24674E959FC8}"/>
    <cellStyle name="Virgule fixe 65 3 2 2" xfId="51590" xr:uid="{AAA1774F-E281-419C-98E9-3E561CB54B93}"/>
    <cellStyle name="Virgule fixe 65 3 2 2 2" xfId="51591" xr:uid="{A8DD9837-B991-4D48-92F7-1D605866DCBE}"/>
    <cellStyle name="Virgule fixe 65 3 2 3" xfId="51592" xr:uid="{7F84AA2C-06C7-44D4-B57F-6E69F04BCA00}"/>
    <cellStyle name="Virgule fixe 65 3 2 4" xfId="51593" xr:uid="{92D1E659-C5E2-4B7F-B62E-DB15C38C3AAA}"/>
    <cellStyle name="Virgule fixe 65 3 3" xfId="51594" xr:uid="{14A288E6-82C9-473E-8505-96C5C9019FFA}"/>
    <cellStyle name="Virgule fixe 65 3 3 2" xfId="51595" xr:uid="{269C10FF-EE1B-4CEC-A655-B3C25532AE32}"/>
    <cellStyle name="Virgule fixe 65 3 4" xfId="51596" xr:uid="{2E9E2EC6-66EE-4850-9EAC-65672961F92F}"/>
    <cellStyle name="Virgule fixe 65 3 5" xfId="51597" xr:uid="{AC7A67D8-A822-4FFD-955F-11E423D9D2AE}"/>
    <cellStyle name="Virgule fixe 66" xfId="51598" xr:uid="{C453190B-927A-43E9-8F41-EE2F3975FBA6}"/>
    <cellStyle name="Virgule fixe 66 2" xfId="51599" xr:uid="{4362E417-B604-4077-9DCE-014FCC1EC493}"/>
    <cellStyle name="Virgule fixe 66 2 2" xfId="51600" xr:uid="{9AC534C0-B5C1-4537-85F3-622C9CA2F975}"/>
    <cellStyle name="Virgule fixe 66 2 2 2" xfId="51601" xr:uid="{581F5CB9-48FD-426C-A34C-A29C361452AA}"/>
    <cellStyle name="Virgule fixe 66 2 3" xfId="51602" xr:uid="{7EF37EB8-39A1-4A53-ABD4-7C90854F2AFA}"/>
    <cellStyle name="Virgule fixe 66 2 4" xfId="51603" xr:uid="{EF90A357-30AF-470F-8CFE-FD64F97B30CC}"/>
    <cellStyle name="Virgule fixe 66 3" xfId="51604" xr:uid="{F9A2B7E1-5660-424F-9585-0D7C03F7D833}"/>
    <cellStyle name="Virgule fixe 66 3 2" xfId="51605" xr:uid="{0B883A35-4DD9-4390-8CAA-132FA38BA56D}"/>
    <cellStyle name="Virgule fixe 66 4" xfId="51606" xr:uid="{B07B5E0E-6817-4A98-A158-D7D6F4410989}"/>
    <cellStyle name="Virgule fixe 66 5" xfId="51607" xr:uid="{A72EA5E5-905A-4967-83E0-FF3193676D29}"/>
    <cellStyle name="Virgule fixe 67" xfId="51608" xr:uid="{945898FE-747F-4DF9-8F97-AA00B5467B6E}"/>
    <cellStyle name="Virgule fixe 68" xfId="4106" xr:uid="{F7296CB4-934D-4D21-B937-52D328F476F9}"/>
    <cellStyle name="Virgule fixe 7" xfId="51609" xr:uid="{B8CD15D4-02C7-4EC6-8884-F9DEE2D8C4A1}"/>
    <cellStyle name="Virgule fixe 7 2" xfId="51610" xr:uid="{53886A32-12A1-4F3C-9BC2-1AEFD4051361}"/>
    <cellStyle name="Virgule fixe 7 2 2" xfId="51611" xr:uid="{F070DDCE-3100-47B7-9E25-5D0233002CC9}"/>
    <cellStyle name="Virgule fixe 7 2 2 2" xfId="51612" xr:uid="{D6BE71A4-61A6-4157-A647-4552EE73753E}"/>
    <cellStyle name="Virgule fixe 7 2 2 2 2" xfId="51613" xr:uid="{1DEA084A-F4DC-450D-8071-50CB9C832E27}"/>
    <cellStyle name="Virgule fixe 7 2 2 2 2 2" xfId="51614" xr:uid="{2BD9F576-DAD0-4D81-BE93-4A14A65C0389}"/>
    <cellStyle name="Virgule fixe 7 2 2 2 3" xfId="51615" xr:uid="{154EF302-4356-4BB3-8191-6D1F1F179722}"/>
    <cellStyle name="Virgule fixe 7 2 2 2 4" xfId="51616" xr:uid="{63E09434-2991-4B56-B3E5-79D61C605B2C}"/>
    <cellStyle name="Virgule fixe 7 2 2 3" xfId="51617" xr:uid="{DD7D10CC-2F3C-498D-9C5A-B2840BE4E9EE}"/>
    <cellStyle name="Virgule fixe 7 2 2 3 2" xfId="51618" xr:uid="{FB2EB8EA-996B-44E4-91D3-CFDFEC34C00D}"/>
    <cellStyle name="Virgule fixe 7 2 2 4" xfId="51619" xr:uid="{AAE973CB-1965-4D80-975B-CC358E4E2B7B}"/>
    <cellStyle name="Virgule fixe 7 2 2 5" xfId="51620" xr:uid="{1346AD69-3B85-424A-AA39-B4263F3940A9}"/>
    <cellStyle name="Virgule fixe 7 2 2 6" xfId="51621" xr:uid="{B1FD85B7-AC6D-45BC-B587-72B0381A68A4}"/>
    <cellStyle name="Virgule fixe 7 2 3" xfId="51622" xr:uid="{93AE88A0-C8CD-4E20-B1C3-0EB48469A68A}"/>
    <cellStyle name="Virgule fixe 7 3" xfId="51623" xr:uid="{B61CA768-C7BC-42FB-8104-959D8C915DE1}"/>
    <cellStyle name="Virgule fixe 7 3 2" xfId="51624" xr:uid="{ECA0FC5D-BEE5-4B0B-9584-989AC5AC8590}"/>
    <cellStyle name="Virgule fixe 7 3 2 2" xfId="51625" xr:uid="{435ECB66-EF36-4566-9F27-8E0C2E3C80B4}"/>
    <cellStyle name="Virgule fixe 7 3 2 2 2" xfId="51626" xr:uid="{14AD624B-935F-489C-8E2E-D0B7031B11AD}"/>
    <cellStyle name="Virgule fixe 7 3 2 3" xfId="51627" xr:uid="{175AFB30-5DB2-4364-8751-E78BED852C5C}"/>
    <cellStyle name="Virgule fixe 7 3 2 4" xfId="51628" xr:uid="{F3B47E9C-0AA9-4152-8957-33B16520819B}"/>
    <cellStyle name="Virgule fixe 7 3 2 5" xfId="51629" xr:uid="{20A8E45B-EADD-49D9-A334-CF5733672EFA}"/>
    <cellStyle name="Virgule fixe 7 3 3" xfId="51630" xr:uid="{1DED2F18-1FC0-4F36-A8A1-D3AA2DA76FFF}"/>
    <cellStyle name="Virgule fixe 7 3 3 2" xfId="51631" xr:uid="{406C9692-5EF1-494C-9508-53A1AC0FF80B}"/>
    <cellStyle name="Virgule fixe 7 3 3 3" xfId="51632" xr:uid="{B3A6B214-BC38-45BA-A22A-1F5D6799EC2B}"/>
    <cellStyle name="Virgule fixe 7 3 4" xfId="51633" xr:uid="{75AD0B6E-CF5A-4326-BA50-1240C8625533}"/>
    <cellStyle name="Virgule fixe 7 3 4 2" xfId="51634" xr:uid="{BCBBE978-43BB-47BB-AD41-ABC2606CDAB5}"/>
    <cellStyle name="Virgule fixe 7 3 5" xfId="51635" xr:uid="{3CE529FB-8D85-4132-92A5-DFD4147591C3}"/>
    <cellStyle name="Virgule fixe 7 4" xfId="51636" xr:uid="{DCA7FF92-5BE6-4B32-9389-A13712E5A952}"/>
    <cellStyle name="Virgule fixe 8" xfId="51637" xr:uid="{41BB006B-825D-4601-87C5-0ADE768BD8D3}"/>
    <cellStyle name="Virgule fixe 8 2" xfId="51638" xr:uid="{E4225A81-23D4-4C8A-A8A3-C9423E643479}"/>
    <cellStyle name="Virgule fixe 8 2 2" xfId="51639" xr:uid="{18E8740C-D496-45A3-8115-717CC1EFEA05}"/>
    <cellStyle name="Virgule fixe 8 2 2 2" xfId="51640" xr:uid="{F39478F4-1805-4D4E-8D14-95BA09A46977}"/>
    <cellStyle name="Virgule fixe 8 2 2 2 2" xfId="51641" xr:uid="{C4849539-2BFF-42AD-81CA-9BEB789D9273}"/>
    <cellStyle name="Virgule fixe 8 2 2 2 2 2" xfId="51642" xr:uid="{62DF3C0E-13B8-4F62-879C-66928F134035}"/>
    <cellStyle name="Virgule fixe 8 2 2 2 3" xfId="51643" xr:uid="{D8D2EEE6-1143-47CB-AC65-276C33E4A50D}"/>
    <cellStyle name="Virgule fixe 8 2 2 2 4" xfId="51644" xr:uid="{D34A4595-0D95-4548-8347-F9DD4C7884A9}"/>
    <cellStyle name="Virgule fixe 8 2 2 3" xfId="51645" xr:uid="{1DB192BC-434B-4205-9D11-5FA75C0B33DA}"/>
    <cellStyle name="Virgule fixe 8 2 2 3 2" xfId="51646" xr:uid="{E4F3EE88-EAAC-456D-B4F3-7C3BD61F467E}"/>
    <cellStyle name="Virgule fixe 8 2 2 4" xfId="51647" xr:uid="{8994A45A-4232-462B-987E-383EC71CDC94}"/>
    <cellStyle name="Virgule fixe 8 2 2 5" xfId="51648" xr:uid="{D0B016A8-0576-4B7D-B412-95F9E6ECFBC2}"/>
    <cellStyle name="Virgule fixe 8 2 2 6" xfId="51649" xr:uid="{91F50FD5-DCB4-41BE-A3D9-A3E795266A0B}"/>
    <cellStyle name="Virgule fixe 8 2 3" xfId="51650" xr:uid="{84F3FADB-2242-4031-8328-955D22829F57}"/>
    <cellStyle name="Virgule fixe 8 3" xfId="51651" xr:uid="{6622E6CA-BBCF-4BC3-9034-6E10B2424639}"/>
    <cellStyle name="Virgule fixe 8 3 2" xfId="51652" xr:uid="{3D96301F-9209-420F-A84D-887481411B1A}"/>
    <cellStyle name="Virgule fixe 8 3 2 2" xfId="51653" xr:uid="{F505A788-29DD-47E6-880A-C7E9B731597D}"/>
    <cellStyle name="Virgule fixe 8 3 2 2 2" xfId="51654" xr:uid="{1A395149-BD61-49C0-96D7-A70DD5E247DB}"/>
    <cellStyle name="Virgule fixe 8 3 2 3" xfId="51655" xr:uid="{CAA64854-DC8E-4367-BCE1-32CFBF3A05AC}"/>
    <cellStyle name="Virgule fixe 8 3 2 4" xfId="51656" xr:uid="{7B70D3ED-3C8E-47A0-BAD5-DBEF0C7461E7}"/>
    <cellStyle name="Virgule fixe 8 3 2 5" xfId="51657" xr:uid="{00DC158F-474E-4475-96AB-F7A4CF84F268}"/>
    <cellStyle name="Virgule fixe 8 3 3" xfId="51658" xr:uid="{51FB1356-3CA2-4EE0-A536-0868F26CA7E7}"/>
    <cellStyle name="Virgule fixe 8 3 3 2" xfId="51659" xr:uid="{9D79CEE1-97EA-418C-B028-3F12601CA498}"/>
    <cellStyle name="Virgule fixe 8 3 3 3" xfId="51660" xr:uid="{50D40485-E6D4-4C0D-98F4-98339DC58F37}"/>
    <cellStyle name="Virgule fixe 8 3 4" xfId="51661" xr:uid="{B27E3E29-1C1B-4BA3-834C-D6FA3B4AB923}"/>
    <cellStyle name="Virgule fixe 8 3 4 2" xfId="51662" xr:uid="{5A5BC781-2243-4C4B-A015-922EFB5DE71E}"/>
    <cellStyle name="Virgule fixe 8 3 5" xfId="51663" xr:uid="{1525D52B-AB6E-4321-9963-78D12FB7DC62}"/>
    <cellStyle name="Virgule fixe 8 4" xfId="51664" xr:uid="{D4356372-43F6-456F-AD76-6C49C6F24B1A}"/>
    <cellStyle name="Virgule fixe 9" xfId="51665" xr:uid="{F47DF02A-8373-4CE3-861F-88A0C39B264C}"/>
    <cellStyle name="Virgule fixe 9 2" xfId="51666" xr:uid="{6B58B35E-8495-449F-BA39-FF5C65207B87}"/>
    <cellStyle name="Virgule fixe 9 2 2" xfId="51667" xr:uid="{E48A34EB-018C-420D-8F20-589AFFADF178}"/>
    <cellStyle name="Virgule fixe 9 2 2 2" xfId="51668" xr:uid="{50EE195C-38C3-4ECA-8713-3D720F112E20}"/>
    <cellStyle name="Virgule fixe 9 2 2 2 2" xfId="51669" xr:uid="{CC063D26-D20B-43D5-8C95-044389FEE404}"/>
    <cellStyle name="Virgule fixe 9 2 2 2 2 2" xfId="51670" xr:uid="{0988C906-1C08-4C1A-BD99-D5A2B70A001A}"/>
    <cellStyle name="Virgule fixe 9 2 2 2 3" xfId="51671" xr:uid="{06E3CE6D-8449-4D46-9497-D421EC4B75A8}"/>
    <cellStyle name="Virgule fixe 9 2 2 2 4" xfId="51672" xr:uid="{35D96428-DA05-4EA2-9739-3F2F0B7281D2}"/>
    <cellStyle name="Virgule fixe 9 2 2 3" xfId="51673" xr:uid="{E4D4BE1E-7E2E-48F4-B06F-BB387819996D}"/>
    <cellStyle name="Virgule fixe 9 2 2 3 2" xfId="51674" xr:uid="{AA3CABBA-076A-4142-BD4D-7D107097CE5A}"/>
    <cellStyle name="Virgule fixe 9 2 2 4" xfId="51675" xr:uid="{44E88D96-2604-4BD5-B1AB-2B0CEA95A5A6}"/>
    <cellStyle name="Virgule fixe 9 2 2 5" xfId="51676" xr:uid="{593310F7-211C-4C70-B7E0-EF262753497F}"/>
    <cellStyle name="Virgule fixe 9 2 2 6" xfId="51677" xr:uid="{99370907-8709-4B3B-8AA1-21D1B36BCCD1}"/>
    <cellStyle name="Virgule fixe 9 2 3" xfId="51678" xr:uid="{2631BB39-3D80-4837-89A0-31E62140829F}"/>
    <cellStyle name="Virgule fixe 9 3" xfId="51679" xr:uid="{B02F14C2-FA1C-46AA-90A5-AF2168964208}"/>
    <cellStyle name="Virgule fixe 9 3 2" xfId="51680" xr:uid="{AF2069F8-BA44-44F4-B949-7D25A0A54AD1}"/>
    <cellStyle name="Virgule fixe 9 3 2 2" xfId="51681" xr:uid="{D58EF500-0504-41A7-82A5-FF1814AC7530}"/>
    <cellStyle name="Virgule fixe 9 3 2 2 2" xfId="51682" xr:uid="{435CEB7D-BD79-462B-B65B-40B5D47E7377}"/>
    <cellStyle name="Virgule fixe 9 3 2 3" xfId="51683" xr:uid="{68C558FB-9618-41ED-AB92-99C69773F709}"/>
    <cellStyle name="Virgule fixe 9 3 2 4" xfId="51684" xr:uid="{B35886E1-CA25-4177-B87B-00E12DD9436E}"/>
    <cellStyle name="Virgule fixe 9 3 2 5" xfId="51685" xr:uid="{DE7770BE-DA9E-4C60-BBC1-34005275B844}"/>
    <cellStyle name="Virgule fixe 9 3 3" xfId="51686" xr:uid="{63C53DD4-579C-4356-B817-84418B4FE84F}"/>
    <cellStyle name="Virgule fixe 9 3 3 2" xfId="51687" xr:uid="{EF8A35F6-1190-4CE1-99DD-6E359DAD2476}"/>
    <cellStyle name="Virgule fixe 9 3 3 3" xfId="51688" xr:uid="{61C4B3A0-DC10-45E2-BBDC-D1EFE7945124}"/>
    <cellStyle name="Virgule fixe 9 3 4" xfId="51689" xr:uid="{C4EBC5D2-0BD7-469B-937C-A6883335C8CD}"/>
    <cellStyle name="Virgule fixe 9 3 4 2" xfId="51690" xr:uid="{FC70B731-F247-484B-94E0-2E64DD339D02}"/>
    <cellStyle name="Virgule fixe 9 3 5" xfId="51691" xr:uid="{57E16B59-72A4-41B9-B8A7-BD0594F14141}"/>
    <cellStyle name="Virgule fixe 9 4" xfId="51692" xr:uid="{5A4D1A40-EB58-4F71-8B82-56FBE2387D27}"/>
    <cellStyle name="Währung [0]_Abweichung WCR__" xfId="51693" xr:uid="{16DAECDA-D97B-4952-9847-33AB75506DCE}"/>
    <cellStyle name="Währung_Abweichung WCR__" xfId="51694" xr:uid="{CA2F9529-FCDA-43C4-9850-0DE93D98CBF1}"/>
    <cellStyle name="Warnender Text" xfId="51695" xr:uid="{E4BA74A2-01A0-4BC8-B50E-6136409465FF}"/>
    <cellStyle name="Warnender Text 2" xfId="1752" xr:uid="{00000000-0005-0000-0000-0000ED060000}"/>
    <cellStyle name="Warnender Text 2 2" xfId="1753" xr:uid="{00000000-0005-0000-0000-0000EE060000}"/>
    <cellStyle name="Warnender Text 2 2 2" xfId="51698" xr:uid="{E604C331-267B-4CB1-9AD3-29F499ECAFE9}"/>
    <cellStyle name="Warnender Text 2 2 2 2" xfId="51699" xr:uid="{E3BEE9A0-12DC-4CAD-B293-160023A24B15}"/>
    <cellStyle name="Warnender Text 2 2 2 2 2" xfId="51700" xr:uid="{CFC89F9C-0212-482B-BC16-14EA67D407D5}"/>
    <cellStyle name="Warnender Text 2 2 2 3" xfId="51701" xr:uid="{2999663C-0D95-4202-86F7-B9859DFD2F73}"/>
    <cellStyle name="Warnender Text 2 2 2 4" xfId="51702" xr:uid="{1780A020-3B16-42DD-9FAD-EAC5770D7D8A}"/>
    <cellStyle name="Warnender Text 2 2 3" xfId="51703" xr:uid="{BA24365C-4404-433B-8064-E3069FAB2B90}"/>
    <cellStyle name="Warnender Text 2 2 3 2" xfId="51704" xr:uid="{2A2691D2-1090-4042-9A0E-87AE86AC6971}"/>
    <cellStyle name="Warnender Text 2 2 4" xfId="51705" xr:uid="{B0995950-15CF-4069-9338-8EAE35C4458B}"/>
    <cellStyle name="Warnender Text 2 2 5" xfId="51706" xr:uid="{017E735F-5564-45F5-93A2-49869AA9F7A2}"/>
    <cellStyle name="Warnender Text 2 2 6" xfId="51697" xr:uid="{6EB795E3-0949-47E8-9FAF-0887CEBBDB0E}"/>
    <cellStyle name="Warnender Text 2 3" xfId="51696" xr:uid="{62C112E4-E293-4E3D-A89E-E790B292D496}"/>
    <cellStyle name="Warnender Text 3" xfId="1754" xr:uid="{00000000-0005-0000-0000-0000EF060000}"/>
    <cellStyle name="Warnender Text 3 2" xfId="1755" xr:uid="{00000000-0005-0000-0000-0000F0060000}"/>
    <cellStyle name="Warnender Text 3 2 2" xfId="51709" xr:uid="{3A302269-A171-47C3-8EFC-A7E9AD38FABA}"/>
    <cellStyle name="Warnender Text 3 2 2 2" xfId="51710" xr:uid="{8294F91F-C3D2-44BF-A7BE-A6E4EA591E5E}"/>
    <cellStyle name="Warnender Text 3 2 2 2 2" xfId="51711" xr:uid="{658AAC53-2630-4E51-8119-BF084D3A881C}"/>
    <cellStyle name="Warnender Text 3 2 2 3" xfId="51712" xr:uid="{F474E08B-4893-4F86-8B7C-734DFB4CD5BD}"/>
    <cellStyle name="Warnender Text 3 2 2 4" xfId="51713" xr:uid="{50A43D28-24B1-4CEA-B318-0ED815057D3C}"/>
    <cellStyle name="Warnender Text 3 2 3" xfId="51714" xr:uid="{39BE1228-D3CA-478B-890D-500F05888A68}"/>
    <cellStyle name="Warnender Text 3 2 3 2" xfId="51715" xr:uid="{516515B7-B0CF-4A0A-A15D-DACA536C1B47}"/>
    <cellStyle name="Warnender Text 3 2 4" xfId="51716" xr:uid="{D245E2C4-952F-452D-B2D0-307DF699E317}"/>
    <cellStyle name="Warnender Text 3 2 5" xfId="51717" xr:uid="{A3161E61-1D26-4B1B-BB8C-1B575E229FE6}"/>
    <cellStyle name="Warnender Text 3 2 6" xfId="51718" xr:uid="{3EE10BAB-FE9A-4AA0-B339-88FC637BDED9}"/>
    <cellStyle name="Warnender Text 3 2 7" xfId="51708" xr:uid="{5AE5A231-CA3B-4E19-9D17-273137A40DD1}"/>
    <cellStyle name="Warnender Text 3 3" xfId="51707" xr:uid="{7388CB31-DC7B-4A9B-82CD-0F4F002C9D5E}"/>
    <cellStyle name="Warnender Text 4" xfId="51719" xr:uid="{57E33DB4-F1D0-46FC-BD88-690E9F6B958B}"/>
    <cellStyle name="Warnender Text 4 2" xfId="51720" xr:uid="{5BE2035E-30E3-43C1-9A83-EA0DBDC4DEA3}"/>
    <cellStyle name="Warnender Text 4 2 2" xfId="51721" xr:uid="{8CC5A99F-D9B1-4479-A190-74CDBE967400}"/>
    <cellStyle name="Warnender Text 4 2 2 2" xfId="51722" xr:uid="{F01B572B-7DA1-4432-83A6-AD7F4BB325DF}"/>
    <cellStyle name="Warnender Text 4 2 2 2 2" xfId="51723" xr:uid="{6692321E-67C7-462E-A216-AFCF8C79B11B}"/>
    <cellStyle name="Warnender Text 4 2 2 3" xfId="51724" xr:uid="{59E78540-2A8A-4401-852A-E346282B097B}"/>
    <cellStyle name="Warnender Text 4 2 2 4" xfId="51725" xr:uid="{52A8DAD3-4AFB-4D1A-B41B-DC7FD0C69790}"/>
    <cellStyle name="Warnender Text 4 2 3" xfId="51726" xr:uid="{48C83F73-F6CD-4486-B10E-CC67895F444F}"/>
    <cellStyle name="Warnender Text 4 2 3 2" xfId="51727" xr:uid="{EA1D2992-3E87-4275-96AF-1C8C1C8391F0}"/>
    <cellStyle name="Warnender Text 4 2 4" xfId="51728" xr:uid="{C91B3604-FFB8-4F16-8E08-0A4CD285DD36}"/>
    <cellStyle name="Warnender Text 4 2 5" xfId="51729" xr:uid="{B9156F7D-E71B-4417-9CE2-C080DCBD03F9}"/>
    <cellStyle name="Warnender Text 5" xfId="51730" xr:uid="{3BCDA7FC-1230-4378-851A-EABF362DA906}"/>
    <cellStyle name="Warnender Text 5 2" xfId="51731" xr:uid="{626CB49C-DF30-47C6-9B67-01925ADA15E5}"/>
    <cellStyle name="Warnender Text 5 2 2" xfId="51732" xr:uid="{F6F3F6E9-27C7-45B7-8EEC-AF330D23DA98}"/>
    <cellStyle name="Warnender Text 5 2 2 2" xfId="51733" xr:uid="{BF74A241-B111-4A50-962F-0EBCA7D7E13A}"/>
    <cellStyle name="Warnender Text 5 2 2 2 2" xfId="51734" xr:uid="{D80F25E9-9D76-4CC5-A016-E7AC98E9B8C4}"/>
    <cellStyle name="Warnender Text 5 2 2 3" xfId="51735" xr:uid="{C21D7BAE-8763-45E0-BDE8-C847639A26DF}"/>
    <cellStyle name="Warnender Text 5 2 2 4" xfId="51736" xr:uid="{E3287CAE-EAF2-4FAB-A312-996A650997C9}"/>
    <cellStyle name="Warnender Text 5 2 3" xfId="51737" xr:uid="{772F563C-DB7C-4103-969F-2E4CCF7BF7E1}"/>
    <cellStyle name="Warnender Text 5 2 3 2" xfId="51738" xr:uid="{B31E1FE3-A81C-43FD-BDD6-BF8E952EC03D}"/>
    <cellStyle name="Warnender Text 5 2 4" xfId="51739" xr:uid="{074DC140-BF50-497E-9DB3-C47AEE3F0DFF}"/>
    <cellStyle name="Warnender Text 5 2 5" xfId="51740" xr:uid="{A6BFCF56-302D-4786-81DD-00AE1E4F3C54}"/>
    <cellStyle name="Warnender Text 6" xfId="51741" xr:uid="{460FE046-F52B-4634-9275-4E0DCF23AC4D}"/>
    <cellStyle name="Warnender Text 6 2" xfId="51742" xr:uid="{DEF386F4-9602-4573-8C53-D1FF50DC9BF1}"/>
    <cellStyle name="Warnender Text 6 2 2" xfId="51743" xr:uid="{FD73ABDC-4BE9-45EB-B8BF-B8FEE47DED9A}"/>
    <cellStyle name="Warnender Text 6 2 2 2" xfId="51744" xr:uid="{E15FCD50-E11F-4339-8040-91E09A04132A}"/>
    <cellStyle name="Warnender Text 6 2 2 2 2" xfId="51745" xr:uid="{D7C78C8D-D382-444B-8131-39AD09DB09FD}"/>
    <cellStyle name="Warnender Text 6 2 2 3" xfId="51746" xr:uid="{F2A743EF-4564-4CEC-BD84-F77B9704972E}"/>
    <cellStyle name="Warnender Text 6 2 2 4" xfId="51747" xr:uid="{216881B6-809E-49E7-83B3-8533A802470B}"/>
    <cellStyle name="Warnender Text 6 2 3" xfId="51748" xr:uid="{C1B7943E-AF30-4770-8870-C44043C615E3}"/>
    <cellStyle name="Warnender Text 6 2 3 2" xfId="51749" xr:uid="{DB83B4F8-2D17-4A4E-994C-8A5C67537448}"/>
    <cellStyle name="Warnender Text 6 2 4" xfId="51750" xr:uid="{98EF6E0A-4E36-4ACF-97CC-903E6B096EE1}"/>
    <cellStyle name="Warnender Text 6 2 5" xfId="51751" xr:uid="{7A7D8AC9-71B2-4D67-A919-D1E66F8E1A54}"/>
    <cellStyle name="Warnender Text 7" xfId="51752" xr:uid="{891E982F-6A69-4275-8A3A-6F5DCF2A0D84}"/>
    <cellStyle name="Warnender Text 7 2" xfId="51753" xr:uid="{0266E6A4-087D-45B3-BA6E-F6F5281BF417}"/>
    <cellStyle name="Warnender Text 7 2 2" xfId="51754" xr:uid="{CE27866B-2D24-400E-AC21-6157413963A2}"/>
    <cellStyle name="Warnender Text 7 2 2 2" xfId="51755" xr:uid="{6E85757F-EDFB-415D-9FAC-F912FBD94855}"/>
    <cellStyle name="Warnender Text 7 2 2 2 2" xfId="51756" xr:uid="{1A68FE15-C749-4C48-9C64-3C3F14AA6480}"/>
    <cellStyle name="Warnender Text 7 2 2 3" xfId="51757" xr:uid="{0D879A19-E5C7-450B-9F5A-A8D4BA8680D2}"/>
    <cellStyle name="Warnender Text 7 2 2 4" xfId="51758" xr:uid="{9512DA36-8861-4B64-8EA1-54502F64EB69}"/>
    <cellStyle name="Warnender Text 7 2 3" xfId="51759" xr:uid="{F88A2C55-AEB5-4735-B7E1-16A5C814E48D}"/>
    <cellStyle name="Warnender Text 7 2 3 2" xfId="51760" xr:uid="{699657EC-EC65-43E3-AFE3-C06379CEB0B6}"/>
    <cellStyle name="Warnender Text 7 2 4" xfId="51761" xr:uid="{B01C7ABA-DC56-477F-A390-0162D20EEAF6}"/>
    <cellStyle name="Warnender Text 7 2 5" xfId="51762" xr:uid="{A47AC2F3-B8CA-4043-8DF5-8BA021E65B85}"/>
    <cellStyle name="Warnender Text 8" xfId="51763" xr:uid="{7464649D-616E-4CAF-9E1B-CB09EBB666C7}"/>
    <cellStyle name="Warnender Text 8 2" xfId="51764" xr:uid="{54C94C81-0F47-436C-AB62-D711D6B26266}"/>
    <cellStyle name="Warnender Text 8 2 2" xfId="51765" xr:uid="{A8A2778F-C93C-4364-9EB2-A751361A6829}"/>
    <cellStyle name="Warnender Text 8 2 2 2" xfId="51766" xr:uid="{E4EAE2F3-3FF4-421A-8078-663503E82551}"/>
    <cellStyle name="Warnender Text 8 2 3" xfId="51767" xr:uid="{0470E0B7-B85E-49F5-B848-BDE349168F7D}"/>
    <cellStyle name="Warnender Text 8 2 4" xfId="51768" xr:uid="{CE5DA162-B907-4852-966D-7A9940439784}"/>
    <cellStyle name="Warnender Text 8 3" xfId="51769" xr:uid="{D2264661-AE33-4BDF-B8FA-5C8850C5DF3D}"/>
    <cellStyle name="Warnender Text 8 3 2" xfId="51770" xr:uid="{C00546AA-E28B-4AF3-8C0F-00320059BC89}"/>
    <cellStyle name="Warnender Text 8 4" xfId="51771" xr:uid="{EA911A92-A333-4DDC-95A3-68F709ED30AB}"/>
    <cellStyle name="Warnender Text 8 5" xfId="51772" xr:uid="{31A99570-A445-4F87-82C4-D0AC7F3D274E}"/>
    <cellStyle name="Warning" xfId="3825" xr:uid="{C9866D9B-38FB-436B-96BB-2AB37BE38AB1}"/>
    <cellStyle name="Warning 1" xfId="1756" xr:uid="{00000000-0005-0000-0000-0000F1060000}"/>
    <cellStyle name="Warning 1 2" xfId="1757" xr:uid="{00000000-0005-0000-0000-0000F2060000}"/>
    <cellStyle name="Warning 20" xfId="1758" xr:uid="{00000000-0005-0000-0000-0000F3060000}"/>
    <cellStyle name="Warning Text" xfId="2790" xr:uid="{BEEF5E7C-C49A-4BF8-8B38-42FEE94AD6B2}"/>
    <cellStyle name="Warning Text 2" xfId="1759" xr:uid="{00000000-0005-0000-0000-0000F4060000}"/>
    <cellStyle name="Warning Text 2 2" xfId="1760" xr:uid="{00000000-0005-0000-0000-0000F5060000}"/>
    <cellStyle name="Warning Text 2 2 2" xfId="51776" xr:uid="{A7ECC857-7014-44A5-B8CE-8BA8141DE91E}"/>
    <cellStyle name="Warning Text 2 2 2 2" xfId="51777" xr:uid="{0E6B14DA-BA20-4220-B613-6D61F2F603C2}"/>
    <cellStyle name="Warning Text 2 2 3" xfId="51778" xr:uid="{D1B687AD-DB59-4EF4-90C3-6F1B1529D0FD}"/>
    <cellStyle name="Warning Text 2 2 4" xfId="51779" xr:uid="{AADAA714-58EA-4FE6-AA10-444FCD1FFE44}"/>
    <cellStyle name="Warning Text 2 2 5" xfId="51775" xr:uid="{D24F1DD2-A2B0-466C-86DE-8644B12E303A}"/>
    <cellStyle name="Warning Text 2 3" xfId="51780" xr:uid="{04F0FA96-C529-4387-BDAF-456852C41C61}"/>
    <cellStyle name="Warning Text 2 3 2" xfId="51781" xr:uid="{9F277FAF-433A-4B6F-9E37-DAEBBF01C7D5}"/>
    <cellStyle name="Warning Text 2 4" xfId="51782" xr:uid="{5A3F2D22-1FB3-4933-8B82-C6F4F0D22FEB}"/>
    <cellStyle name="Warning Text 2 5" xfId="51783" xr:uid="{1C1700FC-0F70-4353-A360-5FF9D1AF95A8}"/>
    <cellStyle name="Warning Text 2 6" xfId="51784" xr:uid="{D99DDD51-6DA3-4404-ACE0-61FA9AFF95BD}"/>
    <cellStyle name="Warning Text 2 7" xfId="51785" xr:uid="{A9AA4A3E-CC7A-4FA4-A8C5-13AF750F83BF}"/>
    <cellStyle name="Warning Text 2 8" xfId="51774" xr:uid="{358D5E49-73AB-4C1E-ADC0-EE683DFD4A67}"/>
    <cellStyle name="Warning Text 2 9" xfId="3769" xr:uid="{C0747A2F-A5D2-43A1-8C93-EC85A069EE8E}"/>
    <cellStyle name="Warning Text 3" xfId="1761" xr:uid="{00000000-0005-0000-0000-0000F6060000}"/>
    <cellStyle name="Warning Text 3 2" xfId="1762" xr:uid="{00000000-0005-0000-0000-0000F7060000}"/>
    <cellStyle name="Warning Text 3 2 2" xfId="51787" xr:uid="{057325A6-4272-4641-A93C-D6A6ED3E052E}"/>
    <cellStyle name="Warning Text 3 3" xfId="51788" xr:uid="{2FF8E76A-F26D-413A-8D90-6DCE4C5D2EF9}"/>
    <cellStyle name="Warning Text 3 4" xfId="51786" xr:uid="{9EB02B88-4C3F-4032-AD28-2EC3B7FBC66A}"/>
    <cellStyle name="Warning Text 4" xfId="51773" xr:uid="{034F84CB-2E00-43CA-B836-47AC89DC3E99}"/>
    <cellStyle name="XL3 Blue" xfId="51789" xr:uid="{F4F33CAE-D6EF-4EA8-B560-F9549EADEF48}"/>
    <cellStyle name="XL3 Blue 2" xfId="51790" xr:uid="{9BA8CC02-C77E-4279-B2F2-F099F07F8CE2}"/>
    <cellStyle name="XL3 Blue 2 2" xfId="51791" xr:uid="{6BFD8027-CCEC-48AC-A7A9-17C93DCC9C1A}"/>
    <cellStyle name="XL3 Blue 2 2 2" xfId="51792" xr:uid="{C94B149F-967E-4DDB-AFE6-12186532CF50}"/>
    <cellStyle name="XL3 Blue 2 2 2 2" xfId="51793" xr:uid="{8F59A553-C7D0-4C54-9EA4-F6CDFE86B6A0}"/>
    <cellStyle name="XL3 Blue 2 2 3" xfId="51794" xr:uid="{58993199-E313-40F8-9615-B1DF8A70C0A5}"/>
    <cellStyle name="XL3 Blue 2 2 4" xfId="51795" xr:uid="{883546F5-1B1D-4B94-870E-210A7AA47D0D}"/>
    <cellStyle name="XL3 Blue 2 3" xfId="51796" xr:uid="{971E8476-35B1-45DD-855F-1D387FE5A0B6}"/>
    <cellStyle name="XL3 Blue 2 3 2" xfId="51797" xr:uid="{D8325101-0289-413F-B942-78A138801797}"/>
    <cellStyle name="XL3 Blue 2 4" xfId="51798" xr:uid="{F4C71782-A3CB-45D2-9E34-D54F92D42A30}"/>
    <cellStyle name="XL3 Blue 2 5" xfId="51799" xr:uid="{6ED8D5B6-144F-4F05-B32D-EC8CC17D89FD}"/>
    <cellStyle name="XL3 Blue 2 6" xfId="51800" xr:uid="{4ED00CB8-AEA8-4067-9DB0-51E478138721}"/>
    <cellStyle name="XL3 Blue 3" xfId="51801" xr:uid="{6182F197-8ACB-416D-BF0B-351BCE8486D1}"/>
    <cellStyle name="XL3 Blue 3 2" xfId="51802" xr:uid="{04BD4D46-4609-435A-B75C-B7A3A6D1EBE3}"/>
    <cellStyle name="XL3 Green" xfId="51803" xr:uid="{86DC00E6-1E7A-4C98-9291-6F8DE7530C7A}"/>
    <cellStyle name="XL3 Green 2" xfId="51804" xr:uid="{CDB0BFA0-83B6-403B-A0EA-9B1548806BB9}"/>
    <cellStyle name="XL3 Green 2 2" xfId="51805" xr:uid="{99EA06FF-AAB2-4A0A-A3D6-47F670054BD8}"/>
    <cellStyle name="XL3 Green 2 2 2" xfId="51806" xr:uid="{6A1F08C8-4F00-4CE5-83DB-9D2C647D9FB5}"/>
    <cellStyle name="XL3 Green 2 2 2 2" xfId="51807" xr:uid="{C41A0FC5-8EC8-454F-9EF8-EF93CBA9D13F}"/>
    <cellStyle name="XL3 Green 2 2 3" xfId="51808" xr:uid="{5FB6743A-E339-4047-8530-363196E0D2A9}"/>
    <cellStyle name="XL3 Green 2 2 4" xfId="51809" xr:uid="{AD98F668-C5E6-4A85-A158-514BDE280A74}"/>
    <cellStyle name="XL3 Green 2 3" xfId="51810" xr:uid="{00868EAF-B681-400D-82CD-10612EE1B963}"/>
    <cellStyle name="XL3 Green 2 3 2" xfId="51811" xr:uid="{2EF890D5-4836-4DF6-A6A9-20E39FF83505}"/>
    <cellStyle name="XL3 Green 2 4" xfId="51812" xr:uid="{A8E98A03-8C6D-461E-8249-B5D21104E1AD}"/>
    <cellStyle name="XL3 Green 2 5" xfId="51813" xr:uid="{E7F40AAE-D67B-4752-AE08-5ADF4C28BE2E}"/>
    <cellStyle name="XL3 Green 2 6" xfId="51814" xr:uid="{82F65F6C-8C20-41CE-B40F-BD42543A0FC9}"/>
    <cellStyle name="XL3 Green 3" xfId="51815" xr:uid="{3B4FDFD2-B5A1-4C45-8486-444AACB70572}"/>
    <cellStyle name="XL3 Green 3 2" xfId="51816" xr:uid="{4CFCBEC3-A977-4BC1-847E-67F5180A3510}"/>
    <cellStyle name="XL3 Orange" xfId="51817" xr:uid="{879787B1-5EEA-4ABD-BC38-5A2A90F0053B}"/>
    <cellStyle name="XL3 Orange 2" xfId="51818" xr:uid="{EE29C12B-0BD3-405C-B26C-6551C19DE490}"/>
    <cellStyle name="XL3 Orange 2 2" xfId="51819" xr:uid="{67665C6A-3BE7-4EDB-819B-C7636B77FC47}"/>
    <cellStyle name="XL3 Orange 2 2 2" xfId="51820" xr:uid="{B122E2DD-422A-48B0-BCA4-2742C66C6129}"/>
    <cellStyle name="XL3 Orange 2 2 2 2" xfId="51821" xr:uid="{B467F072-DC1A-49CB-ADBF-7816B7C9A98C}"/>
    <cellStyle name="XL3 Orange 2 2 3" xfId="51822" xr:uid="{AEA1760B-07CD-4AF0-997A-8497B4C46D59}"/>
    <cellStyle name="XL3 Orange 2 2 4" xfId="51823" xr:uid="{F60710DE-3731-4AFB-9D59-52F7E32F76C8}"/>
    <cellStyle name="XL3 Orange 2 3" xfId="51824" xr:uid="{9C357F94-ED4B-4835-AEEC-C5E44FCCB536}"/>
    <cellStyle name="XL3 Orange 2 3 2" xfId="51825" xr:uid="{E23A54DC-BF4B-42AB-ADB2-0BF03BD4C206}"/>
    <cellStyle name="XL3 Orange 2 4" xfId="51826" xr:uid="{50D08031-93B0-4652-A3D2-BF8201E1CCC6}"/>
    <cellStyle name="XL3 Orange 2 5" xfId="51827" xr:uid="{324CFD39-B0A3-4CEE-B539-38C3DE22EFD2}"/>
    <cellStyle name="XL3 Orange 2 6" xfId="51828" xr:uid="{8E074468-3642-4713-BD84-B251DCFBE7A0}"/>
    <cellStyle name="XL3 Orange 3" xfId="51829" xr:uid="{68041548-1575-499C-AE1E-7FE0BF39F7C0}"/>
    <cellStyle name="XL3 Orange 3 2" xfId="51830" xr:uid="{9A6744E8-A84C-4424-BDEF-F7560FD01F1B}"/>
    <cellStyle name="XL3 Red" xfId="51831" xr:uid="{8E361929-9A3F-4939-80BD-FF96B3A24F07}"/>
    <cellStyle name="XL3 Red 2" xfId="51832" xr:uid="{6276EAA4-7524-4E62-B605-DEFB446D1D88}"/>
    <cellStyle name="XL3 Red 2 2" xfId="51833" xr:uid="{29E549D6-C4A4-48BD-B414-15EC91FFF00B}"/>
    <cellStyle name="XL3 Red 2 2 2" xfId="51834" xr:uid="{B9F10514-76E1-4FBB-A7D2-64B169F7DC93}"/>
    <cellStyle name="XL3 Red 2 2 2 2" xfId="51835" xr:uid="{8759A9AF-0E0A-44EB-BFD9-1833847F341C}"/>
    <cellStyle name="XL3 Red 2 2 3" xfId="51836" xr:uid="{FE86602A-B103-447D-8F99-A7629BF18A42}"/>
    <cellStyle name="XL3 Red 2 2 4" xfId="51837" xr:uid="{353946DF-6868-45C6-9050-086999525EF6}"/>
    <cellStyle name="XL3 Red 2 3" xfId="51838" xr:uid="{46815567-07CF-4C38-AE38-9D982E9A2442}"/>
    <cellStyle name="XL3 Red 2 3 2" xfId="51839" xr:uid="{CF5308F0-6309-4351-9E50-D9BB6FA632A5}"/>
    <cellStyle name="XL3 Red 2 4" xfId="51840" xr:uid="{5F332FBE-0F4F-4A37-A833-45E39FABD6CD}"/>
    <cellStyle name="XL3 Red 2 5" xfId="51841" xr:uid="{ABF5B681-B2F7-420C-B486-C55B272D935A}"/>
    <cellStyle name="XL3 Red 2 6" xfId="51842" xr:uid="{3A549FB1-EADA-4C28-92F3-D43727D619BE}"/>
    <cellStyle name="XL3 Red 3" xfId="51843" xr:uid="{4DB1E525-C059-4DED-BF13-9442294A8875}"/>
    <cellStyle name="XL3 Red 3 2" xfId="51844" xr:uid="{5C79A88C-6ACA-487C-89D9-2C16AE9ED612}"/>
    <cellStyle name="XL3 Yellow" xfId="51845" xr:uid="{6ABC908D-CF64-477C-B712-8404539649EE}"/>
    <cellStyle name="XL3 Yellow 2" xfId="51846" xr:uid="{4C64AD6B-34DF-4FF5-9A4E-F33B7EFDC267}"/>
    <cellStyle name="XL3 Yellow 2 2" xfId="51847" xr:uid="{9240F9B9-CB5D-4A11-9CE2-BD6451FD4FEA}"/>
    <cellStyle name="XL3 Yellow 2 2 2" xfId="51848" xr:uid="{F4B44AC7-FF60-4692-B546-876EFF072F6F}"/>
    <cellStyle name="XL3 Yellow 2 2 2 2" xfId="51849" xr:uid="{59EF5CAD-7188-4B51-A1CB-4ED8D9CDF7A7}"/>
    <cellStyle name="XL3 Yellow 2 2 3" xfId="51850" xr:uid="{5F529478-2ACA-4A8C-B8A0-E745BA4CD2B8}"/>
    <cellStyle name="XL3 Yellow 2 2 4" xfId="51851" xr:uid="{8D6E4E55-0444-4FED-B877-8A79929E6109}"/>
    <cellStyle name="XL3 Yellow 2 3" xfId="51852" xr:uid="{20640131-878A-4AEB-A532-CE1B948EA3D8}"/>
    <cellStyle name="XL3 Yellow 2 3 2" xfId="51853" xr:uid="{69A79AE4-4A2D-4B60-8F6F-AEF04EAA60E4}"/>
    <cellStyle name="XL3 Yellow 2 4" xfId="51854" xr:uid="{E1F80946-5E74-4463-B825-5873BD98FFEB}"/>
    <cellStyle name="XL3 Yellow 2 5" xfId="51855" xr:uid="{EBCB91BC-DEE7-4E60-BD5E-3B118BA3C513}"/>
    <cellStyle name="XL3 Yellow 2 6" xfId="51856" xr:uid="{A1FBA58C-3EB3-4E17-8134-8EDBA5174DA6}"/>
    <cellStyle name="XL3 Yellow 3" xfId="51857" xr:uid="{E9CFA613-F3C8-4C9F-9502-BCF933CCBF66}"/>
    <cellStyle name="XL3 Yellow 3 2" xfId="51858" xr:uid="{525C6EF8-342D-48AE-AC8D-50C25A6E5E36}"/>
    <cellStyle name="Year" xfId="51859" xr:uid="{293CCF3F-4412-4508-B10C-882D411A5C62}"/>
    <cellStyle name="Year 2" xfId="51860" xr:uid="{A08C240F-DA15-4C7F-9C1F-F7A06E84B647}"/>
    <cellStyle name="Year 2 2" xfId="51861" xr:uid="{392F8B3C-A1E4-467B-A503-CA544D7FFB1E}"/>
    <cellStyle name="Year 2 3" xfId="51862" xr:uid="{AAB69AA5-8ED7-4B8B-B9B7-1EA241363AF1}"/>
    <cellStyle name="Year 3" xfId="51863" xr:uid="{3A37551E-55B2-4592-9D70-0654AD667C3F}"/>
    <cellStyle name="Year 4" xfId="51864" xr:uid="{624FB3D9-E1F6-4E3C-ACFE-E44E37446F13}"/>
    <cellStyle name="Zelle überprüfen" xfId="1763" xr:uid="{00000000-0005-0000-0000-0000F8060000}"/>
    <cellStyle name="Zelle überprüfen 2" xfId="1764" xr:uid="{00000000-0005-0000-0000-0000F9060000}"/>
    <cellStyle name="Zelle überprüfen 2 2" xfId="51867" xr:uid="{BB2B8736-9B85-4B9F-9049-42173FA57036}"/>
    <cellStyle name="Zelle überprüfen 2 2 2" xfId="51868" xr:uid="{8D87D3C1-523C-4951-9828-EC08592AE131}"/>
    <cellStyle name="Zelle überprüfen 2 2 2 2" xfId="51869" xr:uid="{D2F53831-31DA-4260-B454-B6D63D12C890}"/>
    <cellStyle name="Zelle überprüfen 2 2 2 2 2" xfId="51870" xr:uid="{A4C8B960-034C-470B-AD79-067797708458}"/>
    <cellStyle name="Zelle überprüfen 2 2 2 3" xfId="51871" xr:uid="{E607EC25-8C2E-4338-A2A5-1BE110871785}"/>
    <cellStyle name="Zelle überprüfen 2 2 2 4" xfId="51872" xr:uid="{4281535E-921A-460E-B295-66AE96B8E03B}"/>
    <cellStyle name="Zelle überprüfen 2 2 3" xfId="51873" xr:uid="{659893C0-7DF9-4907-9550-C4EBD4A1F99C}"/>
    <cellStyle name="Zelle überprüfen 2 2 3 2" xfId="51874" xr:uid="{8B51F2F2-B100-4C06-BBA4-39273902C052}"/>
    <cellStyle name="Zelle überprüfen 2 2 4" xfId="51875" xr:uid="{C1FD3D48-3463-44A8-8936-0F63F8F64ABB}"/>
    <cellStyle name="Zelle überprüfen 2 2 5" xfId="51876" xr:uid="{E685481A-ABC6-4A43-AC84-2502928A375A}"/>
    <cellStyle name="Zelle überprüfen 2 3" xfId="51866" xr:uid="{FB1B40A0-A36A-4DB1-B373-C0B6D4BBA6EA}"/>
    <cellStyle name="Zelle überprüfen 3" xfId="51877" xr:uid="{517C7511-D9DC-4AC6-BEA9-FFC8FAFADF17}"/>
    <cellStyle name="Zelle überprüfen 3 2" xfId="51878" xr:uid="{C67812ED-CE09-4AD4-9377-7F46A9B52C0C}"/>
    <cellStyle name="Zelle überprüfen 3 2 2" xfId="51879" xr:uid="{65DA4780-E0ED-4497-B931-77DB68B6C1AC}"/>
    <cellStyle name="Zelle überprüfen 3 2 2 2" xfId="51880" xr:uid="{7255F1F4-CB21-4067-8F90-57E0E1B179AD}"/>
    <cellStyle name="Zelle überprüfen 3 2 2 2 2" xfId="51881" xr:uid="{27CB296C-0E36-470F-AAD7-6DC54EF8CD01}"/>
    <cellStyle name="Zelle überprüfen 3 2 2 3" xfId="51882" xr:uid="{D554A5A6-5F00-4CC1-AEB6-9AE50A17DABA}"/>
    <cellStyle name="Zelle überprüfen 3 2 2 4" xfId="51883" xr:uid="{7FC6FC4B-8270-464F-A365-FA3A39A58725}"/>
    <cellStyle name="Zelle überprüfen 3 2 3" xfId="51884" xr:uid="{06EAE447-7B13-41BB-8EDE-3FC0840E7B9E}"/>
    <cellStyle name="Zelle überprüfen 3 2 3 2" xfId="51885" xr:uid="{BA6883D8-B249-41BD-9FBF-D04F8760F63A}"/>
    <cellStyle name="Zelle überprüfen 3 2 4" xfId="51886" xr:uid="{53EC9146-3253-4A3E-AFC9-CE46A9C1D1CD}"/>
    <cellStyle name="Zelle überprüfen 3 2 5" xfId="51887" xr:uid="{7D77F840-761C-4FF6-9A06-C5DF66657B21}"/>
    <cellStyle name="Zelle überprüfen 4" xfId="51888" xr:uid="{E03B560C-E155-4C11-A437-296C4128387A}"/>
    <cellStyle name="Zelle überprüfen 4 2" xfId="51889" xr:uid="{7D40A022-AD60-409A-A075-00251A0CECB4}"/>
    <cellStyle name="Zelle überprüfen 4 2 2" xfId="51890" xr:uid="{409EBAEC-DFF9-4038-ADB6-45DB267E5CFA}"/>
    <cellStyle name="Zelle überprüfen 4 2 2 2" xfId="51891" xr:uid="{92ED9C69-FACC-40F7-A7E1-89E988B39AD9}"/>
    <cellStyle name="Zelle überprüfen 4 2 2 2 2" xfId="51892" xr:uid="{1C33B9B0-AB55-4D76-BB9B-D81C444E1087}"/>
    <cellStyle name="Zelle überprüfen 4 2 2 3" xfId="51893" xr:uid="{FB1423AE-C11A-4216-AA98-432DCBAFA30E}"/>
    <cellStyle name="Zelle überprüfen 4 2 2 4" xfId="51894" xr:uid="{F331E65F-46A4-4D2F-9524-5AC729FD2AE3}"/>
    <cellStyle name="Zelle überprüfen 4 2 3" xfId="51895" xr:uid="{CEF33D90-7540-43B0-839A-D5C7CC5F5DDB}"/>
    <cellStyle name="Zelle überprüfen 4 2 3 2" xfId="51896" xr:uid="{E6AFBD1E-2034-4FF6-8BEE-0FFD5201A8F0}"/>
    <cellStyle name="Zelle überprüfen 4 2 4" xfId="51897" xr:uid="{2CDC01B8-E737-4A8B-86F8-81FAD8F48DD3}"/>
    <cellStyle name="Zelle überprüfen 4 2 5" xfId="51898" xr:uid="{3E8A823A-637A-4BD6-B0B0-9C931326B861}"/>
    <cellStyle name="Zelle überprüfen 5" xfId="51899" xr:uid="{009E19B6-CE13-4F77-957F-B3F298177142}"/>
    <cellStyle name="Zelle überprüfen 5 2" xfId="51900" xr:uid="{B8D17085-FAAF-45CA-A28C-82298F7487BE}"/>
    <cellStyle name="Zelle überprüfen 5 2 2" xfId="51901" xr:uid="{B8CF5FA1-DC32-43DC-BA14-E296C8A21605}"/>
    <cellStyle name="Zelle überprüfen 5 2 2 2" xfId="51902" xr:uid="{9B4B690F-9C93-4FA0-AF93-259BC73FB40C}"/>
    <cellStyle name="Zelle überprüfen 5 2 2 2 2" xfId="51903" xr:uid="{3FF62AE9-CC4F-4592-A9E9-0E240B026613}"/>
    <cellStyle name="Zelle überprüfen 5 2 2 3" xfId="51904" xr:uid="{30EC4F7A-08A2-4C7B-B6D2-D8913AFD3F07}"/>
    <cellStyle name="Zelle überprüfen 5 2 2 4" xfId="51905" xr:uid="{E2140414-53CF-4A7F-9941-84F1DD8C3E8D}"/>
    <cellStyle name="Zelle überprüfen 5 2 3" xfId="51906" xr:uid="{A57AF6CD-6B4C-49D6-A35E-4EB30B39854B}"/>
    <cellStyle name="Zelle überprüfen 5 2 3 2" xfId="51907" xr:uid="{BB157957-E357-470A-A310-3E3775731CEA}"/>
    <cellStyle name="Zelle überprüfen 5 2 4" xfId="51908" xr:uid="{53501507-0C41-434E-8F82-6BEDE4D264E3}"/>
    <cellStyle name="Zelle überprüfen 5 2 5" xfId="51909" xr:uid="{EA92BF15-C988-4E0D-B4AB-822AB8665332}"/>
    <cellStyle name="Zelle überprüfen 6" xfId="51910" xr:uid="{CAB38DD2-3B1C-4280-864D-43A5284DFC41}"/>
    <cellStyle name="Zelle überprüfen 6 2" xfId="51911" xr:uid="{2B48CCCF-79DF-4142-882F-6452D91C3669}"/>
    <cellStyle name="Zelle überprüfen 6 2 2" xfId="51912" xr:uid="{4981BE60-0D75-4D7B-9C00-0C8DD967842D}"/>
    <cellStyle name="Zelle überprüfen 6 2 2 2" xfId="51913" xr:uid="{5CF889EC-1972-4CD3-A652-B057AA218BBB}"/>
    <cellStyle name="Zelle überprüfen 6 2 2 2 2" xfId="51914" xr:uid="{D95071B9-ACDA-4605-ABBC-8EC36845E389}"/>
    <cellStyle name="Zelle überprüfen 6 2 2 3" xfId="51915" xr:uid="{D3290045-BE44-464A-82F4-533C3C9A2A0C}"/>
    <cellStyle name="Zelle überprüfen 6 2 2 4" xfId="51916" xr:uid="{F403841E-0A2E-410D-8045-4B08469C2AC2}"/>
    <cellStyle name="Zelle überprüfen 6 2 3" xfId="51917" xr:uid="{DC554096-106F-4F7F-8E15-3DC5C5FE9DF3}"/>
    <cellStyle name="Zelle überprüfen 6 2 3 2" xfId="51918" xr:uid="{D19DC17E-1408-4656-B16F-EFB525FBDB62}"/>
    <cellStyle name="Zelle überprüfen 6 2 4" xfId="51919" xr:uid="{51F178A2-25B8-4C55-8665-8D7CE3D24E13}"/>
    <cellStyle name="Zelle überprüfen 6 2 5" xfId="51920" xr:uid="{5075C593-21CD-48F3-A588-846E1B5031E8}"/>
    <cellStyle name="Zelle überprüfen 7" xfId="51921" xr:uid="{332A8AA6-3B82-46B4-87CE-7D12A3784EB4}"/>
    <cellStyle name="Zelle überprüfen 7 2" xfId="51922" xr:uid="{6FAB1906-D90F-4504-B280-D6C01D0B85F9}"/>
    <cellStyle name="Zelle überprüfen 7 2 2" xfId="51923" xr:uid="{14EA9C20-BBB0-4FA4-9505-A82594500834}"/>
    <cellStyle name="Zelle überprüfen 7 2 2 2" xfId="51924" xr:uid="{6F088821-9AFF-4ADE-B695-055F4EAC4234}"/>
    <cellStyle name="Zelle überprüfen 7 2 2 2 2" xfId="51925" xr:uid="{C52DB5BB-36FD-4AB7-B7F5-1ECD2CD7E260}"/>
    <cellStyle name="Zelle überprüfen 7 2 2 3" xfId="51926" xr:uid="{6F1578B7-31FB-4345-B268-B512C2DF2B9C}"/>
    <cellStyle name="Zelle überprüfen 7 2 2 4" xfId="51927" xr:uid="{733C428F-E78B-4F73-9A95-13934F8E5DEC}"/>
    <cellStyle name="Zelle überprüfen 7 2 3" xfId="51928" xr:uid="{70D61767-4289-438F-8138-263BC3D37A7F}"/>
    <cellStyle name="Zelle überprüfen 7 2 3 2" xfId="51929" xr:uid="{B7A15E66-68AB-42C2-9DC4-6C8838056F7D}"/>
    <cellStyle name="Zelle überprüfen 7 2 4" xfId="51930" xr:uid="{BD4E6BB1-B422-4958-8DAF-14EF5AE93690}"/>
    <cellStyle name="Zelle überprüfen 7 2 5" xfId="51931" xr:uid="{AF47CF7F-0D68-4DFE-91E5-702C2A01EFC3}"/>
    <cellStyle name="Zelle überprüfen 8" xfId="51932" xr:uid="{81E475D3-79FB-4ED8-B5BB-12AB54E42CB8}"/>
    <cellStyle name="Zelle überprüfen 8 2" xfId="51933" xr:uid="{70936E80-0A8F-426A-A5F1-AB6B08EAC2C7}"/>
    <cellStyle name="Zelle überprüfen 8 2 2" xfId="51934" xr:uid="{774476FC-1A75-4488-9B3E-9263B98820D0}"/>
    <cellStyle name="Zelle überprüfen 8 2 2 2" xfId="51935" xr:uid="{A309571F-E6A7-43B6-BCC1-1654CCC977C1}"/>
    <cellStyle name="Zelle überprüfen 8 2 3" xfId="51936" xr:uid="{C7DBA716-A6F5-4CD0-A85B-60FBB1E477C4}"/>
    <cellStyle name="Zelle überprüfen 8 2 4" xfId="51937" xr:uid="{C384F067-ABDE-4551-9AE5-86FD9FCDA6B3}"/>
    <cellStyle name="Zelle überprüfen 8 3" xfId="51938" xr:uid="{D0ABA317-1709-432F-AD4F-F78141167EF6}"/>
    <cellStyle name="Zelle überprüfen 8 3 2" xfId="51939" xr:uid="{20EEC778-48E9-47ED-A5F4-BB611BB2776A}"/>
    <cellStyle name="Zelle überprüfen 8 4" xfId="51940" xr:uid="{0CB6FF8B-C688-4B45-ABFC-7AE965C6ED14}"/>
    <cellStyle name="Zelle überprüfen 8 5" xfId="51941" xr:uid="{9441F8BC-A3F3-4479-83A9-133EDA42B4D2}"/>
    <cellStyle name="Zelle überprüfen 9" xfId="51865" xr:uid="{7ACF0A5C-2580-4C12-BC46-25EB3E1CC730}"/>
    <cellStyle name="Złe" xfId="51942" xr:uid="{49DBF95A-9ABA-4101-B881-4750DC418DD7}"/>
    <cellStyle name="Złe 2" xfId="51943" xr:uid="{E51E930A-DEC0-4A01-BE5B-054694B458DA}"/>
    <cellStyle name="Złe 2 2" xfId="51944" xr:uid="{F834ACFF-05B8-435A-8C21-92BD463D31BE}"/>
    <cellStyle name="Złe 2 2 2" xfId="51945" xr:uid="{D8CCA5C2-F7D8-4407-B2A7-302FB6EC08D6}"/>
    <cellStyle name="Złe 2 2 2 2" xfId="51946" xr:uid="{038A1337-49CA-483C-80AD-E37811773696}"/>
    <cellStyle name="Złe 2 2 3" xfId="51947" xr:uid="{830B1643-398F-4D43-9EA6-B6C0FF28C971}"/>
    <cellStyle name="Złe 2 2 4" xfId="51948" xr:uid="{B08D24A1-2F39-44C2-BA97-9264087C15EA}"/>
    <cellStyle name="Złe 2 3" xfId="51949" xr:uid="{33FA209E-2A57-41A8-A662-C5D9410099D4}"/>
    <cellStyle name="Złe 2 3 2" xfId="51950" xr:uid="{7D33A2FB-F592-45CC-BDC9-78C4372CCA29}"/>
    <cellStyle name="Złe 2 4" xfId="51951" xr:uid="{DECB0C4D-06C1-430F-8803-9250E19D62C8}"/>
    <cellStyle name="Złe 2 5" xfId="51952" xr:uid="{CA4EE132-81E1-4E40-9B61-E6AC4D93E799}"/>
    <cellStyle name="Гиперссылка" xfId="1775" xr:uid="{00000000-0005-0000-0000-0000FA060000}"/>
    <cellStyle name="Гиперссылка 2" xfId="1776" xr:uid="{00000000-0005-0000-0000-0000FB060000}"/>
    <cellStyle name="Гиперссылка 2 2" xfId="1777" xr:uid="{00000000-0005-0000-0000-0000FC060000}"/>
    <cellStyle name="Гиперссылка 2 2 2" xfId="51955" xr:uid="{1A873C74-B7D0-4EDD-BB01-80A79B906929}"/>
    <cellStyle name="Гиперссылка 2 2 2 2" xfId="51956" xr:uid="{E7B0875C-5109-48D8-BB09-1D2DF1AB8FDA}"/>
    <cellStyle name="Гиперссылка 2 2 3" xfId="51957" xr:uid="{B08851B3-4032-4DF4-861C-C0F48986D500}"/>
    <cellStyle name="Гиперссылка 2 2 4" xfId="51958" xr:uid="{D1106AEE-5EE2-4B02-8AC9-FFCA3336D52E}"/>
    <cellStyle name="Гиперссылка 2 2 5" xfId="51959" xr:uid="{FEB42E9B-9E63-4836-A681-5E06952DE4A9}"/>
    <cellStyle name="Гиперссылка 2 2 6" xfId="51954" xr:uid="{59CA2B5B-2EAE-472E-AB0C-11C325DECFD9}"/>
    <cellStyle name="Гиперссылка 2 3" xfId="51960" xr:uid="{58FB2D6C-092E-4D78-ADDA-D615EF8BA18D}"/>
    <cellStyle name="Гиперссылка 2 3 2" xfId="51961" xr:uid="{C20D1411-B5E0-425E-82EC-2E78204DCCAD}"/>
    <cellStyle name="Гиперссылка 2 3 3" xfId="51962" xr:uid="{57BD71E9-C3D6-4F16-BB9F-0760A1E06FBD}"/>
    <cellStyle name="Гиперссылка 2 4" xfId="51963" xr:uid="{CDCAD13C-6BF2-4C81-AD51-196C304D3CBE}"/>
    <cellStyle name="Гиперссылка 2 5" xfId="51964" xr:uid="{D1A28412-22EE-4487-B208-420C9DDD3EBE}"/>
    <cellStyle name="Гиперссылка 2 6" xfId="51965" xr:uid="{FED25C2E-1A3F-4F27-BC27-BBA0E2CACA4A}"/>
    <cellStyle name="Гиперссылка 2 7" xfId="51953" xr:uid="{7D687271-D733-4869-B6E2-64D77C5F7B45}"/>
    <cellStyle name="Гиперссылка 3" xfId="1778" xr:uid="{00000000-0005-0000-0000-0000FD060000}"/>
    <cellStyle name="Гиперссылка 3 2" xfId="1779" xr:uid="{00000000-0005-0000-0000-0000FE060000}"/>
    <cellStyle name="Гиперссылка 3 2 2" xfId="51967" xr:uid="{4C1B61D1-CBA8-4D2B-A8C8-04EEEB846826}"/>
    <cellStyle name="Гиперссылка 3 3" xfId="51966" xr:uid="{5F2F37A7-A255-4D1D-A59B-D2FB7C6957A6}"/>
    <cellStyle name="Гиперссылка 4" xfId="1780" xr:uid="{00000000-0005-0000-0000-0000FF060000}"/>
    <cellStyle name="Гиперссылка 4 2" xfId="1781" xr:uid="{00000000-0005-0000-0000-000000070000}"/>
    <cellStyle name="Гиперссылка 4 3" xfId="51968" xr:uid="{79B29535-DD07-4953-B2D3-B0EA02BC3B5D}"/>
    <cellStyle name="Гиперссылка 5" xfId="1782" xr:uid="{00000000-0005-0000-0000-000001070000}"/>
    <cellStyle name="Гиперссылка 6" xfId="4107" xr:uid="{61CACF7D-E837-4600-A37A-C71865EE24F8}"/>
    <cellStyle name="Обычный_2++" xfId="1783" xr:uid="{00000000-0005-0000-0000-000002070000}"/>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xfId="51969" xr:uid="{F5988A25-50C3-4008-AFD1-4BDDA6473F9F}"/>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xfId="51970" xr:uid="{C664BF6B-2F45-43D6-AF46-2C3566CE6A7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xfId="51971" xr:uid="{58578859-4430-49B1-98CC-0DB2519A7CB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2" xfId="51972" xr:uid="{B5AAE1AD-D769-401A-AB33-63B97B96E7C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2 2" xfId="51973" xr:uid="{C2103597-6F1F-40DD-B8FA-ADA974FA11C9}"/>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3" xfId="51974" xr:uid="{A8098399-6DCB-4C54-8FF0-8394AC6C42BF}"/>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4" xfId="51975" xr:uid="{EA1FA58B-D75C-44CA-B225-723358F5C740}"/>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3" xfId="51976" xr:uid="{70E3F8FE-DE2A-4244-A5CA-E44E189F547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3 2" xfId="51977" xr:uid="{D0187CF1-E41E-45C0-B8CB-4DE1129C7D34}"/>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4" xfId="51978" xr:uid="{75D8BFBA-63A5-4B94-A628-30E0B7B4161E}"/>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5" xfId="51979" xr:uid="{7315B60F-6E40-4293-9860-4DC267BF86EA}"/>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6" xfId="51980" xr:uid="{49033B3A-84B0-4187-8F38-552DDC3CA6AD}"/>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3" xfId="51981" xr:uid="{975B81F3-706D-4AE7-9D6A-D24B303638B4}"/>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3 2" xfId="51982" xr:uid="{320B05F0-EFE9-41D6-AE5C-A1D6063B6DF1}"/>
  </cellStyles>
  <dxfs count="4">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BFBFBF"/>
      <rgbColor rgb="FFB4C7E5"/>
      <rgbColor rgb="FFC40000"/>
      <rgbColor rgb="FF148317"/>
      <rgbColor rgb="FFE9E3F2"/>
      <rgbColor rgb="FFED7D31"/>
      <rgbColor rgb="FF800080"/>
      <rgbColor rgb="FF296098"/>
      <rgbColor rgb="FFC0C0C0"/>
      <rgbColor rgb="FF808080"/>
      <rgbColor rgb="FFA9A7A7"/>
      <rgbColor rgb="FF7A2D99"/>
      <rgbColor rgb="FFFFFFC8"/>
      <rgbColor rgb="FFCCFFFF"/>
      <rgbColor rgb="FFCCCCCC"/>
      <rgbColor rgb="FFFF898C"/>
      <rgbColor rgb="FF006DB4"/>
      <rgbColor rgb="FFCAD0FE"/>
      <rgbColor rgb="FFF2F2F2"/>
      <rgbColor rgb="FFB7C5DB"/>
      <rgbColor rgb="FFFFC000"/>
      <rgbColor rgb="FFBDD7EE"/>
      <rgbColor rgb="FFED661E"/>
      <rgbColor rgb="FFCC0101"/>
      <rgbColor rgb="FF2F5597"/>
      <rgbColor rgb="FFE0E3F2"/>
      <rgbColor rgb="FF9DC3E6"/>
      <rgbColor rgb="FFDEEBF7"/>
      <rgbColor rgb="FFCCFFCC"/>
      <rgbColor rgb="FFE2F0D9"/>
      <rgbColor rgb="FF9ACBFD"/>
      <rgbColor rgb="FFFF99CC"/>
      <rgbColor rgb="FFCC99FF"/>
      <rgbColor rgb="FFFFCC9B"/>
      <rgbColor rgb="FF3D7AC0"/>
      <rgbColor rgb="FF33CCCC"/>
      <rgbColor rgb="FF73AF45"/>
      <rgbColor rgb="FFFFCC00"/>
      <rgbColor rgb="FFFF9900"/>
      <rgbColor rgb="FFFF5900"/>
      <rgbColor rgb="FF2E66A0"/>
      <rgbColor rgb="FF959698"/>
      <rgbColor rgb="FF013347"/>
      <rgbColor rgb="FF508B36"/>
      <rgbColor rgb="FFD8D8D8"/>
      <rgbColor rgb="FFFF9109"/>
      <rgbColor rgb="FF72521C"/>
      <rgbColor rgb="FFF86032"/>
      <rgbColor rgb="FF333399"/>
      <rgbColor rgb="FF30343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Répartition</a:t>
            </a:r>
            <a:r>
              <a:rPr lang="fr-FR" baseline="0"/>
              <a:t> CCS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Récap!$B$375</c:f>
              <c:strCache>
                <c:ptCount val="1"/>
                <c:pt idx="0">
                  <c:v>Total CCS fossile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Récap!$C$375:$H$375</c:f>
              <c:numCache>
                <c:formatCode>0.00</c:formatCode>
                <c:ptCount val="6"/>
                <c:pt idx="0">
                  <c:v>0</c:v>
                </c:pt>
                <c:pt idx="1">
                  <c:v>2.9004986115713329</c:v>
                </c:pt>
                <c:pt idx="2">
                  <c:v>7.1594339664257722</c:v>
                </c:pt>
                <c:pt idx="3">
                  <c:v>10.764916085086158</c:v>
                </c:pt>
                <c:pt idx="4">
                  <c:v>10.943538797447713</c:v>
                </c:pt>
                <c:pt idx="5">
                  <c:v>8.4392979270182877</c:v>
                </c:pt>
              </c:numCache>
            </c:numRef>
          </c:val>
          <c:extLst>
            <c:ext xmlns:c16="http://schemas.microsoft.com/office/drawing/2014/chart" uri="{C3380CC4-5D6E-409C-BE32-E72D297353CC}">
              <c16:uniqueId val="{00000000-D0E8-471E-AB45-D324EDF346B8}"/>
            </c:ext>
          </c:extLst>
        </c:ser>
        <c:ser>
          <c:idx val="1"/>
          <c:order val="1"/>
          <c:tx>
            <c:strRef>
              <c:f>Récap!$B$376</c:f>
              <c:strCache>
                <c:ptCount val="1"/>
                <c:pt idx="0">
                  <c:v>Total CCU fossile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Récap!$C$376:$H$376</c:f>
              <c:numCache>
                <c:formatCode>0.00</c:formatCode>
                <c:ptCount val="6"/>
                <c:pt idx="0">
                  <c:v>0</c:v>
                </c:pt>
                <c:pt idx="1">
                  <c:v>0.24490062633918033</c:v>
                </c:pt>
                <c:pt idx="2">
                  <c:v>0.72554521647771664</c:v>
                </c:pt>
                <c:pt idx="3">
                  <c:v>2.6561396153667767</c:v>
                </c:pt>
                <c:pt idx="4">
                  <c:v>3.8979437961519441</c:v>
                </c:pt>
                <c:pt idx="5">
                  <c:v>4.0738497891770455</c:v>
                </c:pt>
              </c:numCache>
            </c:numRef>
          </c:val>
          <c:extLst>
            <c:ext xmlns:c16="http://schemas.microsoft.com/office/drawing/2014/chart" uri="{C3380CC4-5D6E-409C-BE32-E72D297353CC}">
              <c16:uniqueId val="{00000001-D0E8-471E-AB45-D324EDF346B8}"/>
            </c:ext>
          </c:extLst>
        </c:ser>
        <c:ser>
          <c:idx val="2"/>
          <c:order val="2"/>
          <c:tx>
            <c:strRef>
              <c:f>Récap!$B$377</c:f>
              <c:strCache>
                <c:ptCount val="1"/>
                <c:pt idx="0">
                  <c:v>Total BECCS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Récap!$C$377:$H$377</c:f>
              <c:numCache>
                <c:formatCode>0.00</c:formatCode>
                <c:ptCount val="6"/>
                <c:pt idx="0">
                  <c:v>0</c:v>
                </c:pt>
                <c:pt idx="1">
                  <c:v>0.87450138842866754</c:v>
                </c:pt>
                <c:pt idx="2">
                  <c:v>3.5155660335742285</c:v>
                </c:pt>
                <c:pt idx="3">
                  <c:v>8.3930839149138432</c:v>
                </c:pt>
                <c:pt idx="4">
                  <c:v>14.143661202552288</c:v>
                </c:pt>
                <c:pt idx="5">
                  <c:v>16.699702072981712</c:v>
                </c:pt>
              </c:numCache>
            </c:numRef>
          </c:val>
          <c:extLst>
            <c:ext xmlns:c16="http://schemas.microsoft.com/office/drawing/2014/chart" uri="{C3380CC4-5D6E-409C-BE32-E72D297353CC}">
              <c16:uniqueId val="{00000002-D0E8-471E-AB45-D324EDF346B8}"/>
            </c:ext>
          </c:extLst>
        </c:ser>
        <c:ser>
          <c:idx val="3"/>
          <c:order val="3"/>
          <c:tx>
            <c:strRef>
              <c:f>Récap!$B$378</c:f>
              <c:strCache>
                <c:ptCount val="1"/>
                <c:pt idx="0">
                  <c:v>Total BECCU</c:v>
                </c:pt>
              </c:strCache>
            </c:strRef>
          </c:tx>
          <c:spPr>
            <a:solidFill>
              <a:schemeClr val="accent4"/>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F-D0E8-471E-AB45-D324EDF346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Récap!$C$378:$H$378</c:f>
              <c:numCache>
                <c:formatCode>0.00</c:formatCode>
                <c:ptCount val="6"/>
                <c:pt idx="0">
                  <c:v>0</c:v>
                </c:pt>
                <c:pt idx="1">
                  <c:v>8.0099373660819692E-2</c:v>
                </c:pt>
                <c:pt idx="2">
                  <c:v>0.59945478352228354</c:v>
                </c:pt>
                <c:pt idx="3">
                  <c:v>2.6708603846332233</c:v>
                </c:pt>
                <c:pt idx="4">
                  <c:v>4.9548562038480544</c:v>
                </c:pt>
                <c:pt idx="5">
                  <c:v>7.4271502108229548</c:v>
                </c:pt>
              </c:numCache>
            </c:numRef>
          </c:val>
          <c:extLst>
            <c:ext xmlns:c16="http://schemas.microsoft.com/office/drawing/2014/chart" uri="{C3380CC4-5D6E-409C-BE32-E72D297353CC}">
              <c16:uniqueId val="{00000003-D0E8-471E-AB45-D324EDF346B8}"/>
            </c:ext>
          </c:extLst>
        </c:ser>
        <c:ser>
          <c:idx val="4"/>
          <c:order val="4"/>
          <c:tx>
            <c:strRef>
              <c:f>Récap!$B$379</c:f>
              <c:strCache>
                <c:ptCount val="1"/>
                <c:pt idx="0">
                  <c:v>Total DACCS</c:v>
                </c:pt>
              </c:strCache>
            </c:strRef>
          </c:tx>
          <c:spPr>
            <a:solidFill>
              <a:schemeClr val="accent5"/>
            </a:solidFill>
            <a:ln>
              <a:noFill/>
            </a:ln>
            <a:effectLst/>
          </c:spPr>
          <c:invertIfNegative val="0"/>
          <c:dLbls>
            <c:delete val="1"/>
          </c:dLbls>
          <c:cat>
            <c:numRef>
              <c:f>Récap!$C$325:$H$325</c:f>
              <c:numCache>
                <c:formatCode>0</c:formatCode>
                <c:ptCount val="6"/>
                <c:pt idx="0">
                  <c:v>2025</c:v>
                </c:pt>
                <c:pt idx="1">
                  <c:v>2030</c:v>
                </c:pt>
                <c:pt idx="2">
                  <c:v>2035</c:v>
                </c:pt>
                <c:pt idx="3">
                  <c:v>2040</c:v>
                </c:pt>
                <c:pt idx="4">
                  <c:v>2045</c:v>
                </c:pt>
                <c:pt idx="5">
                  <c:v>2050</c:v>
                </c:pt>
              </c:numCache>
            </c:numRef>
          </c:cat>
          <c:val>
            <c:numRef>
              <c:f>Récap!$C$379:$H$379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D0E8-471E-AB45-D324EDF346B8}"/>
            </c:ext>
          </c:extLst>
        </c:ser>
        <c:ser>
          <c:idx val="5"/>
          <c:order val="5"/>
          <c:tx>
            <c:strRef>
              <c:f>Récap!$B$380</c:f>
              <c:strCache>
                <c:ptCount val="1"/>
                <c:pt idx="0">
                  <c:v>Total DACCU</c:v>
                </c:pt>
              </c:strCache>
            </c:strRef>
          </c:tx>
          <c:spPr>
            <a:solidFill>
              <a:schemeClr val="accent6"/>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D-D0E8-471E-AB45-D324EDF346B8}"/>
                </c:ext>
              </c:extLst>
            </c:dLbl>
            <c:dLbl>
              <c:idx val="2"/>
              <c:delete val="1"/>
              <c:extLst>
                <c:ext xmlns:c15="http://schemas.microsoft.com/office/drawing/2012/chart" uri="{CE6537A1-D6FC-4f65-9D91-7224C49458BB}"/>
                <c:ext xmlns:c16="http://schemas.microsoft.com/office/drawing/2014/chart" uri="{C3380CC4-5D6E-409C-BE32-E72D297353CC}">
                  <c16:uniqueId val="{0000000C-D0E8-471E-AB45-D324EDF346B8}"/>
                </c:ext>
              </c:extLst>
            </c:dLbl>
            <c:dLbl>
              <c:idx val="3"/>
              <c:layout>
                <c:manualLayout>
                  <c:x val="6.5338161487456923E-17"/>
                  <c:y val="-5.11828034991996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0E8-471E-AB45-D324EDF346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Récap!$C$380:$H$380</c:f>
              <c:numCache>
                <c:formatCode>0.00</c:formatCode>
                <c:ptCount val="6"/>
                <c:pt idx="0">
                  <c:v>0</c:v>
                </c:pt>
                <c:pt idx="1">
                  <c:v>0</c:v>
                </c:pt>
                <c:pt idx="2">
                  <c:v>0</c:v>
                </c:pt>
                <c:pt idx="3">
                  <c:v>1</c:v>
                </c:pt>
                <c:pt idx="4">
                  <c:v>3</c:v>
                </c:pt>
                <c:pt idx="5">
                  <c:v>6</c:v>
                </c:pt>
              </c:numCache>
            </c:numRef>
          </c:val>
          <c:extLst>
            <c:ext xmlns:c16="http://schemas.microsoft.com/office/drawing/2014/chart" uri="{C3380CC4-5D6E-409C-BE32-E72D297353CC}">
              <c16:uniqueId val="{00000005-D0E8-471E-AB45-D324EDF346B8}"/>
            </c:ext>
          </c:extLst>
        </c:ser>
        <c:dLbls>
          <c:dLblPos val="ctr"/>
          <c:showLegendKey val="0"/>
          <c:showVal val="1"/>
          <c:showCatName val="0"/>
          <c:showSerName val="0"/>
          <c:showPercent val="0"/>
          <c:showBubbleSize val="0"/>
        </c:dLbls>
        <c:gapWidth val="150"/>
        <c:overlap val="100"/>
        <c:axId val="880311792"/>
        <c:axId val="880312208"/>
      </c:barChart>
      <c:catAx>
        <c:axId val="88031179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80312208"/>
        <c:crosses val="autoZero"/>
        <c:auto val="1"/>
        <c:lblAlgn val="ctr"/>
        <c:lblOffset val="100"/>
        <c:noMultiLvlLbl val="0"/>
      </c:catAx>
      <c:valAx>
        <c:axId val="880312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8031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Récap!$B$385</c:f>
              <c:strCache>
                <c:ptCount val="1"/>
                <c:pt idx="0">
                  <c:v>Carbone utilisé</c:v>
                </c:pt>
              </c:strCache>
            </c:strRef>
          </c:tx>
          <c:spPr>
            <a:solidFill>
              <a:schemeClr val="accent1"/>
            </a:solidFill>
            <a:ln>
              <a:noFill/>
            </a:ln>
            <a:effectLst/>
          </c:spPr>
          <c:invertIfNegative val="0"/>
          <c:cat>
            <c:numRef>
              <c:f>Récap!$C$325:$H$325</c:f>
              <c:numCache>
                <c:formatCode>0</c:formatCode>
                <c:ptCount val="6"/>
                <c:pt idx="0">
                  <c:v>2025</c:v>
                </c:pt>
                <c:pt idx="1">
                  <c:v>2030</c:v>
                </c:pt>
                <c:pt idx="2">
                  <c:v>2035</c:v>
                </c:pt>
                <c:pt idx="3">
                  <c:v>2040</c:v>
                </c:pt>
                <c:pt idx="4">
                  <c:v>2045</c:v>
                </c:pt>
                <c:pt idx="5">
                  <c:v>2050</c:v>
                </c:pt>
              </c:numCache>
            </c:numRef>
          </c:cat>
          <c:val>
            <c:numRef>
              <c:f>Récap!$C$385:$H$385</c:f>
              <c:numCache>
                <c:formatCode>0.0</c:formatCode>
                <c:ptCount val="6"/>
                <c:pt idx="0">
                  <c:v>0</c:v>
                </c:pt>
                <c:pt idx="1">
                  <c:v>0.32500000000000001</c:v>
                </c:pt>
                <c:pt idx="2">
                  <c:v>1.3250000000000002</c:v>
                </c:pt>
                <c:pt idx="3">
                  <c:v>6.327</c:v>
                </c:pt>
                <c:pt idx="4">
                  <c:v>11.852799999999998</c:v>
                </c:pt>
                <c:pt idx="5" formatCode="0.00">
                  <c:v>17.501000000000001</c:v>
                </c:pt>
              </c:numCache>
            </c:numRef>
          </c:val>
          <c:extLst>
            <c:ext xmlns:c16="http://schemas.microsoft.com/office/drawing/2014/chart" uri="{C3380CC4-5D6E-409C-BE32-E72D297353CC}">
              <c16:uniqueId val="{00000000-5116-443C-B548-C861842F4DA5}"/>
            </c:ext>
          </c:extLst>
        </c:ser>
        <c:ser>
          <c:idx val="1"/>
          <c:order val="1"/>
          <c:tx>
            <c:strRef>
              <c:f>Récap!$B$386</c:f>
              <c:strCache>
                <c:ptCount val="1"/>
                <c:pt idx="0">
                  <c:v>Carbone fossile stocké</c:v>
                </c:pt>
              </c:strCache>
            </c:strRef>
          </c:tx>
          <c:spPr>
            <a:solidFill>
              <a:schemeClr val="accent2"/>
            </a:solidFill>
            <a:ln>
              <a:noFill/>
            </a:ln>
            <a:effectLst/>
          </c:spPr>
          <c:invertIfNegative val="0"/>
          <c:cat>
            <c:numRef>
              <c:f>Récap!$C$325:$H$325</c:f>
              <c:numCache>
                <c:formatCode>0</c:formatCode>
                <c:ptCount val="6"/>
                <c:pt idx="0">
                  <c:v>2025</c:v>
                </c:pt>
                <c:pt idx="1">
                  <c:v>2030</c:v>
                </c:pt>
                <c:pt idx="2">
                  <c:v>2035</c:v>
                </c:pt>
                <c:pt idx="3">
                  <c:v>2040</c:v>
                </c:pt>
                <c:pt idx="4">
                  <c:v>2045</c:v>
                </c:pt>
                <c:pt idx="5">
                  <c:v>2050</c:v>
                </c:pt>
              </c:numCache>
            </c:numRef>
          </c:cat>
          <c:val>
            <c:numRef>
              <c:f>Récap!$C$386:$H$386</c:f>
              <c:numCache>
                <c:formatCode>0.0</c:formatCode>
                <c:ptCount val="6"/>
                <c:pt idx="0">
                  <c:v>0</c:v>
                </c:pt>
                <c:pt idx="1">
                  <c:v>2.9004986115713329</c:v>
                </c:pt>
                <c:pt idx="2">
                  <c:v>7.1594339664257722</c:v>
                </c:pt>
                <c:pt idx="3">
                  <c:v>10.764916085086158</c:v>
                </c:pt>
                <c:pt idx="4">
                  <c:v>10.943538797447713</c:v>
                </c:pt>
                <c:pt idx="5">
                  <c:v>8.4392979270182877</c:v>
                </c:pt>
              </c:numCache>
            </c:numRef>
          </c:val>
          <c:extLst>
            <c:ext xmlns:c16="http://schemas.microsoft.com/office/drawing/2014/chart" uri="{C3380CC4-5D6E-409C-BE32-E72D297353CC}">
              <c16:uniqueId val="{00000001-5116-443C-B548-C861842F4DA5}"/>
            </c:ext>
          </c:extLst>
        </c:ser>
        <c:ser>
          <c:idx val="2"/>
          <c:order val="2"/>
          <c:tx>
            <c:strRef>
              <c:f>Récap!$B$387</c:f>
              <c:strCache>
                <c:ptCount val="1"/>
                <c:pt idx="0">
                  <c:v>émissions négatives</c:v>
                </c:pt>
              </c:strCache>
            </c:strRef>
          </c:tx>
          <c:spPr>
            <a:solidFill>
              <a:schemeClr val="accent3"/>
            </a:solidFill>
            <a:ln>
              <a:noFill/>
            </a:ln>
            <a:effectLst/>
          </c:spPr>
          <c:invertIfNegative val="0"/>
          <c:cat>
            <c:numRef>
              <c:f>Récap!$C$325:$H$325</c:f>
              <c:numCache>
                <c:formatCode>0</c:formatCode>
                <c:ptCount val="6"/>
                <c:pt idx="0">
                  <c:v>2025</c:v>
                </c:pt>
                <c:pt idx="1">
                  <c:v>2030</c:v>
                </c:pt>
                <c:pt idx="2">
                  <c:v>2035</c:v>
                </c:pt>
                <c:pt idx="3">
                  <c:v>2040</c:v>
                </c:pt>
                <c:pt idx="4">
                  <c:v>2045</c:v>
                </c:pt>
                <c:pt idx="5">
                  <c:v>2050</c:v>
                </c:pt>
              </c:numCache>
            </c:numRef>
          </c:cat>
          <c:val>
            <c:numRef>
              <c:f>Récap!$C$387:$H$387</c:f>
              <c:numCache>
                <c:formatCode>0.0</c:formatCode>
                <c:ptCount val="6"/>
                <c:pt idx="0">
                  <c:v>0</c:v>
                </c:pt>
                <c:pt idx="1">
                  <c:v>0.87450138842866754</c:v>
                </c:pt>
                <c:pt idx="2">
                  <c:v>3.5155660335742285</c:v>
                </c:pt>
                <c:pt idx="3">
                  <c:v>8.3930839149138432</c:v>
                </c:pt>
                <c:pt idx="4">
                  <c:v>14.143661202552288</c:v>
                </c:pt>
                <c:pt idx="5">
                  <c:v>16.699702072981712</c:v>
                </c:pt>
              </c:numCache>
            </c:numRef>
          </c:val>
          <c:extLst>
            <c:ext xmlns:c16="http://schemas.microsoft.com/office/drawing/2014/chart" uri="{C3380CC4-5D6E-409C-BE32-E72D297353CC}">
              <c16:uniqueId val="{00000002-5116-443C-B548-C861842F4DA5}"/>
            </c:ext>
          </c:extLst>
        </c:ser>
        <c:dLbls>
          <c:showLegendKey val="0"/>
          <c:showVal val="0"/>
          <c:showCatName val="0"/>
          <c:showSerName val="0"/>
          <c:showPercent val="0"/>
          <c:showBubbleSize val="0"/>
        </c:dLbls>
        <c:gapWidth val="150"/>
        <c:overlap val="100"/>
        <c:axId val="1525908368"/>
        <c:axId val="1525887984"/>
      </c:barChart>
      <c:catAx>
        <c:axId val="15259083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5887984"/>
        <c:crosses val="autoZero"/>
        <c:auto val="1"/>
        <c:lblAlgn val="ctr"/>
        <c:lblOffset val="100"/>
        <c:noMultiLvlLbl val="0"/>
      </c:catAx>
      <c:valAx>
        <c:axId val="1525887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590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171450</xdr:rowOff>
    </xdr:from>
    <xdr:to>
      <xdr:col>4</xdr:col>
      <xdr:colOff>854256</xdr:colOff>
      <xdr:row>6</xdr:row>
      <xdr:rowOff>135254</xdr:rowOff>
    </xdr:to>
    <xdr:sp macro="" textlink="">
      <xdr:nvSpPr>
        <xdr:cNvPr id="21505" name="AutoShape 1" descr="image.png">
          <a:extLst>
            <a:ext uri="{FF2B5EF4-FFF2-40B4-BE49-F238E27FC236}">
              <a16:creationId xmlns:a16="http://schemas.microsoft.com/office/drawing/2014/main" id="{00000000-0008-0000-0000-000001540000}"/>
            </a:ext>
          </a:extLst>
        </xdr:cNvPr>
        <xdr:cNvSpPr>
          <a:spLocks noChangeAspect="1" noChangeArrowheads="1"/>
        </xdr:cNvSpPr>
      </xdr:nvSpPr>
      <xdr:spPr bwMode="auto">
        <a:xfrm>
          <a:off x="5505450" y="895350"/>
          <a:ext cx="286022" cy="3162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361950</xdr:colOff>
      <xdr:row>3</xdr:row>
      <xdr:rowOff>93345</xdr:rowOff>
    </xdr:from>
    <xdr:to>
      <xdr:col>4</xdr:col>
      <xdr:colOff>662940</xdr:colOff>
      <xdr:row>5</xdr:row>
      <xdr:rowOff>55244</xdr:rowOff>
    </xdr:to>
    <xdr:sp macro="" textlink="">
      <xdr:nvSpPr>
        <xdr:cNvPr id="21506" name="AutoShape 2" descr="image.png">
          <a:extLst>
            <a:ext uri="{FF2B5EF4-FFF2-40B4-BE49-F238E27FC236}">
              <a16:creationId xmlns:a16="http://schemas.microsoft.com/office/drawing/2014/main" id="{00000000-0008-0000-0000-000002540000}"/>
            </a:ext>
          </a:extLst>
        </xdr:cNvPr>
        <xdr:cNvSpPr>
          <a:spLocks noChangeAspect="1" noChangeArrowheads="1"/>
        </xdr:cNvSpPr>
      </xdr:nvSpPr>
      <xdr:spPr bwMode="auto">
        <a:xfrm>
          <a:off x="5295900" y="636270"/>
          <a:ext cx="304800" cy="3200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62751</xdr:colOff>
      <xdr:row>363</xdr:row>
      <xdr:rowOff>156066</xdr:rowOff>
    </xdr:from>
    <xdr:to>
      <xdr:col>17</xdr:col>
      <xdr:colOff>1671564</xdr:colOff>
      <xdr:row>383</xdr:row>
      <xdr:rowOff>50265</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89647</xdr:colOff>
      <xdr:row>367</xdr:row>
      <xdr:rowOff>22412</xdr:rowOff>
    </xdr:from>
    <xdr:to>
      <xdr:col>22</xdr:col>
      <xdr:colOff>0</xdr:colOff>
      <xdr:row>382</xdr:row>
      <xdr:rowOff>76200</xdr:rowOff>
    </xdr:to>
    <xdr:graphicFrame macro="">
      <xdr:nvGraphicFramePr>
        <xdr:cNvPr id="3" name="Graphique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21</xdr:col>
      <xdr:colOff>3216313</xdr:colOff>
      <xdr:row>53</xdr:row>
      <xdr:rowOff>150120</xdr:rowOff>
    </xdr:to>
    <xdr:sp macro="" textlink="">
      <xdr:nvSpPr>
        <xdr:cNvPr id="2" name="CustomShape 1" hidden="1">
          <a:extLst>
            <a:ext uri="{FF2B5EF4-FFF2-40B4-BE49-F238E27FC236}">
              <a16:creationId xmlns:a16="http://schemas.microsoft.com/office/drawing/2014/main" id="{7F58B03F-7BD3-4773-A81F-EEDB77436C57}"/>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3" name="CustomShape 1" hidden="1">
          <a:extLst>
            <a:ext uri="{FF2B5EF4-FFF2-40B4-BE49-F238E27FC236}">
              <a16:creationId xmlns:a16="http://schemas.microsoft.com/office/drawing/2014/main" id="{24D68E37-62F9-491E-85EB-E99929663C7E}"/>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4" name="CustomShape 1" hidden="1">
          <a:extLst>
            <a:ext uri="{FF2B5EF4-FFF2-40B4-BE49-F238E27FC236}">
              <a16:creationId xmlns:a16="http://schemas.microsoft.com/office/drawing/2014/main" id="{2B5AA5B2-050F-4658-A1BC-1DF263D38A35}"/>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5" name="CustomShape 1" hidden="1">
          <a:extLst>
            <a:ext uri="{FF2B5EF4-FFF2-40B4-BE49-F238E27FC236}">
              <a16:creationId xmlns:a16="http://schemas.microsoft.com/office/drawing/2014/main" id="{49940B20-C90C-4A18-8689-3B9EB41EFBB6}"/>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6" name="CustomShape 1" hidden="1">
          <a:extLst>
            <a:ext uri="{FF2B5EF4-FFF2-40B4-BE49-F238E27FC236}">
              <a16:creationId xmlns:a16="http://schemas.microsoft.com/office/drawing/2014/main" id="{F74E3486-4665-4E15-8200-618F1CF4F29A}"/>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7" name="CustomShape 1" hidden="1">
          <a:extLst>
            <a:ext uri="{FF2B5EF4-FFF2-40B4-BE49-F238E27FC236}">
              <a16:creationId xmlns:a16="http://schemas.microsoft.com/office/drawing/2014/main" id="{BD85899E-7FDF-4E03-92FA-8F606193B739}"/>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8" name="CustomShape 1" hidden="1">
          <a:extLst>
            <a:ext uri="{FF2B5EF4-FFF2-40B4-BE49-F238E27FC236}">
              <a16:creationId xmlns:a16="http://schemas.microsoft.com/office/drawing/2014/main" id="{9317002F-C749-4AAA-9583-AF8AEC05A968}"/>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9" name="CustomShape 1" hidden="1">
          <a:extLst>
            <a:ext uri="{FF2B5EF4-FFF2-40B4-BE49-F238E27FC236}">
              <a16:creationId xmlns:a16="http://schemas.microsoft.com/office/drawing/2014/main" id="{38EE9348-93A6-4992-9278-D1A27ACE1439}"/>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10" name="CustomShape 1" hidden="1">
          <a:extLst>
            <a:ext uri="{FF2B5EF4-FFF2-40B4-BE49-F238E27FC236}">
              <a16:creationId xmlns:a16="http://schemas.microsoft.com/office/drawing/2014/main" id="{3678E7D3-E8E8-4A9D-87B3-AC33A1174943}"/>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804600</xdr:colOff>
      <xdr:row>52</xdr:row>
      <xdr:rowOff>99000</xdr:rowOff>
    </xdr:to>
    <xdr:sp macro="" textlink="">
      <xdr:nvSpPr>
        <xdr:cNvPr id="11" name="CustomShape 1" hidden="1">
          <a:extLst>
            <a:ext uri="{FF2B5EF4-FFF2-40B4-BE49-F238E27FC236}">
              <a16:creationId xmlns:a16="http://schemas.microsoft.com/office/drawing/2014/main" id="{3A3CDB4F-7CE2-41B5-B01B-B2CD5605EC69}"/>
            </a:ext>
          </a:extLst>
        </xdr:cNvPr>
        <xdr:cNvSpPr/>
      </xdr:nvSpPr>
      <xdr:spPr>
        <a:xfrm>
          <a:off x="0" y="0"/>
          <a:ext cx="14993040" cy="9601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806040</xdr:colOff>
      <xdr:row>52</xdr:row>
      <xdr:rowOff>100800</xdr:rowOff>
    </xdr:to>
    <xdr:sp macro="" textlink="">
      <xdr:nvSpPr>
        <xdr:cNvPr id="12" name="CustomShape 1" hidden="1">
          <a:extLst>
            <a:ext uri="{FF2B5EF4-FFF2-40B4-BE49-F238E27FC236}">
              <a16:creationId xmlns:a16="http://schemas.microsoft.com/office/drawing/2014/main" id="{DD98DD08-91D3-48C4-9802-479448342507}"/>
            </a:ext>
          </a:extLst>
        </xdr:cNvPr>
        <xdr:cNvSpPr/>
      </xdr:nvSpPr>
      <xdr:spPr>
        <a:xfrm>
          <a:off x="0" y="0"/>
          <a:ext cx="14994480" cy="96029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806760</xdr:colOff>
      <xdr:row>52</xdr:row>
      <xdr:rowOff>101520</xdr:rowOff>
    </xdr:to>
    <xdr:sp macro="" textlink="">
      <xdr:nvSpPr>
        <xdr:cNvPr id="13" name="CustomShape 1" hidden="1">
          <a:extLst>
            <a:ext uri="{FF2B5EF4-FFF2-40B4-BE49-F238E27FC236}">
              <a16:creationId xmlns:a16="http://schemas.microsoft.com/office/drawing/2014/main" id="{D5BF6E04-4A2E-47BC-A7B3-023C5DEBB39E}"/>
            </a:ext>
          </a:extLst>
        </xdr:cNvPr>
        <xdr:cNvSpPr/>
      </xdr:nvSpPr>
      <xdr:spPr>
        <a:xfrm>
          <a:off x="0" y="0"/>
          <a:ext cx="14995200" cy="96036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807120</xdr:colOff>
      <xdr:row>52</xdr:row>
      <xdr:rowOff>101880</xdr:rowOff>
    </xdr:to>
    <xdr:sp macro="" textlink="">
      <xdr:nvSpPr>
        <xdr:cNvPr id="14" name="CustomShape 1" hidden="1">
          <a:extLst>
            <a:ext uri="{FF2B5EF4-FFF2-40B4-BE49-F238E27FC236}">
              <a16:creationId xmlns:a16="http://schemas.microsoft.com/office/drawing/2014/main" id="{10CD94E6-3924-430D-BC74-2B95FA8CF54A}"/>
            </a:ext>
          </a:extLst>
        </xdr:cNvPr>
        <xdr:cNvSpPr/>
      </xdr:nvSpPr>
      <xdr:spPr>
        <a:xfrm>
          <a:off x="0" y="0"/>
          <a:ext cx="14995560" cy="96040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15" name="CustomShape 1" hidden="1">
          <a:extLst>
            <a:ext uri="{FF2B5EF4-FFF2-40B4-BE49-F238E27FC236}">
              <a16:creationId xmlns:a16="http://schemas.microsoft.com/office/drawing/2014/main" id="{E82F2330-4F60-474A-B923-64918A86F51B}"/>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594360</xdr:colOff>
      <xdr:row>34</xdr:row>
      <xdr:rowOff>99360</xdr:rowOff>
    </xdr:to>
    <xdr:sp macro="" textlink="">
      <xdr:nvSpPr>
        <xdr:cNvPr id="16" name="CustomShape 1" hidden="1">
          <a:extLst>
            <a:ext uri="{FF2B5EF4-FFF2-40B4-BE49-F238E27FC236}">
              <a16:creationId xmlns:a16="http://schemas.microsoft.com/office/drawing/2014/main" id="{73201375-38AE-4796-B0DF-574610D6408A}"/>
            </a:ext>
          </a:extLst>
        </xdr:cNvPr>
        <xdr:cNvSpPr/>
      </xdr:nvSpPr>
      <xdr:spPr>
        <a:xfrm>
          <a:off x="0" y="0"/>
          <a:ext cx="7391400" cy="63096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2DD715C\Outil%20PEPIT0_production%20industrielle_ADEME_AME_postenvoiG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wenael.podesta/Downloads/Donnees_historiques_industries_v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DD715C\Outil%20PEPIT0_production%20industrielle_ADEME_AM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sp_Evolution Imp ExpNEW"/>
      <sheetName val="Trsp_ParamètresNEW"/>
      <sheetName val="MENU"/>
      <sheetName val="Biblio"/>
      <sheetName val="TDB"/>
      <sheetName val="Liste scenarios"/>
      <sheetName val="Hypo"/>
      <sheetName val="Scenarios"/>
      <sheetName val="TCD résultats"/>
      <sheetName val="Res_bdd"/>
      <sheetName val="Tables_Res_bdd"/>
      <sheetName val="Calcul_hypotheses"/>
      <sheetName val="Carto_2014 "/>
      <sheetName val="Carto 2014 (%)"/>
      <sheetName val="DIF"/>
      <sheetName val="Simul"/>
      <sheetName val="Graphiques_globaux"/>
      <sheetName val="Graphique_par_materiau"/>
      <sheetName val="Graphique_par_usage"/>
      <sheetName val="RES_annuels"/>
      <sheetName val="MatBat"/>
      <sheetName val="MatTP"/>
      <sheetName val="PAP"/>
      <sheetName val="Emballage_Resultats"/>
      <sheetName val="NRJ_Resultats"/>
      <sheetName val="Trsp_Resultats"/>
      <sheetName val="BTP_Resultats"/>
      <sheetName val="NH3"/>
      <sheetName val="Cl2"/>
      <sheetName val="SUC"/>
      <sheetName val="Etat carto"/>
      <sheetName val="Matrice cartographie 2014 (MR)"/>
      <sheetName val="NRJ_RAW ecoinvent"/>
      <sheetName val="NRJ_Bilan matiere"/>
      <sheetName val="Trsp_Evolution Imp Exp"/>
      <sheetName val="Trsp_Bilan matiere"/>
      <sheetName val="Trsp_Bilan Imp Exp"/>
      <sheetName val="Trsp_EUROSTAT 2014"/>
      <sheetName val="Trsp_RAW ecoinvent"/>
      <sheetName val="Listes"/>
      <sheetName val="SnW"/>
      <sheetName val="SourcesAutre"/>
      <sheetName val="Clinker"/>
      <sheetName val="Vérif Clinker"/>
      <sheetName val="SourcesBat"/>
      <sheetName val="SourcesT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othèses de calcul"/>
      <sheetName val="Dataset"/>
      <sheetName val="Dataset yearly"/>
      <sheetName val="Sheet3"/>
      <sheetName val="Calculs_intermediaires"/>
      <sheetName val="Segmentation retenue"/>
      <sheetName val="DGEC Conso"/>
      <sheetName val="Odyssee"/>
      <sheetName val="Odyssee data"/>
      <sheetName val="Intro"/>
      <sheetName val="Bilan ENG"/>
      <sheetName val="Calcul_hypothese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sp_Evolution Imp ExpNEW"/>
      <sheetName val="Trsp_ParamètresNEW"/>
      <sheetName val="MENU"/>
      <sheetName val="Biblio"/>
      <sheetName val="TDB"/>
      <sheetName val="Liste scenarios"/>
      <sheetName val="Hypo"/>
      <sheetName val="Scenarios"/>
      <sheetName val="TCD résultats"/>
      <sheetName val="Res_bdd"/>
      <sheetName val="Tables_Res_bdd"/>
      <sheetName val="Calcul_hypotheses"/>
      <sheetName val="Carto_2014 "/>
      <sheetName val="Carto 2014 (%)"/>
      <sheetName val="DIF"/>
      <sheetName val="Simul"/>
      <sheetName val="Graphiques_globaux"/>
      <sheetName val="Graphique_par_materiau"/>
      <sheetName val="Graphique_par_usage"/>
      <sheetName val="RES_annuels"/>
      <sheetName val="MatBat"/>
      <sheetName val="MatTP"/>
      <sheetName val="PAP"/>
      <sheetName val="Emballage_Resultats"/>
      <sheetName val="NRJ_Resultats"/>
      <sheetName val="Trsp_Resultats"/>
      <sheetName val="BTP_Resultats"/>
      <sheetName val="NH3"/>
      <sheetName val="Cl2"/>
      <sheetName val="SUC"/>
      <sheetName val="Etat carto"/>
      <sheetName val="Matrice cartographie 2014 (MR)"/>
      <sheetName val="NRJ_RAW ecoinvent"/>
      <sheetName val="NRJ_Bilan matiere"/>
      <sheetName val="Trsp_Evolution Imp Exp"/>
      <sheetName val="Trsp_Bilan matiere"/>
      <sheetName val="Trsp_Bilan Imp Exp"/>
      <sheetName val="Trsp_EUROSTAT 2014"/>
      <sheetName val="Trsp_RAW ecoinvent"/>
      <sheetName val="Listes"/>
      <sheetName val="SnW"/>
      <sheetName val="SourcesAutre"/>
      <sheetName val="Clinker"/>
      <sheetName val="Vérif Clinker"/>
      <sheetName val="SourcesBat"/>
      <sheetName val="SourcesT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9"/>
  </sheetPr>
  <dimension ref="A1:V426"/>
  <sheetViews>
    <sheetView tabSelected="1" zoomScale="70" zoomScaleNormal="70" workbookViewId="0">
      <selection activeCell="I300" sqref="I300"/>
    </sheetView>
  </sheetViews>
  <sheetFormatPr baseColWidth="10" defaultRowHeight="14.4"/>
  <cols>
    <col min="1" max="1" width="41.77734375" bestFit="1" customWidth="1"/>
    <col min="2" max="2" width="52.88671875" customWidth="1"/>
    <col min="4" max="4" width="12.33203125" customWidth="1"/>
    <col min="5" max="5" width="19.5546875" bestFit="1" customWidth="1"/>
    <col min="6" max="6" width="12.77734375" bestFit="1" customWidth="1"/>
    <col min="7" max="7" width="24.33203125" customWidth="1"/>
    <col min="8" max="8" width="15.33203125" customWidth="1"/>
    <col min="9" max="9" width="16" customWidth="1"/>
    <col min="11" max="11" width="21.6640625" customWidth="1"/>
    <col min="13" max="13" width="19.109375" customWidth="1"/>
    <col min="14" max="15" width="11.5546875" customWidth="1"/>
    <col min="17" max="17" width="15.6640625" customWidth="1"/>
    <col min="18" max="18" width="14.77734375" customWidth="1"/>
    <col min="19" max="19" width="9.77734375" customWidth="1"/>
    <col min="20" max="20" width="154.21875" bestFit="1" customWidth="1"/>
    <col min="21" max="21" width="25.109375" bestFit="1" customWidth="1"/>
    <col min="22" max="22" width="41.109375" bestFit="1" customWidth="1"/>
  </cols>
  <sheetData>
    <row r="1" spans="1:22">
      <c r="V1" s="340" t="s">
        <v>390</v>
      </c>
    </row>
    <row r="2" spans="1:22">
      <c r="V2" s="341"/>
    </row>
    <row r="3" spans="1:22">
      <c r="V3" s="342">
        <v>0</v>
      </c>
    </row>
    <row r="4" spans="1:22">
      <c r="B4" s="464" t="s">
        <v>18</v>
      </c>
      <c r="C4" s="464"/>
      <c r="D4" s="464"/>
      <c r="E4" s="464"/>
      <c r="F4" s="464"/>
      <c r="G4" s="464"/>
      <c r="H4" s="464"/>
      <c r="I4" s="464"/>
      <c r="J4" s="464"/>
      <c r="K4" s="464"/>
      <c r="L4" s="464"/>
      <c r="M4" s="464"/>
      <c r="N4" s="464"/>
      <c r="O4" s="464"/>
      <c r="P4" s="464"/>
      <c r="Q4" s="464"/>
      <c r="R4" s="464"/>
      <c r="S4" s="464"/>
      <c r="V4" s="342">
        <v>0</v>
      </c>
    </row>
    <row r="5" spans="1:22">
      <c r="B5" s="55"/>
      <c r="C5" s="55"/>
      <c r="D5" s="55"/>
      <c r="E5" s="55"/>
      <c r="F5" s="55"/>
      <c r="G5" s="55"/>
      <c r="H5" s="55"/>
      <c r="I5" s="55"/>
      <c r="J5" s="55"/>
      <c r="K5" s="55"/>
      <c r="L5" s="55"/>
      <c r="M5" s="55"/>
      <c r="N5" s="55"/>
      <c r="O5" s="55"/>
      <c r="P5" s="55"/>
      <c r="Q5" s="55"/>
      <c r="R5" s="55"/>
      <c r="S5" s="55"/>
      <c r="V5" s="342">
        <v>0</v>
      </c>
    </row>
    <row r="6" spans="1:22">
      <c r="B6" s="55"/>
      <c r="C6" s="55"/>
      <c r="D6" s="55"/>
      <c r="E6" s="55"/>
      <c r="F6" s="55"/>
      <c r="G6" s="55"/>
      <c r="H6" s="55"/>
      <c r="I6" s="55"/>
      <c r="J6" s="55"/>
      <c r="K6" s="55"/>
      <c r="L6" s="55"/>
      <c r="M6" s="55"/>
      <c r="N6" s="55"/>
      <c r="O6" s="55"/>
      <c r="P6" s="55"/>
      <c r="Q6" s="55"/>
      <c r="R6" s="55"/>
      <c r="S6" s="55"/>
      <c r="V6" s="343"/>
    </row>
    <row r="7" spans="1:22" ht="15" thickBot="1">
      <c r="A7" s="5" t="s">
        <v>199</v>
      </c>
      <c r="B7" s="8" t="s">
        <v>17</v>
      </c>
      <c r="C7" s="55"/>
      <c r="D7" s="55"/>
      <c r="E7" s="55"/>
      <c r="F7" s="55"/>
      <c r="G7" s="55"/>
      <c r="H7" s="55"/>
      <c r="I7" s="55"/>
      <c r="J7" s="55"/>
      <c r="K7" s="55"/>
      <c r="L7" s="55"/>
      <c r="M7" s="55"/>
      <c r="V7" s="342">
        <v>0</v>
      </c>
    </row>
    <row r="8" spans="1:22">
      <c r="A8" s="9" t="s">
        <v>18</v>
      </c>
      <c r="B8" s="10">
        <v>2015</v>
      </c>
      <c r="C8" s="10">
        <v>2019</v>
      </c>
      <c r="D8" s="11">
        <v>2020</v>
      </c>
      <c r="E8" s="11">
        <v>2021</v>
      </c>
      <c r="F8" s="338"/>
      <c r="G8" s="197">
        <v>2025</v>
      </c>
      <c r="H8" s="197">
        <v>2030</v>
      </c>
      <c r="I8" s="197">
        <v>2035</v>
      </c>
      <c r="J8" s="197">
        <v>2040</v>
      </c>
      <c r="K8" s="197">
        <v>2045</v>
      </c>
      <c r="L8" s="197">
        <v>2050</v>
      </c>
      <c r="V8" s="342">
        <v>0</v>
      </c>
    </row>
    <row r="9" spans="1:22">
      <c r="A9" s="12" t="s">
        <v>0</v>
      </c>
      <c r="B9" s="13">
        <v>12.452717393481137</v>
      </c>
      <c r="C9" s="13">
        <v>12.240883970856911</v>
      </c>
      <c r="D9" s="14">
        <v>12.189213733043371</v>
      </c>
      <c r="E9" s="14">
        <v>12.13754349522983</v>
      </c>
      <c r="F9" s="143"/>
      <c r="G9" s="14">
        <v>11.930862543975667</v>
      </c>
      <c r="H9" s="14">
        <v>11.672511354907963</v>
      </c>
      <c r="I9" s="14">
        <v>11.592388797654534</v>
      </c>
      <c r="J9" s="14">
        <v>11.512266240401107</v>
      </c>
      <c r="K9" s="14">
        <v>11.432143683147679</v>
      </c>
      <c r="L9" s="14">
        <v>11.35202112589425</v>
      </c>
      <c r="V9" s="342">
        <v>0</v>
      </c>
    </row>
    <row r="10" spans="1:22">
      <c r="A10" s="12" t="s">
        <v>19</v>
      </c>
      <c r="B10" s="13">
        <v>1.3666520990067765</v>
      </c>
      <c r="C10" s="13">
        <v>1.4419885947101772</v>
      </c>
      <c r="D10" s="14">
        <v>1.4608831071891226</v>
      </c>
      <c r="E10" s="14">
        <v>1.4797776196680679</v>
      </c>
      <c r="G10" s="14">
        <v>1.5553556695838495</v>
      </c>
      <c r="H10" s="14">
        <v>1.6498282319785766</v>
      </c>
      <c r="I10" s="14">
        <v>1.802221022110627</v>
      </c>
      <c r="J10" s="14">
        <v>1.9546138122426775</v>
      </c>
      <c r="K10" s="14">
        <v>2.107006602374728</v>
      </c>
      <c r="L10" s="14">
        <v>2.2593993925067783</v>
      </c>
      <c r="V10" s="343"/>
    </row>
    <row r="11" spans="1:22">
      <c r="A11" s="12" t="s">
        <v>6</v>
      </c>
      <c r="B11" s="13">
        <v>4.9308939854919993</v>
      </c>
      <c r="C11" s="13">
        <v>4.8770763930889212</v>
      </c>
      <c r="D11" s="14">
        <v>4.856072182072058</v>
      </c>
      <c r="E11" s="14">
        <v>4.8350679710551949</v>
      </c>
      <c r="G11" s="14">
        <v>4.7510511269877425</v>
      </c>
      <c r="H11" s="14">
        <v>4.6460300719034269</v>
      </c>
      <c r="I11" s="14">
        <v>4.3485869270240514</v>
      </c>
      <c r="J11" s="14">
        <v>4.0511437821446759</v>
      </c>
      <c r="K11" s="14">
        <v>3.7537006372652995</v>
      </c>
      <c r="L11" s="14">
        <v>3.4562574923859239</v>
      </c>
      <c r="V11" s="342">
        <v>0</v>
      </c>
    </row>
    <row r="12" spans="1:22">
      <c r="A12" s="12" t="s">
        <v>5</v>
      </c>
      <c r="B12" s="13">
        <v>13.307546795161608</v>
      </c>
      <c r="C12" s="13">
        <v>12.468566412261648</v>
      </c>
      <c r="D12" s="14">
        <v>12.251610951549708</v>
      </c>
      <c r="E12" s="14">
        <v>12.034655490837768</v>
      </c>
      <c r="G12" s="14">
        <v>11.166833647990007</v>
      </c>
      <c r="H12" s="14">
        <v>10.082056344430306</v>
      </c>
      <c r="I12" s="14">
        <v>9.4886313637104109</v>
      </c>
      <c r="J12" s="14">
        <v>8.8952063829905139</v>
      </c>
      <c r="K12" s="14">
        <v>8.3017814022706187</v>
      </c>
      <c r="L12" s="14">
        <v>7.7083564215507225</v>
      </c>
      <c r="V12" s="342">
        <v>0</v>
      </c>
    </row>
    <row r="13" spans="1:22">
      <c r="A13" s="12" t="s">
        <v>20</v>
      </c>
      <c r="B13" s="13">
        <v>2.1547622741316497</v>
      </c>
      <c r="C13" s="13">
        <v>2.1062658179313196</v>
      </c>
      <c r="D13" s="14">
        <v>2.0891687870070634</v>
      </c>
      <c r="E13" s="14">
        <v>2.0720717560828068</v>
      </c>
      <c r="G13" s="14">
        <v>2.0036836323857816</v>
      </c>
      <c r="H13" s="14">
        <v>1.9181984777644996</v>
      </c>
      <c r="I13" s="14">
        <v>1.7642274537206704</v>
      </c>
      <c r="J13" s="14">
        <v>1.6102564296768413</v>
      </c>
      <c r="K13" s="14">
        <v>1.4562854056330123</v>
      </c>
      <c r="L13" s="14">
        <v>1.3023143815891831</v>
      </c>
      <c r="V13" s="342">
        <v>0</v>
      </c>
    </row>
    <row r="14" spans="1:22">
      <c r="A14" s="12" t="s">
        <v>21</v>
      </c>
      <c r="B14" s="13">
        <v>1.1275837860370581</v>
      </c>
      <c r="C14" s="13">
        <v>1.1070517570887721</v>
      </c>
      <c r="D14" s="14">
        <v>1.0992267632153407</v>
      </c>
      <c r="E14" s="14">
        <v>1.0914017693419096</v>
      </c>
      <c r="G14" s="14">
        <v>1.0601017938481843</v>
      </c>
      <c r="H14" s="14">
        <v>1.0209768244810276</v>
      </c>
      <c r="I14" s="14">
        <v>0.98722775039299981</v>
      </c>
      <c r="J14" s="14">
        <v>0.95347867630497196</v>
      </c>
      <c r="K14" s="14">
        <v>0.91972960221694411</v>
      </c>
      <c r="L14" s="14">
        <v>0.88598052812891637</v>
      </c>
      <c r="V14" s="343"/>
    </row>
    <row r="15" spans="1:22">
      <c r="A15" s="12" t="s">
        <v>2</v>
      </c>
      <c r="B15" s="13">
        <v>3.2018183148017663</v>
      </c>
      <c r="C15" s="13">
        <v>3.1799100639803037</v>
      </c>
      <c r="D15" s="14">
        <v>3.0946419321870788</v>
      </c>
      <c r="E15" s="14">
        <v>3.0093738003938544</v>
      </c>
      <c r="G15" s="14">
        <v>2.6683012732209552</v>
      </c>
      <c r="H15" s="14">
        <v>2.2419606142548312</v>
      </c>
      <c r="I15" s="14">
        <v>2.097622824035354</v>
      </c>
      <c r="J15" s="14">
        <v>1.9532850338158774</v>
      </c>
      <c r="K15" s="14">
        <v>1.8089472435964005</v>
      </c>
      <c r="L15" s="14">
        <v>1.6646094533769236</v>
      </c>
      <c r="O15" s="59"/>
      <c r="S15" s="55"/>
      <c r="V15" s="342">
        <v>0</v>
      </c>
    </row>
    <row r="16" spans="1:22">
      <c r="A16" s="12" t="s">
        <v>22</v>
      </c>
      <c r="B16" s="13">
        <v>8.3467850000000006</v>
      </c>
      <c r="C16" s="13">
        <v>8.7020144402068809</v>
      </c>
      <c r="D16" s="14">
        <v>8.7503332490628338</v>
      </c>
      <c r="E16" s="14">
        <v>8.7986520579187868</v>
      </c>
      <c r="G16" s="14">
        <v>8.9919272933426004</v>
      </c>
      <c r="H16" s="14">
        <v>9.233521337622367</v>
      </c>
      <c r="I16" s="14">
        <v>9.5397951991354084</v>
      </c>
      <c r="J16" s="14">
        <v>9.8460690606484498</v>
      </c>
      <c r="K16" s="14">
        <v>10.152342922161491</v>
      </c>
      <c r="L16" s="14">
        <v>10.458616783674533</v>
      </c>
      <c r="O16" s="59"/>
      <c r="S16" s="55"/>
      <c r="V16" s="342">
        <v>0</v>
      </c>
    </row>
    <row r="17" spans="1:22">
      <c r="A17" s="12" t="s">
        <v>7</v>
      </c>
      <c r="B17" s="13">
        <v>3.7597692307692299</v>
      </c>
      <c r="C17" s="13">
        <v>3.7715222059604399</v>
      </c>
      <c r="D17" s="14">
        <v>3.7657543826196731</v>
      </c>
      <c r="E17" s="14">
        <v>3.7599865592789063</v>
      </c>
      <c r="G17" s="14">
        <v>3.7369152659158398</v>
      </c>
      <c r="H17" s="14">
        <v>3.7080761492120065</v>
      </c>
      <c r="I17" s="14">
        <v>3.6038129488337378</v>
      </c>
      <c r="J17" s="14">
        <v>3.4995497484554692</v>
      </c>
      <c r="K17" s="14">
        <v>3.3952865480772005</v>
      </c>
      <c r="L17" s="14">
        <v>3.2910233476989319</v>
      </c>
      <c r="S17" s="55"/>
      <c r="V17" s="342">
        <v>0</v>
      </c>
    </row>
    <row r="18" spans="1:22" ht="15" thickBot="1">
      <c r="A18" s="15" t="s">
        <v>23</v>
      </c>
      <c r="B18" s="16">
        <f>SUM(B9:B17)</f>
        <v>50.648528878881216</v>
      </c>
      <c r="C18" s="16">
        <f>SUM(C9:C17)</f>
        <v>49.895279656085364</v>
      </c>
      <c r="D18" s="16">
        <f t="shared" ref="D18:E18" si="0">SUM(D9:D17)</f>
        <v>49.556905087946255</v>
      </c>
      <c r="E18" s="16">
        <f t="shared" si="0"/>
        <v>49.218530519807125</v>
      </c>
      <c r="G18" s="14">
        <f t="shared" ref="G18:L18" si="1">SUM(G9:G17)</f>
        <v>47.865032247250625</v>
      </c>
      <c r="H18" s="14">
        <f t="shared" si="1"/>
        <v>46.173159406555001</v>
      </c>
      <c r="I18" s="14">
        <f t="shared" si="1"/>
        <v>45.22451428661779</v>
      </c>
      <c r="J18" s="14">
        <f t="shared" si="1"/>
        <v>44.275869166680586</v>
      </c>
      <c r="K18" s="14">
        <f t="shared" si="1"/>
        <v>43.327224046743375</v>
      </c>
      <c r="L18" s="14">
        <f t="shared" si="1"/>
        <v>42.378578926806163</v>
      </c>
      <c r="S18" s="55"/>
      <c r="V18" s="343"/>
    </row>
    <row r="19" spans="1:22">
      <c r="B19" s="55"/>
      <c r="C19" s="55"/>
      <c r="D19" s="55"/>
      <c r="E19" s="55"/>
      <c r="G19" s="55"/>
      <c r="H19" s="55"/>
      <c r="I19" s="55"/>
      <c r="J19" s="55"/>
      <c r="K19" s="55"/>
      <c r="L19" s="55"/>
      <c r="M19" s="55"/>
      <c r="N19" s="55"/>
      <c r="O19" s="55"/>
      <c r="P19" s="55"/>
      <c r="Q19" s="55"/>
      <c r="R19" s="55"/>
      <c r="S19" s="55"/>
      <c r="V19" s="342">
        <v>0</v>
      </c>
    </row>
    <row r="20" spans="1:22">
      <c r="B20" s="55"/>
      <c r="C20" s="55"/>
      <c r="D20" s="55"/>
      <c r="E20" s="55"/>
      <c r="F20" s="55"/>
      <c r="G20" s="55"/>
      <c r="H20" s="55"/>
      <c r="I20" s="55"/>
      <c r="J20" s="55"/>
      <c r="K20" s="55"/>
      <c r="L20" s="55"/>
      <c r="M20" s="55"/>
      <c r="N20" s="55"/>
      <c r="O20" s="55"/>
      <c r="P20" s="55"/>
      <c r="Q20" s="55"/>
      <c r="R20" s="55"/>
      <c r="S20" s="55"/>
      <c r="V20" s="342">
        <v>0</v>
      </c>
    </row>
    <row r="21" spans="1:22">
      <c r="B21" s="55"/>
      <c r="C21" s="55"/>
      <c r="D21" s="55"/>
      <c r="E21" s="55"/>
      <c r="F21" s="55"/>
      <c r="G21" s="55"/>
      <c r="H21" s="55"/>
      <c r="I21" s="55"/>
      <c r="J21" s="55"/>
      <c r="K21" s="55"/>
      <c r="L21" s="55"/>
      <c r="M21" s="55"/>
      <c r="N21" s="55"/>
      <c r="O21" s="55"/>
      <c r="P21" s="55"/>
      <c r="Q21" s="55"/>
      <c r="R21" s="55"/>
      <c r="S21" s="55"/>
      <c r="V21" s="342">
        <v>0</v>
      </c>
    </row>
    <row r="22" spans="1:22">
      <c r="B22" s="464" t="s">
        <v>130</v>
      </c>
      <c r="C22" s="464"/>
      <c r="D22" s="464"/>
      <c r="E22" s="464"/>
      <c r="F22" s="464"/>
      <c r="G22" s="464"/>
      <c r="H22" s="464"/>
      <c r="I22" s="464"/>
      <c r="J22" s="464"/>
      <c r="K22" s="464"/>
      <c r="L22" s="464"/>
      <c r="M22" s="464"/>
      <c r="N22" s="464"/>
      <c r="O22" s="464"/>
      <c r="P22" s="464"/>
      <c r="Q22" s="464"/>
      <c r="R22" s="464"/>
      <c r="S22" s="464"/>
      <c r="V22" s="343"/>
    </row>
    <row r="23" spans="1:22">
      <c r="C23" s="55"/>
      <c r="D23" s="55"/>
      <c r="E23" s="55"/>
      <c r="F23" s="55"/>
      <c r="G23" s="55"/>
      <c r="H23" s="55"/>
      <c r="I23" s="55"/>
      <c r="J23" s="55"/>
      <c r="K23" s="55"/>
      <c r="L23" s="55"/>
      <c r="M23" s="55"/>
      <c r="N23" s="55"/>
      <c r="O23" s="55"/>
      <c r="P23" s="55"/>
      <c r="Q23" s="55"/>
      <c r="R23" s="55"/>
      <c r="S23" s="55"/>
      <c r="V23" s="342">
        <v>0</v>
      </c>
    </row>
    <row r="24" spans="1:22">
      <c r="B24" s="55"/>
      <c r="C24" s="55"/>
      <c r="D24" s="55"/>
      <c r="E24" s="55"/>
      <c r="F24" s="55"/>
      <c r="G24" s="55"/>
      <c r="H24" s="55"/>
      <c r="I24" s="55"/>
      <c r="J24" s="55"/>
      <c r="K24" s="55"/>
      <c r="L24" s="55"/>
      <c r="M24" s="55"/>
      <c r="N24" s="55"/>
      <c r="O24" s="55"/>
      <c r="V24" s="342">
        <v>0</v>
      </c>
    </row>
    <row r="25" spans="1:22" ht="15" thickBot="1">
      <c r="D25" t="s">
        <v>254</v>
      </c>
      <c r="M25" s="5"/>
      <c r="V25" s="342">
        <v>0</v>
      </c>
    </row>
    <row r="26" spans="1:22">
      <c r="A26" s="183"/>
      <c r="B26" s="5"/>
      <c r="C26" s="184" t="s">
        <v>24</v>
      </c>
      <c r="D26" s="185" t="s">
        <v>31</v>
      </c>
      <c r="E26" s="186"/>
      <c r="G26" s="187" t="s">
        <v>32</v>
      </c>
      <c r="H26" s="187" t="s">
        <v>32</v>
      </c>
      <c r="I26" s="187" t="s">
        <v>32</v>
      </c>
      <c r="J26" s="187" t="s">
        <v>32</v>
      </c>
      <c r="K26" s="187" t="s">
        <v>32</v>
      </c>
      <c r="L26" s="188" t="s">
        <v>32</v>
      </c>
      <c r="V26" s="343"/>
    </row>
    <row r="27" spans="1:22">
      <c r="A27" s="183"/>
      <c r="B27" s="17" t="s">
        <v>25</v>
      </c>
      <c r="C27" s="189">
        <v>2019</v>
      </c>
      <c r="D27" s="190">
        <v>2020</v>
      </c>
      <c r="E27" s="191">
        <v>2021</v>
      </c>
      <c r="G27" s="189">
        <v>2025</v>
      </c>
      <c r="H27" s="189">
        <v>2030</v>
      </c>
      <c r="I27" s="189">
        <v>2035</v>
      </c>
      <c r="J27" s="189">
        <v>2040</v>
      </c>
      <c r="K27" s="189">
        <v>2045</v>
      </c>
      <c r="L27" s="192">
        <v>2050</v>
      </c>
      <c r="V27" s="342">
        <v>0</v>
      </c>
    </row>
    <row r="28" spans="1:22">
      <c r="A28" s="183"/>
      <c r="B28" s="17" t="s">
        <v>0</v>
      </c>
      <c r="C28" s="18">
        <f>C42/C9</f>
        <v>1.1917350420517392</v>
      </c>
      <c r="D28" s="18">
        <f t="shared" ref="D28" si="2">D42/D9</f>
        <v>0.95085804368465665</v>
      </c>
      <c r="E28" s="18">
        <f>E42/E9</f>
        <v>1.1157221532777357</v>
      </c>
      <c r="G28" s="72">
        <f>E28+(H28-E28)/9*4</f>
        <v>1.1931789740431866</v>
      </c>
      <c r="H28" s="72">
        <v>1.29</v>
      </c>
      <c r="I28" s="72">
        <f>$H28+($L28-$H28)/20*(I$27-$H$27)</f>
        <v>1.3050000000000002</v>
      </c>
      <c r="J28" s="72">
        <f t="shared" ref="J28:K36" si="3">$H28+($L28-$H28)/20*(J$27-$H$27)</f>
        <v>1.32</v>
      </c>
      <c r="K28" s="72">
        <f>$H28+($L28-$H28)/20*(K$27-$H$27)</f>
        <v>1.335</v>
      </c>
      <c r="L28" s="72">
        <v>1.35</v>
      </c>
      <c r="V28" s="342">
        <v>0</v>
      </c>
    </row>
    <row r="29" spans="1:22">
      <c r="A29" s="183"/>
      <c r="B29" s="17" t="s">
        <v>26</v>
      </c>
      <c r="C29" s="18">
        <f>C46/C10</f>
        <v>0.61997716436840722</v>
      </c>
      <c r="D29" s="18">
        <f t="shared" ref="D29" si="4">D46/D10</f>
        <v>0.55993528570120121</v>
      </c>
      <c r="E29" s="18">
        <f>E46/E10</f>
        <v>0.57778951961159331</v>
      </c>
      <c r="G29" s="72">
        <f t="shared" ref="G29:G35" si="5">E29+(H29-E29)/9*4</f>
        <v>0.6232163997842185</v>
      </c>
      <c r="H29" s="199">
        <v>0.68</v>
      </c>
      <c r="I29" s="72">
        <f t="shared" ref="I29:I35" si="6">$H29+($L29-$H29)/20*(I$27-$H$27)</f>
        <v>0.72250000000000003</v>
      </c>
      <c r="J29" s="72">
        <f t="shared" si="3"/>
        <v>0.76500000000000001</v>
      </c>
      <c r="K29" s="72">
        <f t="shared" si="3"/>
        <v>0.8075</v>
      </c>
      <c r="L29" s="72">
        <v>0.85</v>
      </c>
      <c r="V29" s="342">
        <v>0</v>
      </c>
    </row>
    <row r="30" spans="1:22">
      <c r="A30" s="183"/>
      <c r="B30" s="17" t="s">
        <v>27</v>
      </c>
      <c r="C30" s="18">
        <f>C51/C12</f>
        <v>1.0374834629968963</v>
      </c>
      <c r="D30" s="18">
        <f t="shared" ref="D30:E30" si="7">D51/D12</f>
        <v>0.96077540060240652</v>
      </c>
      <c r="E30" s="18">
        <f t="shared" si="7"/>
        <v>1.0172355417405472</v>
      </c>
      <c r="G30" s="416">
        <v>1.05</v>
      </c>
      <c r="H30" s="72">
        <v>1.21</v>
      </c>
      <c r="I30" s="72">
        <f t="shared" si="6"/>
        <v>1.1575</v>
      </c>
      <c r="J30" s="72">
        <f t="shared" si="3"/>
        <v>1.105</v>
      </c>
      <c r="K30" s="72">
        <f t="shared" si="3"/>
        <v>1.0525</v>
      </c>
      <c r="L30" s="416">
        <v>1</v>
      </c>
      <c r="V30" s="343"/>
    </row>
    <row r="31" spans="1:22">
      <c r="A31" s="183"/>
      <c r="B31" s="17" t="s">
        <v>28</v>
      </c>
      <c r="C31" s="18">
        <f>C52/C11</f>
        <v>1.1766629411694289</v>
      </c>
      <c r="D31" s="18">
        <f t="shared" ref="D31:E31" si="8">D52/D11</f>
        <v>1.0395698010291832</v>
      </c>
      <c r="E31" s="18">
        <f t="shared" si="8"/>
        <v>1.1730436126138284</v>
      </c>
      <c r="G31" s="72">
        <f t="shared" si="5"/>
        <v>1.1708664466036067</v>
      </c>
      <c r="H31" s="72">
        <v>1.1681449890908295</v>
      </c>
      <c r="I31" s="72">
        <v>1.1681449890908295</v>
      </c>
      <c r="J31" s="72">
        <v>1.1681449890908295</v>
      </c>
      <c r="K31" s="72">
        <v>1.1681449890908295</v>
      </c>
      <c r="L31" s="72">
        <v>1.1681449890908295</v>
      </c>
      <c r="V31" s="340" t="s">
        <v>390</v>
      </c>
    </row>
    <row r="32" spans="1:22">
      <c r="A32" s="183"/>
      <c r="B32" s="17" t="s">
        <v>29</v>
      </c>
      <c r="C32" s="18">
        <f>C50/C13</f>
        <v>0.51029159797865886</v>
      </c>
      <c r="D32" s="18">
        <f t="shared" ref="D32:E32" si="9">D50/D13</f>
        <v>0.47861762353460785</v>
      </c>
      <c r="E32" s="18">
        <f t="shared" si="9"/>
        <v>0.44230767168633417</v>
      </c>
      <c r="G32" s="72">
        <f>E32+(H32-E32)/9*4</f>
        <v>0.53461537315907459</v>
      </c>
      <c r="H32" s="199">
        <v>0.65</v>
      </c>
      <c r="I32" s="72">
        <f t="shared" si="6"/>
        <v>0.6875</v>
      </c>
      <c r="J32" s="72">
        <f t="shared" si="3"/>
        <v>0.72500000000000009</v>
      </c>
      <c r="K32" s="72">
        <f t="shared" si="3"/>
        <v>0.76250000000000007</v>
      </c>
      <c r="L32" s="72">
        <v>0.8</v>
      </c>
      <c r="V32" s="342">
        <v>0</v>
      </c>
    </row>
    <row r="33" spans="1:22">
      <c r="A33" s="183"/>
      <c r="B33" s="17" t="s">
        <v>3</v>
      </c>
      <c r="C33" s="416">
        <f>C49/C14</f>
        <v>0.26852936016446982</v>
      </c>
      <c r="D33" s="416">
        <f t="shared" ref="D33:E33" si="10">D49/D14</f>
        <v>0.25325011118335095</v>
      </c>
      <c r="E33" s="416">
        <f t="shared" si="10"/>
        <v>0.30573708910257918</v>
      </c>
      <c r="F33" s="403"/>
      <c r="G33" s="416">
        <f>C33</f>
        <v>0.26852936016446982</v>
      </c>
      <c r="H33" s="417">
        <f>G33</f>
        <v>0.26852936016446982</v>
      </c>
      <c r="I33" s="416">
        <f t="shared" si="6"/>
        <v>0.26852936016446982</v>
      </c>
      <c r="J33" s="416">
        <f t="shared" si="3"/>
        <v>0.26852936016446982</v>
      </c>
      <c r="K33" s="416">
        <f t="shared" si="3"/>
        <v>0.26852936016446982</v>
      </c>
      <c r="L33" s="416">
        <f t="shared" ref="L33" si="11">$C$33</f>
        <v>0.26852936016446982</v>
      </c>
      <c r="M33" s="59" t="s">
        <v>483</v>
      </c>
      <c r="V33" s="342">
        <v>0</v>
      </c>
    </row>
    <row r="34" spans="1:22">
      <c r="A34" s="183"/>
      <c r="B34" s="17" t="s">
        <v>2</v>
      </c>
      <c r="C34" s="18">
        <f>C48/C15</f>
        <v>0.73594394241160377</v>
      </c>
      <c r="D34" s="18">
        <f t="shared" ref="D34:E34" si="12">D48/D15</f>
        <v>0.73441965720207447</v>
      </c>
      <c r="E34" s="18">
        <f t="shared" si="12"/>
        <v>0.76887806815397075</v>
      </c>
      <c r="G34" s="72">
        <f>E34</f>
        <v>0.76887806815397075</v>
      </c>
      <c r="H34" s="200">
        <v>0.92</v>
      </c>
      <c r="I34" s="72">
        <f t="shared" si="6"/>
        <v>0.94000000000000006</v>
      </c>
      <c r="J34" s="72">
        <f t="shared" si="3"/>
        <v>0.96</v>
      </c>
      <c r="K34" s="72">
        <f t="shared" si="3"/>
        <v>0.98</v>
      </c>
      <c r="L34" s="416">
        <v>1</v>
      </c>
      <c r="V34" s="342">
        <v>0</v>
      </c>
    </row>
    <row r="35" spans="1:22">
      <c r="A35" s="183"/>
      <c r="B35" s="17" t="s">
        <v>7</v>
      </c>
      <c r="C35" s="18">
        <f>C54/C17</f>
        <v>1.3175051686417463</v>
      </c>
      <c r="D35" s="18">
        <f t="shared" ref="D35:E35" si="13">D54/D17</f>
        <v>0.91482333948807937</v>
      </c>
      <c r="E35" s="18">
        <f t="shared" si="13"/>
        <v>1.2101107087129064</v>
      </c>
      <c r="G35" s="72">
        <f t="shared" si="5"/>
        <v>1.2567810000631561</v>
      </c>
      <c r="H35" s="72">
        <v>1.3151188642509681</v>
      </c>
      <c r="I35" s="72">
        <f t="shared" si="6"/>
        <v>1.3157154403486626</v>
      </c>
      <c r="J35" s="72">
        <f t="shared" si="3"/>
        <v>1.3163120164463571</v>
      </c>
      <c r="K35" s="72">
        <f t="shared" si="3"/>
        <v>1.3169085925440518</v>
      </c>
      <c r="L35" s="72">
        <f>C35</f>
        <v>1.3175051686417463</v>
      </c>
      <c r="V35" s="343"/>
    </row>
    <row r="36" spans="1:22" ht="15" thickBot="1">
      <c r="A36" s="183"/>
      <c r="B36" s="17" t="s">
        <v>30</v>
      </c>
      <c r="C36" s="18">
        <f>C53/C16</f>
        <v>0.8415292861575514</v>
      </c>
      <c r="D36" s="18">
        <f t="shared" ref="D36:E36" si="14">D53/D16</f>
        <v>0.78545579972466795</v>
      </c>
      <c r="E36" s="18">
        <f t="shared" si="14"/>
        <v>0.83615080487001414</v>
      </c>
      <c r="G36" s="416">
        <v>0.79500000000000004</v>
      </c>
      <c r="H36" s="418">
        <v>0.79500000000000004</v>
      </c>
      <c r="I36" s="416">
        <f>$H36+($L36-$H36)/20*(I$27-$H$27)</f>
        <v>0.77124999999999999</v>
      </c>
      <c r="J36" s="416">
        <f t="shared" si="3"/>
        <v>0.74750000000000005</v>
      </c>
      <c r="K36" s="416">
        <f>$H36+($L36-$H36)/20*(K$27-$H$27)</f>
        <v>0.72375</v>
      </c>
      <c r="L36" s="416">
        <v>0.7</v>
      </c>
      <c r="M36" s="59" t="s">
        <v>492</v>
      </c>
      <c r="V36" s="342" t="e">
        <f>#REF!/(#REF!+#REF!)</f>
        <v>#REF!</v>
      </c>
    </row>
    <row r="37" spans="1:22">
      <c r="H37" t="s">
        <v>263</v>
      </c>
      <c r="M37" s="5"/>
      <c r="V37" s="342" t="e">
        <f>V36/(V36+H36)*#REF!</f>
        <v>#REF!</v>
      </c>
    </row>
    <row r="38" spans="1:22" ht="14.4" customHeight="1">
      <c r="B38" s="488" t="s">
        <v>192</v>
      </c>
      <c r="C38" s="488"/>
      <c r="D38" s="488"/>
      <c r="E38" s="488"/>
      <c r="F38" s="488"/>
      <c r="G38" s="488"/>
      <c r="H38" s="488"/>
      <c r="I38" s="488"/>
      <c r="J38" s="488"/>
      <c r="K38" s="488"/>
      <c r="L38" s="488"/>
      <c r="M38" s="488"/>
      <c r="N38" s="488"/>
      <c r="O38" s="488"/>
      <c r="P38" s="488"/>
      <c r="Q38" s="488"/>
      <c r="R38" s="488"/>
      <c r="S38" s="488"/>
      <c r="V38" s="342" t="e">
        <f>V37/(V37+H37)*#REF!</f>
        <v>#REF!</v>
      </c>
    </row>
    <row r="39" spans="1:22">
      <c r="A39" s="98" t="s">
        <v>300</v>
      </c>
      <c r="V39" s="343"/>
    </row>
    <row r="40" spans="1:22">
      <c r="B40" s="114" t="s">
        <v>261</v>
      </c>
      <c r="C40" s="57" t="s">
        <v>24</v>
      </c>
      <c r="D40" s="489" t="s">
        <v>31</v>
      </c>
      <c r="E40" s="490"/>
      <c r="F40" s="490"/>
      <c r="G40" s="491"/>
      <c r="H40" s="57" t="s">
        <v>32</v>
      </c>
      <c r="I40" s="57" t="s">
        <v>32</v>
      </c>
      <c r="J40" s="57" t="s">
        <v>32</v>
      </c>
      <c r="K40" s="57" t="s">
        <v>32</v>
      </c>
      <c r="L40" s="57" t="s">
        <v>32</v>
      </c>
      <c r="M40" s="57" t="s">
        <v>32</v>
      </c>
      <c r="N40" s="238" t="s">
        <v>252</v>
      </c>
      <c r="O40" s="239"/>
      <c r="P40" s="239"/>
      <c r="Q40" s="239"/>
      <c r="V40" s="342">
        <v>0</v>
      </c>
    </row>
    <row r="41" spans="1:22">
      <c r="B41" s="57" t="s">
        <v>194</v>
      </c>
      <c r="C41" s="114">
        <v>2019</v>
      </c>
      <c r="D41" s="178">
        <v>2020</v>
      </c>
      <c r="E41" s="178">
        <v>2021</v>
      </c>
      <c r="F41" s="175">
        <v>2022</v>
      </c>
      <c r="G41" s="434">
        <v>2023</v>
      </c>
      <c r="H41" s="114">
        <v>2025</v>
      </c>
      <c r="I41" s="114">
        <v>2030</v>
      </c>
      <c r="J41" s="114">
        <v>2035</v>
      </c>
      <c r="K41" s="114">
        <v>2040</v>
      </c>
      <c r="L41" s="114">
        <v>2045</v>
      </c>
      <c r="M41" s="181">
        <v>2050</v>
      </c>
      <c r="N41" s="240">
        <v>2026</v>
      </c>
      <c r="O41" s="240">
        <v>2027</v>
      </c>
      <c r="P41" s="240">
        <v>2028</v>
      </c>
      <c r="Q41" s="240">
        <v>2029</v>
      </c>
      <c r="V41" s="342">
        <v>0</v>
      </c>
    </row>
    <row r="42" spans="1:22">
      <c r="B42" s="57" t="s">
        <v>0</v>
      </c>
      <c r="C42" s="89">
        <f>'Production historique IGCE'!F3</f>
        <v>14.58789037375962</v>
      </c>
      <c r="D42" s="89">
        <f>'Production historique IGCE'!G3</f>
        <v>11.590211924255771</v>
      </c>
      <c r="E42" s="89">
        <f>'Production historique IGCE'!H3</f>
        <v>13.542126163999999</v>
      </c>
      <c r="F42" s="89">
        <f>'Production historique IGCE'!I3</f>
        <v>12.217997788000002</v>
      </c>
      <c r="G42" s="89">
        <f>'Production historique IGCE'!J3</f>
        <v>10.01088519753355</v>
      </c>
      <c r="H42" s="89">
        <f t="shared" ref="H42:M42" si="15">G28*G9</f>
        <v>14.235654329671171</v>
      </c>
      <c r="I42" s="89">
        <f t="shared" si="15"/>
        <v>15.057539647831272</v>
      </c>
      <c r="J42" s="89">
        <f t="shared" si="15"/>
        <v>15.12806738093917</v>
      </c>
      <c r="K42" s="89">
        <f t="shared" si="15"/>
        <v>15.196191437329462</v>
      </c>
      <c r="L42" s="89">
        <f t="shared" si="15"/>
        <v>15.261911817002151</v>
      </c>
      <c r="M42" s="89">
        <f t="shared" si="15"/>
        <v>15.325228519957239</v>
      </c>
      <c r="N42" s="241">
        <f>$H42+($I42-$H42)/5*(N41-$H$41)</f>
        <v>14.400031393303191</v>
      </c>
      <c r="O42" s="241">
        <f>$H42+($I42-$H42)/5*(O41-$H$41)</f>
        <v>14.564408456935212</v>
      </c>
      <c r="P42" s="241">
        <f>$H42+($I42-$H42)/5*(P41-$H$41)</f>
        <v>14.72878552056723</v>
      </c>
      <c r="Q42" s="241">
        <f>$H42+($I42-$H42)/5*(Q41-$H$41)</f>
        <v>14.893162584199251</v>
      </c>
      <c r="V42" s="342">
        <v>0</v>
      </c>
    </row>
    <row r="43" spans="1:22">
      <c r="B43" s="57" t="s">
        <v>195</v>
      </c>
      <c r="C43" s="89">
        <f>'Production historique IGCE'!F4</f>
        <v>10.130063</v>
      </c>
      <c r="D43" s="89">
        <f>'Production historique IGCE'!G4</f>
        <v>7.872834000000001</v>
      </c>
      <c r="E43" s="89">
        <f>'Production historique IGCE'!H4</f>
        <v>8.937676999999999</v>
      </c>
      <c r="F43" s="89">
        <f>'Production historique IGCE'!I4</f>
        <v>8.222646000000001</v>
      </c>
      <c r="G43" s="89">
        <f>'Production historique IGCE'!J4</f>
        <v>6.4130390000000004</v>
      </c>
      <c r="H43" s="18">
        <f>(H42-(H42*'4. Recyclage'!P12))/(1-0.16)-H45</f>
        <v>8.8125479183678692</v>
      </c>
      <c r="I43" s="18">
        <f>(I42-(I42*'4. Recyclage'!Q12))/(1-0.16)-I45</f>
        <v>5.2457955214314094</v>
      </c>
      <c r="J43" s="18">
        <f>(J42-(J42*'4. Recyclage'!R12))/(1-0.16)-J45</f>
        <v>3.2441297307188623</v>
      </c>
      <c r="K43" s="18">
        <f>(K42-(K42*'4. Recyclage'!S12))/(1-0.16)-K45</f>
        <v>3.2790027595853219</v>
      </c>
      <c r="L43" s="18">
        <v>0</v>
      </c>
      <c r="M43" s="18">
        <v>0</v>
      </c>
      <c r="N43" s="241">
        <f>H43+(R43-H43)/5*1</f>
        <v>8.0991974389805765</v>
      </c>
      <c r="O43" s="241">
        <f>H43+(R43-H43)/5*2</f>
        <v>7.3858469595932856</v>
      </c>
      <c r="P43" s="241">
        <f>H43+(R43-H43)/5*3</f>
        <v>6.672496480205993</v>
      </c>
      <c r="Q43" s="241">
        <f>H43+(R43-H43)/5*4</f>
        <v>5.9591460008187012</v>
      </c>
      <c r="R43" s="143">
        <f>I43</f>
        <v>5.2457955214314094</v>
      </c>
      <c r="V43" s="343"/>
    </row>
    <row r="44" spans="1:22">
      <c r="B44" s="57" t="s">
        <v>196</v>
      </c>
      <c r="C44" s="89">
        <f>'Production historique IGCE'!F5</f>
        <v>4.4578273737596197</v>
      </c>
      <c r="D44" s="89">
        <f>'Production historique IGCE'!G5</f>
        <v>3.7173779242557701</v>
      </c>
      <c r="E44" s="89">
        <f>'Production historique IGCE'!H5</f>
        <v>4.604449164</v>
      </c>
      <c r="F44" s="89">
        <f>'Production historique IGCE'!I5</f>
        <v>3.9953517880000002</v>
      </c>
      <c r="G44" s="89">
        <f>'Production historique IGCE'!J5</f>
        <v>3.5978461975335501</v>
      </c>
      <c r="H44" s="18">
        <f t="shared" ref="H44:O44" si="16">H42-H43-H45</f>
        <v>5.4231064113033014</v>
      </c>
      <c r="I44" s="18">
        <f>I42-I43-I45</f>
        <v>6.8117441263998622</v>
      </c>
      <c r="J44" s="18">
        <f t="shared" ref="J44:M44" si="17">J42-J43-J45</f>
        <v>7.3839376502203073</v>
      </c>
      <c r="K44" s="18">
        <f t="shared" si="17"/>
        <v>7.4171886777441394</v>
      </c>
      <c r="L44" s="18">
        <f t="shared" si="17"/>
        <v>9.2619118170021508</v>
      </c>
      <c r="M44" s="18">
        <f t="shared" si="17"/>
        <v>9.3252285199572391</v>
      </c>
      <c r="N44" s="242">
        <f>N42-N43-N45</f>
        <v>6.3008339543226146</v>
      </c>
      <c r="O44" s="242">
        <f t="shared" si="16"/>
        <v>6.4285614973419261</v>
      </c>
      <c r="P44" s="242">
        <f>P42-P43-P45</f>
        <v>6.5562890403612375</v>
      </c>
      <c r="Q44" s="242">
        <f>Q42-Q43-Q45</f>
        <v>6.6840165833805507</v>
      </c>
      <c r="V44" s="340" t="s">
        <v>390</v>
      </c>
    </row>
    <row r="45" spans="1:22">
      <c r="B45" s="57" t="s">
        <v>197</v>
      </c>
      <c r="C45" s="89">
        <f>'Production historique IGCE'!F6</f>
        <v>0</v>
      </c>
      <c r="D45" s="89">
        <f>'Production historique IGCE'!G6</f>
        <v>0</v>
      </c>
      <c r="E45" s="89">
        <f>'Production historique IGCE'!H6</f>
        <v>0</v>
      </c>
      <c r="F45" s="89">
        <f>'Production historique IGCE'!I6</f>
        <v>0</v>
      </c>
      <c r="G45" s="89">
        <f>'Production historique IGCE'!J6</f>
        <v>0</v>
      </c>
      <c r="H45" s="200">
        <v>0</v>
      </c>
      <c r="I45" s="335">
        <v>3</v>
      </c>
      <c r="J45" s="200">
        <v>4.5</v>
      </c>
      <c r="K45" s="200">
        <v>4.5</v>
      </c>
      <c r="L45" s="200">
        <v>6</v>
      </c>
      <c r="M45" s="200">
        <v>6</v>
      </c>
      <c r="N45" s="243">
        <v>0</v>
      </c>
      <c r="O45" s="243">
        <f>N45+($I$45-$N$45)/4</f>
        <v>0.75</v>
      </c>
      <c r="P45" s="243">
        <f t="shared" ref="P45:Q45" si="18">O45+($I$45-$N$45)/4</f>
        <v>1.5</v>
      </c>
      <c r="Q45" s="243">
        <f t="shared" si="18"/>
        <v>2.25</v>
      </c>
      <c r="V45" s="342">
        <v>0</v>
      </c>
    </row>
    <row r="46" spans="1:22">
      <c r="B46" s="57" t="s">
        <v>1</v>
      </c>
      <c r="C46" s="89">
        <f>'Production historique IGCE'!F7</f>
        <v>0.89400000000000002</v>
      </c>
      <c r="D46" s="89">
        <f>'Production historique IGCE'!G7</f>
        <v>0.81799999999999995</v>
      </c>
      <c r="E46" s="89">
        <f>'Production historique IGCE'!H7</f>
        <v>0.85499999999999998</v>
      </c>
      <c r="F46" s="89">
        <f>'Production historique IGCE'!I7</f>
        <v>0.7824918704150059</v>
      </c>
      <c r="G46" s="89">
        <f>'Production historique IGCE'!J7</f>
        <v>0.74907454329245005</v>
      </c>
      <c r="H46" s="89">
        <f t="shared" ref="H46:M46" si="19">G29*G10</f>
        <v>0.96932316078201919</v>
      </c>
      <c r="I46" s="89">
        <f t="shared" si="19"/>
        <v>1.1218831977454322</v>
      </c>
      <c r="J46" s="89">
        <f t="shared" si="19"/>
        <v>1.3021046884749281</v>
      </c>
      <c r="K46" s="89">
        <f t="shared" si="19"/>
        <v>1.4952795663656484</v>
      </c>
      <c r="L46" s="89">
        <f t="shared" si="19"/>
        <v>1.7014078314175929</v>
      </c>
      <c r="M46" s="89">
        <f t="shared" si="19"/>
        <v>1.9204894836307616</v>
      </c>
      <c r="N46" s="198" t="s">
        <v>262</v>
      </c>
      <c r="V46" s="342">
        <v>0</v>
      </c>
    </row>
    <row r="47" spans="1:22">
      <c r="A47" t="s">
        <v>227</v>
      </c>
      <c r="B47" s="57" t="s">
        <v>198</v>
      </c>
      <c r="C47" s="89">
        <f>'Production historique IGCE'!F8</f>
        <v>0.47599999999999998</v>
      </c>
      <c r="D47" s="89">
        <f>'Production historique IGCE'!G8</f>
        <v>0.40100000000000002</v>
      </c>
      <c r="E47" s="89">
        <f>'Production historique IGCE'!H8</f>
        <v>0.42499999999999993</v>
      </c>
      <c r="F47" s="89">
        <f>'Production historique IGCE'!I8</f>
        <v>0.38895794728231281</v>
      </c>
      <c r="G47" s="89">
        <f>'Production historique IGCE'!J8</f>
        <v>0.37234699520384934</v>
      </c>
      <c r="H47" s="89">
        <f>H46*'4. Recyclage'!P13</f>
        <v>0.54884942280521054</v>
      </c>
      <c r="I47" s="89">
        <f>I46*'4. Recyclage'!Q13</f>
        <v>0.67312991864725935</v>
      </c>
      <c r="J47" s="89">
        <f>J46*'4. Recyclage'!R13</f>
        <v>0.81381543029683012</v>
      </c>
      <c r="K47" s="89">
        <f>K46*'4. Recyclage'!S13</f>
        <v>0.97193171813767132</v>
      </c>
      <c r="L47" s="89">
        <f>L46*'4. Recyclage'!T13</f>
        <v>1.1484502862068751</v>
      </c>
      <c r="M47" s="89">
        <f>M46*'4. Recyclage'!U13</f>
        <v>1.3443426385415329</v>
      </c>
      <c r="N47" s="59" t="s">
        <v>494</v>
      </c>
      <c r="V47" s="342">
        <v>0</v>
      </c>
    </row>
    <row r="48" spans="1:22">
      <c r="B48" s="57" t="s">
        <v>2</v>
      </c>
      <c r="C48" s="174">
        <f>'Production historique IGCE'!F12</f>
        <v>2.340235549</v>
      </c>
      <c r="D48" s="174">
        <f>'Production historique IGCE'!G12</f>
        <v>2.2727658669999999</v>
      </c>
      <c r="E48" s="174">
        <f>'Production historique IGCE'!H12</f>
        <v>2.3138415139999999</v>
      </c>
      <c r="F48" s="174">
        <f>'Production historique IGCE'!I12</f>
        <v>1.6266229999999999</v>
      </c>
      <c r="G48" s="174">
        <f>'Production historique IGCE'!J12</f>
        <v>1.8421029315590458</v>
      </c>
      <c r="H48" s="89">
        <f t="shared" ref="H48:M48" si="20">G34*G15</f>
        <v>2.0515983282069086</v>
      </c>
      <c r="I48" s="89">
        <f t="shared" si="20"/>
        <v>2.0626037651144449</v>
      </c>
      <c r="J48" s="89">
        <f t="shared" si="20"/>
        <v>1.9717654545932328</v>
      </c>
      <c r="K48" s="89">
        <f t="shared" si="20"/>
        <v>1.8751536324632423</v>
      </c>
      <c r="L48" s="89">
        <f t="shared" si="20"/>
        <v>1.7727682987244724</v>
      </c>
      <c r="M48" s="89">
        <f t="shared" si="20"/>
        <v>1.6646094533769236</v>
      </c>
      <c r="N48" s="425"/>
      <c r="V48" s="343"/>
    </row>
    <row r="49" spans="2:22">
      <c r="B49" s="57" t="s">
        <v>3</v>
      </c>
      <c r="C49" s="174">
        <f>'Production historique IGCE'!F13</f>
        <v>0.29727590000000004</v>
      </c>
      <c r="D49" s="174">
        <f>'Production historique IGCE'!G13</f>
        <v>0.2783793</v>
      </c>
      <c r="E49" s="174">
        <f>'Production historique IGCE'!H13</f>
        <v>0.33368199999999998</v>
      </c>
      <c r="F49" s="174">
        <f>'Production historique IGCE'!I13</f>
        <v>0.25175399999999998</v>
      </c>
      <c r="G49" s="174">
        <f>'Production historique IGCE'!J13</f>
        <v>0.25562600000000002</v>
      </c>
      <c r="H49" s="89">
        <f>G33*G14</f>
        <v>0.2846684564112596</v>
      </c>
      <c r="I49" s="89">
        <f>1.12307450692913/1.22*C49</f>
        <v>0.27365818427410932</v>
      </c>
      <c r="J49" s="89">
        <f>I33*I14</f>
        <v>0.26509963614964116</v>
      </c>
      <c r="K49" s="89">
        <f>J33*J14</f>
        <v>0.25603701887863978</v>
      </c>
      <c r="L49" s="89">
        <f>K33*K14</f>
        <v>0.24697440160763834</v>
      </c>
      <c r="M49" s="89">
        <f>L33*L14</f>
        <v>0.23791178433663696</v>
      </c>
      <c r="N49" t="s">
        <v>260</v>
      </c>
      <c r="V49" s="342">
        <v>0</v>
      </c>
    </row>
    <row r="50" spans="2:22">
      <c r="B50" s="57" t="s">
        <v>4</v>
      </c>
      <c r="C50" s="174">
        <f>'Production historique IGCE'!F14</f>
        <v>1.07480975</v>
      </c>
      <c r="D50" s="174">
        <f>'Production historique IGCE'!G14</f>
        <v>0.99991300000000005</v>
      </c>
      <c r="E50" s="174">
        <f>'Production historique IGCE'!H14</f>
        <v>0.91649323400000005</v>
      </c>
      <c r="F50" s="174">
        <f>'Production historique IGCE'!I14</f>
        <v>0.85601795299999994</v>
      </c>
      <c r="G50" s="174">
        <f>'Production historique IGCE'!J14</f>
        <v>0.6947975500000001</v>
      </c>
      <c r="H50" s="89">
        <f t="shared" ref="H50:M50" si="21">G32*G13</f>
        <v>1.0712000728206548</v>
      </c>
      <c r="I50" s="89">
        <f t="shared" si="21"/>
        <v>1.2468290105469249</v>
      </c>
      <c r="J50" s="89">
        <f t="shared" si="21"/>
        <v>1.2129063744329609</v>
      </c>
      <c r="K50" s="89">
        <f t="shared" si="21"/>
        <v>1.16743591151571</v>
      </c>
      <c r="L50" s="89">
        <f t="shared" si="21"/>
        <v>1.110417621795172</v>
      </c>
      <c r="M50" s="89">
        <f t="shared" si="21"/>
        <v>1.0418515052713466</v>
      </c>
      <c r="V50" s="342">
        <v>0</v>
      </c>
    </row>
    <row r="51" spans="2:22">
      <c r="B51" s="57" t="s">
        <v>5</v>
      </c>
      <c r="C51" s="174">
        <f>'Production historique IGCE'!F15</f>
        <v>12.935931460000001</v>
      </c>
      <c r="D51" s="174">
        <f>'Production historique IGCE'!G15</f>
        <v>11.771046420000001</v>
      </c>
      <c r="E51" s="174">
        <f>'Production historique IGCE'!H15</f>
        <v>12.242079297883206</v>
      </c>
      <c r="F51" s="174">
        <f>'Production historique IGCE'!I15</f>
        <v>12.044779</v>
      </c>
      <c r="G51" s="174">
        <f>'Production historique IGCE'!J15</f>
        <v>10.6724553284</v>
      </c>
      <c r="H51" s="89">
        <f t="shared" ref="H51:M51" si="22">G30*G12</f>
        <v>11.725175330389508</v>
      </c>
      <c r="I51" s="89">
        <f t="shared" si="22"/>
        <v>12.199288176760669</v>
      </c>
      <c r="J51" s="89">
        <f t="shared" si="22"/>
        <v>10.9830908034948</v>
      </c>
      <c r="K51" s="89">
        <f t="shared" si="22"/>
        <v>9.8292030532045178</v>
      </c>
      <c r="L51" s="89">
        <f t="shared" si="22"/>
        <v>8.7376249258898255</v>
      </c>
      <c r="M51" s="89">
        <f t="shared" si="22"/>
        <v>7.7083564215507225</v>
      </c>
      <c r="N51" s="425"/>
      <c r="V51" s="342">
        <v>0</v>
      </c>
    </row>
    <row r="52" spans="2:22">
      <c r="B52" s="57" t="s">
        <v>6</v>
      </c>
      <c r="C52" s="174">
        <f>'Production historique IGCE'!F16</f>
        <v>5.7386750529999997</v>
      </c>
      <c r="D52" s="174">
        <f>'Production historique IGCE'!G16</f>
        <v>5.0482259921000008</v>
      </c>
      <c r="E52" s="174">
        <f>'Production historique IGCE'!H16</f>
        <v>5.6717455999999995</v>
      </c>
      <c r="F52" s="174">
        <f>'Production historique IGCE'!I16</f>
        <v>5.5682738893000003</v>
      </c>
      <c r="G52" s="174">
        <f>'Production historique IGCE'!J16</f>
        <v>5.0170237614104707</v>
      </c>
      <c r="H52" s="89">
        <f t="shared" ref="H52:M52" si="23">G31*G11</f>
        <v>5.5628463506881989</v>
      </c>
      <c r="I52" s="89">
        <f t="shared" si="23"/>
        <v>5.4272367476592942</v>
      </c>
      <c r="J52" s="89">
        <f t="shared" si="23"/>
        <v>5.0797800284290346</v>
      </c>
      <c r="K52" s="89">
        <f t="shared" si="23"/>
        <v>4.7323233091987742</v>
      </c>
      <c r="L52" s="89">
        <f t="shared" si="23"/>
        <v>4.3848665899685129</v>
      </c>
      <c r="M52" s="89">
        <f t="shared" si="23"/>
        <v>4.0374098707382533</v>
      </c>
      <c r="V52" s="343"/>
    </row>
    <row r="53" spans="2:22">
      <c r="B53" s="57" t="s">
        <v>189</v>
      </c>
      <c r="C53" s="174">
        <f>'Production historique IGCE'!F17</f>
        <v>7.3230000000000004</v>
      </c>
      <c r="D53" s="174">
        <f>'Production historique IGCE'!G17</f>
        <v>6.8730000000000002</v>
      </c>
      <c r="E53" s="174">
        <f>'Production historique IGCE'!H17</f>
        <v>7.3570000000000002</v>
      </c>
      <c r="F53" s="174">
        <f>'Production historique IGCE'!I17</f>
        <v>7.0918000000000001</v>
      </c>
      <c r="G53" s="174">
        <f>'Production historique IGCE'!J17</f>
        <v>6.1356000000000002</v>
      </c>
      <c r="H53" s="419">
        <f t="shared" ref="H53:M53" si="24">G36*G16</f>
        <v>7.1485821982073681</v>
      </c>
      <c r="I53" s="419">
        <f t="shared" si="24"/>
        <v>7.3406494634097825</v>
      </c>
      <c r="J53" s="419">
        <f t="shared" si="24"/>
        <v>7.357567047333184</v>
      </c>
      <c r="K53" s="419">
        <f t="shared" si="24"/>
        <v>7.3599366228347165</v>
      </c>
      <c r="L53" s="419">
        <f t="shared" si="24"/>
        <v>7.3477581899143791</v>
      </c>
      <c r="M53" s="419">
        <f t="shared" si="24"/>
        <v>7.3210317485721719</v>
      </c>
      <c r="N53" s="399" t="s">
        <v>484</v>
      </c>
      <c r="V53" s="342">
        <v>0</v>
      </c>
    </row>
    <row r="54" spans="2:22">
      <c r="B54" s="57" t="s">
        <v>7</v>
      </c>
      <c r="C54" s="174">
        <f>'Production historique IGCE'!F19</f>
        <v>4.9690000000000003</v>
      </c>
      <c r="D54" s="174">
        <f>'Production historique IGCE'!G19</f>
        <v>3.4449999999999998</v>
      </c>
      <c r="E54" s="174">
        <f>'Production historique IGCE'!H19</f>
        <v>4.55</v>
      </c>
      <c r="F54" s="174">
        <f>'Production historique IGCE'!I19</f>
        <v>3.95</v>
      </c>
      <c r="G54" s="174">
        <f>'Production historique IGCE'!J19</f>
        <v>4.2249999999999996</v>
      </c>
      <c r="H54" s="89">
        <f t="shared" ref="H54:M54" si="25">G35*G17</f>
        <v>4.6964841050489836</v>
      </c>
      <c r="I54" s="89">
        <f t="shared" si="25"/>
        <v>4.8765608939077971</v>
      </c>
      <c r="J54" s="89">
        <f t="shared" si="25"/>
        <v>4.7415923409089933</v>
      </c>
      <c r="K54" s="89">
        <f t="shared" si="25"/>
        <v>4.60649938604376</v>
      </c>
      <c r="L54" s="89">
        <f t="shared" si="25"/>
        <v>4.4712820293120981</v>
      </c>
      <c r="M54" s="89">
        <f t="shared" si="25"/>
        <v>4.3359402707140058</v>
      </c>
      <c r="N54" s="425"/>
      <c r="V54" s="342">
        <v>0</v>
      </c>
    </row>
    <row r="55" spans="2:22">
      <c r="V55" s="342">
        <v>0</v>
      </c>
    </row>
    <row r="56" spans="2:22">
      <c r="B56" s="464" t="s">
        <v>33</v>
      </c>
      <c r="C56" s="464"/>
      <c r="D56" s="464"/>
      <c r="E56" s="464"/>
      <c r="F56" s="464"/>
      <c r="G56" s="464"/>
      <c r="H56" s="464"/>
      <c r="I56" s="464"/>
      <c r="J56" s="464"/>
      <c r="K56" s="464"/>
      <c r="L56" s="464"/>
      <c r="M56" s="464"/>
      <c r="N56" s="464"/>
      <c r="O56" s="464"/>
      <c r="P56" s="464"/>
      <c r="Q56" s="464"/>
      <c r="R56" s="464"/>
      <c r="S56" s="464"/>
      <c r="V56" s="343"/>
    </row>
    <row r="57" spans="2:22">
      <c r="V57" s="340" t="s">
        <v>390</v>
      </c>
    </row>
    <row r="58" spans="2:22" ht="58.95" customHeight="1">
      <c r="B58" s="483"/>
      <c r="C58" s="483"/>
      <c r="D58" s="483"/>
      <c r="E58" s="483"/>
      <c r="F58" s="483"/>
      <c r="G58" s="483"/>
      <c r="H58" s="483"/>
      <c r="I58" s="483"/>
      <c r="J58" s="483"/>
      <c r="K58" s="483"/>
      <c r="L58" s="483"/>
      <c r="M58" s="483"/>
      <c r="N58" s="483"/>
      <c r="O58" s="483"/>
      <c r="P58" s="483"/>
      <c r="Q58" s="483"/>
      <c r="R58" s="483"/>
      <c r="S58" s="483"/>
      <c r="V58" s="342">
        <v>0</v>
      </c>
    </row>
    <row r="59" spans="2:22">
      <c r="B59" s="112" t="s">
        <v>379</v>
      </c>
      <c r="C59" s="56"/>
      <c r="D59" s="56"/>
      <c r="E59" s="56"/>
      <c r="F59" s="56"/>
      <c r="G59" s="56"/>
      <c r="H59" s="56"/>
      <c r="I59" s="56"/>
      <c r="J59" s="56"/>
      <c r="L59" s="56"/>
      <c r="M59" s="56"/>
      <c r="N59" s="56"/>
      <c r="O59" s="56"/>
      <c r="P59" s="56"/>
      <c r="Q59" s="56"/>
      <c r="R59" s="56"/>
      <c r="S59" s="56"/>
      <c r="V59" s="342">
        <v>0</v>
      </c>
    </row>
    <row r="60" spans="2:22">
      <c r="B60" s="5" t="s">
        <v>34</v>
      </c>
      <c r="C60" s="8">
        <v>2019</v>
      </c>
      <c r="D60" s="108">
        <v>2020</v>
      </c>
      <c r="E60" s="108">
        <v>2021</v>
      </c>
      <c r="F60" s="108">
        <v>2025</v>
      </c>
      <c r="G60" s="108">
        <v>2030</v>
      </c>
      <c r="H60" s="108">
        <v>2035</v>
      </c>
      <c r="I60" s="108">
        <v>2040</v>
      </c>
      <c r="J60" s="108">
        <v>2045</v>
      </c>
      <c r="K60" s="108">
        <v>2050</v>
      </c>
      <c r="L60" s="56"/>
      <c r="M60" s="56"/>
      <c r="N60" s="56"/>
      <c r="O60" s="56"/>
      <c r="P60" s="56"/>
      <c r="Q60" s="56"/>
      <c r="R60" s="56"/>
      <c r="S60" s="56"/>
      <c r="V60" s="342">
        <v>0</v>
      </c>
    </row>
    <row r="61" spans="2:22">
      <c r="B61" s="137" t="s">
        <v>9</v>
      </c>
      <c r="C61" s="149">
        <f>Diffus!C30</f>
        <v>25.805</v>
      </c>
      <c r="D61" s="149">
        <f>Diffus!D30</f>
        <v>22.829000000000001</v>
      </c>
      <c r="E61" s="149">
        <f>Diffus!E30</f>
        <v>24.457000000000001</v>
      </c>
      <c r="F61" s="149">
        <f>Diffus!F30</f>
        <v>25.77190265784435</v>
      </c>
      <c r="G61" s="149">
        <f>Diffus!G30</f>
        <v>27.082898366625777</v>
      </c>
      <c r="H61" s="149">
        <f>Diffus!H30</f>
        <v>27.438939471138458</v>
      </c>
      <c r="I61" s="149">
        <f>Diffus!I30</f>
        <v>29.218665916644596</v>
      </c>
      <c r="J61" s="149">
        <f>Diffus!J30</f>
        <v>31.687726779080499</v>
      </c>
      <c r="K61" s="149">
        <f>Diffus!K30</f>
        <v>34.388980543378466</v>
      </c>
      <c r="L61" s="56"/>
      <c r="M61" s="56"/>
      <c r="N61" s="56"/>
      <c r="O61" s="56"/>
      <c r="P61" s="56"/>
      <c r="Q61" s="56"/>
      <c r="R61" s="56"/>
      <c r="S61" s="56"/>
      <c r="V61" s="343"/>
    </row>
    <row r="62" spans="2:22">
      <c r="B62" s="137" t="s">
        <v>10</v>
      </c>
      <c r="C62" s="149">
        <f>Diffus!C31</f>
        <v>47.174999999999997</v>
      </c>
      <c r="D62" s="149">
        <f>Diffus!D31</f>
        <v>45.88900000000001</v>
      </c>
      <c r="E62" s="149">
        <f>Diffus!E31</f>
        <v>46.328000000000003</v>
      </c>
      <c r="F62" s="149">
        <f>Diffus!F31</f>
        <v>47.670647898102473</v>
      </c>
      <c r="G62" s="149">
        <f>Diffus!G31</f>
        <v>50.768484577814355</v>
      </c>
      <c r="H62" s="149">
        <f>Diffus!H31</f>
        <v>52.267060592292097</v>
      </c>
      <c r="I62" s="149">
        <f>Diffus!I31</f>
        <v>56.52403676918361</v>
      </c>
      <c r="J62" s="149">
        <f>Diffus!J31</f>
        <v>61.70701482151938</v>
      </c>
      <c r="K62" s="149">
        <f>Diffus!K31</f>
        <v>67.06385348684033</v>
      </c>
      <c r="L62" s="56"/>
      <c r="M62" s="56"/>
      <c r="N62" s="56"/>
      <c r="O62" s="56"/>
      <c r="P62" s="56"/>
      <c r="Q62" s="56"/>
      <c r="R62" s="56"/>
      <c r="S62" s="56"/>
      <c r="V62" s="342">
        <v>0</v>
      </c>
    </row>
    <row r="63" spans="2:22">
      <c r="B63" s="3" t="s">
        <v>11</v>
      </c>
      <c r="C63" s="149">
        <f>Diffus!C32</f>
        <v>8.359</v>
      </c>
      <c r="D63" s="149">
        <f>Diffus!D32</f>
        <v>7.4640000000000004</v>
      </c>
      <c r="E63" s="149">
        <f>Diffus!E32</f>
        <v>8.1720000000000006</v>
      </c>
      <c r="F63" s="149">
        <f>Diffus!F32</f>
        <v>8.5177448655436763</v>
      </c>
      <c r="G63" s="149">
        <f>Diffus!G32</f>
        <v>8.7279362639683153</v>
      </c>
      <c r="H63" s="149">
        <f>Diffus!H32</f>
        <v>8.9041513310580065</v>
      </c>
      <c r="I63" s="149">
        <f>Diffus!I32</f>
        <v>9.3350747571229089</v>
      </c>
      <c r="J63" s="149">
        <f>Diffus!J32</f>
        <v>9.8976398286457101</v>
      </c>
      <c r="K63" s="149">
        <f>Diffus!K32</f>
        <v>10.585064441817908</v>
      </c>
      <c r="L63" s="56"/>
      <c r="M63" s="56"/>
      <c r="N63" s="56"/>
      <c r="O63" s="56"/>
      <c r="P63" s="56"/>
      <c r="Q63" s="56"/>
      <c r="R63" s="56"/>
      <c r="S63" s="56"/>
      <c r="V63" s="342">
        <v>0</v>
      </c>
    </row>
    <row r="64" spans="2:22">
      <c r="B64" s="3" t="s">
        <v>12</v>
      </c>
      <c r="C64" s="149">
        <f>Diffus!C33</f>
        <v>45.597999999999999</v>
      </c>
      <c r="D64" s="149">
        <f>Diffus!D33</f>
        <v>44.088999999999999</v>
      </c>
      <c r="E64" s="149">
        <f>Diffus!E33</f>
        <v>44.859000000000002</v>
      </c>
      <c r="F64" s="149">
        <f>Diffus!F33</f>
        <v>47.554550703772072</v>
      </c>
      <c r="G64" s="149">
        <f>Diffus!G33</f>
        <v>51.504271192773466</v>
      </c>
      <c r="H64" s="149">
        <f>Diffus!H33</f>
        <v>55.265992829105748</v>
      </c>
      <c r="I64" s="149">
        <f>Diffus!I33</f>
        <v>60.06038361296261</v>
      </c>
      <c r="J64" s="149">
        <f>Diffus!J33</f>
        <v>65.270121236797962</v>
      </c>
      <c r="K64" s="149">
        <f>Diffus!K33</f>
        <v>70.679031587662848</v>
      </c>
      <c r="L64" s="56"/>
      <c r="M64" s="56"/>
      <c r="N64" s="56"/>
      <c r="O64" s="56"/>
      <c r="P64" s="56"/>
      <c r="Q64" s="56"/>
      <c r="R64" s="56"/>
      <c r="S64" s="56"/>
      <c r="V64" s="342">
        <v>0</v>
      </c>
    </row>
    <row r="65" spans="1:22">
      <c r="B65" s="137" t="s">
        <v>13</v>
      </c>
      <c r="C65" s="149">
        <f>Diffus!C34</f>
        <v>63.614999999999995</v>
      </c>
      <c r="D65" s="149">
        <f>Diffus!D34</f>
        <v>49.807000000000002</v>
      </c>
      <c r="E65" s="149">
        <f>Diffus!E34</f>
        <v>52.09</v>
      </c>
      <c r="F65" s="149">
        <f>Diffus!F34</f>
        <v>55.555070674298989</v>
      </c>
      <c r="G65" s="149">
        <f>Diffus!G34</f>
        <v>60.438282748543116</v>
      </c>
      <c r="H65" s="149">
        <f>Diffus!H34</f>
        <v>64.996534643297608</v>
      </c>
      <c r="I65" s="149">
        <f>Diffus!I34</f>
        <v>70.538499204248922</v>
      </c>
      <c r="J65" s="149">
        <f>Diffus!J34</f>
        <v>76.917602576443485</v>
      </c>
      <c r="K65" s="149">
        <f>Diffus!K34</f>
        <v>83.983077469237145</v>
      </c>
      <c r="L65" s="56"/>
      <c r="M65" s="56"/>
      <c r="N65" s="56"/>
      <c r="O65" s="56"/>
      <c r="P65" s="56"/>
      <c r="Q65" s="56"/>
      <c r="R65" s="56"/>
      <c r="S65" s="56"/>
      <c r="V65" s="343"/>
    </row>
    <row r="66" spans="1:22">
      <c r="B66" s="109" t="s">
        <v>14</v>
      </c>
      <c r="C66" s="149">
        <f>Diffus!C35</f>
        <v>23.724</v>
      </c>
      <c r="D66" s="149">
        <f>Diffus!D35</f>
        <v>22.257999999999999</v>
      </c>
      <c r="E66" s="149">
        <f>Diffus!E35</f>
        <v>23.780999999999999</v>
      </c>
      <c r="F66" s="149">
        <f>Diffus!F35</f>
        <v>25.362932150230449</v>
      </c>
      <c r="G66" s="149">
        <f>Diffus!G35</f>
        <v>27.592297985085498</v>
      </c>
      <c r="H66" s="149">
        <f>Diffus!H35</f>
        <v>29.673307551396817</v>
      </c>
      <c r="I66" s="149">
        <f>Diffus!I35</f>
        <v>32.203418114345233</v>
      </c>
      <c r="J66" s="149">
        <f>Diffus!J35</f>
        <v>35.115713320606687</v>
      </c>
      <c r="K66" s="149">
        <f>Diffus!K35</f>
        <v>38.341362359299829</v>
      </c>
      <c r="L66" s="56"/>
      <c r="M66" s="56"/>
      <c r="N66" s="56"/>
      <c r="O66" s="56"/>
      <c r="P66" s="56"/>
      <c r="Q66" s="56"/>
      <c r="R66" s="56"/>
      <c r="S66" s="56"/>
      <c r="V66" s="342">
        <v>0</v>
      </c>
    </row>
    <row r="67" spans="1:22" ht="15.6" customHeight="1">
      <c r="B67" s="319" t="s">
        <v>224</v>
      </c>
      <c r="C67" s="320">
        <f>Diffus!C36</f>
        <v>214.27599999999995</v>
      </c>
      <c r="D67" s="320">
        <f>Diffus!D36</f>
        <v>192.33600000000004</v>
      </c>
      <c r="E67" s="320">
        <f>Diffus!E36</f>
        <v>199.68700000000001</v>
      </c>
      <c r="F67" s="320">
        <f>Diffus!F36</f>
        <v>210.432848949792</v>
      </c>
      <c r="G67" s="320">
        <f>Diffus!G36</f>
        <v>226.11417113481053</v>
      </c>
      <c r="H67" s="320">
        <f>Diffus!H36</f>
        <v>238.54598641828875</v>
      </c>
      <c r="I67" s="320">
        <f>Diffus!I36</f>
        <v>257.88007837450789</v>
      </c>
      <c r="J67" s="320">
        <f>Diffus!J36</f>
        <v>280.5958185630937</v>
      </c>
      <c r="K67" s="320">
        <f>Diffus!K36</f>
        <v>305.04136988823649</v>
      </c>
      <c r="L67" s="56"/>
      <c r="V67" s="342">
        <v>0</v>
      </c>
    </row>
    <row r="68" spans="1:22" ht="17.399999999999999" customHeight="1">
      <c r="B68" s="138" t="s">
        <v>16</v>
      </c>
      <c r="C68" s="149">
        <f>Diffus!C37</f>
        <v>114.88200000000001</v>
      </c>
      <c r="D68" s="149">
        <f>Diffus!D37</f>
        <v>101.443</v>
      </c>
      <c r="E68" s="149">
        <f>Diffus!E37</f>
        <v>108.227</v>
      </c>
      <c r="F68" s="149">
        <f>Diffus!F37</f>
        <v>111.90446198810282</v>
      </c>
      <c r="G68" s="149">
        <f>Diffus!G37</f>
        <v>111.60902686751734</v>
      </c>
      <c r="H68" s="149">
        <f>Diffus!H37</f>
        <v>110.28798392659493</v>
      </c>
      <c r="I68" s="149">
        <f>Diffus!I37</f>
        <v>110.67153195519023</v>
      </c>
      <c r="J68" s="149">
        <f>Diffus!J37</f>
        <v>112.51428931843975</v>
      </c>
      <c r="K68" s="149">
        <f>Diffus!K37</f>
        <v>116.70087476600506</v>
      </c>
      <c r="L68" s="56"/>
      <c r="V68" s="342">
        <v>0</v>
      </c>
    </row>
    <row r="69" spans="1:22">
      <c r="B69" s="56"/>
      <c r="C69" s="56"/>
      <c r="D69" s="56"/>
      <c r="E69" s="56"/>
      <c r="F69" s="56"/>
      <c r="G69" s="56"/>
      <c r="H69" s="56"/>
      <c r="I69" s="56"/>
      <c r="J69" s="56"/>
      <c r="K69" s="56"/>
      <c r="L69" s="56"/>
      <c r="M69" s="56"/>
      <c r="N69" s="56"/>
      <c r="O69" s="56"/>
      <c r="P69" s="56"/>
      <c r="Q69" s="56"/>
      <c r="R69" s="56"/>
      <c r="S69" s="56"/>
      <c r="V69" s="343"/>
    </row>
    <row r="70" spans="1:22">
      <c r="A70" s="244" t="s">
        <v>301</v>
      </c>
      <c r="B70" s="321" t="s">
        <v>187</v>
      </c>
      <c r="C70" s="321"/>
      <c r="D70" s="323">
        <v>2068.8000000000002</v>
      </c>
      <c r="E70" s="323">
        <v>2217.8000000000002</v>
      </c>
      <c r="F70" s="324">
        <v>2245.9710575485378</v>
      </c>
      <c r="G70" s="324">
        <v>2346.7092653596519</v>
      </c>
      <c r="H70" s="324">
        <v>2473.2121981011369</v>
      </c>
      <c r="I70" s="324">
        <v>2642.8254222363512</v>
      </c>
      <c r="J70" s="324">
        <v>2848.0098700459739</v>
      </c>
      <c r="K70" s="324">
        <v>3069.6741468275895</v>
      </c>
      <c r="L70" s="56"/>
      <c r="M70" s="56"/>
      <c r="N70" s="56"/>
      <c r="O70" s="56"/>
      <c r="P70" s="56"/>
      <c r="Q70" s="56"/>
      <c r="R70" s="56"/>
      <c r="S70" s="56"/>
      <c r="V70" s="342">
        <v>0</v>
      </c>
    </row>
    <row r="71" spans="1:22">
      <c r="B71" s="321" t="s">
        <v>188</v>
      </c>
      <c r="C71" s="321"/>
      <c r="D71" s="322">
        <f t="shared" ref="D71:K71" si="26">D67/D70</f>
        <v>9.296983758700697E-2</v>
      </c>
      <c r="E71" s="322">
        <f t="shared" si="26"/>
        <v>9.0038326269275853E-2</v>
      </c>
      <c r="F71" s="322">
        <f t="shared" si="26"/>
        <v>9.3693482043120377E-2</v>
      </c>
      <c r="G71" s="322">
        <f t="shared" si="26"/>
        <v>9.6353721559179484E-2</v>
      </c>
      <c r="H71" s="322">
        <f t="shared" si="26"/>
        <v>9.645188819683069E-2</v>
      </c>
      <c r="I71" s="322">
        <f t="shared" si="26"/>
        <v>9.7577417034338393E-2</v>
      </c>
      <c r="J71" s="322">
        <f t="shared" si="26"/>
        <v>9.8523471254179387E-2</v>
      </c>
      <c r="K71" s="322">
        <f t="shared" si="26"/>
        <v>9.9372557247969479E-2</v>
      </c>
      <c r="L71" s="56"/>
      <c r="M71" s="56"/>
      <c r="N71" s="56"/>
      <c r="O71" s="56"/>
      <c r="P71" s="56"/>
      <c r="Q71" s="56"/>
      <c r="R71" s="56"/>
      <c r="S71" s="56"/>
      <c r="V71" s="342">
        <v>0</v>
      </c>
    </row>
    <row r="72" spans="1:22" ht="15.6" customHeight="1">
      <c r="B72" s="56"/>
      <c r="C72" s="56"/>
      <c r="D72" s="56"/>
      <c r="E72" s="56"/>
      <c r="F72" s="56"/>
      <c r="G72" s="56"/>
      <c r="H72" s="56"/>
      <c r="I72" s="56"/>
      <c r="J72" s="56"/>
      <c r="K72" s="56"/>
      <c r="L72" s="56"/>
      <c r="M72" s="56"/>
      <c r="N72" s="56"/>
      <c r="O72" s="56"/>
      <c r="P72" s="56"/>
      <c r="Q72" s="56"/>
      <c r="R72" s="56"/>
      <c r="S72" s="56"/>
      <c r="V72" s="342">
        <v>0</v>
      </c>
    </row>
    <row r="73" spans="1:22" ht="13.2" customHeight="1">
      <c r="B73" s="56" t="s">
        <v>140</v>
      </c>
      <c r="C73" s="56"/>
      <c r="D73" s="56"/>
      <c r="E73" s="56"/>
      <c r="F73" s="56"/>
      <c r="G73" s="56"/>
      <c r="H73" s="56"/>
      <c r="I73" s="56"/>
      <c r="J73" s="56"/>
      <c r="K73" s="56"/>
      <c r="L73" s="56"/>
      <c r="M73" s="56"/>
      <c r="N73" s="56"/>
      <c r="O73" s="56"/>
      <c r="P73" s="56"/>
      <c r="Q73" s="56"/>
      <c r="R73" s="56"/>
      <c r="S73" s="56"/>
      <c r="V73" s="343"/>
    </row>
    <row r="74" spans="1:22">
      <c r="K74" s="403" t="s">
        <v>486</v>
      </c>
      <c r="N74" s="59"/>
      <c r="V74" s="340" t="s">
        <v>390</v>
      </c>
    </row>
    <row r="75" spans="1:22">
      <c r="B75" s="8" t="s">
        <v>35</v>
      </c>
      <c r="C75" s="8">
        <v>2019</v>
      </c>
      <c r="D75" s="119">
        <v>2020</v>
      </c>
      <c r="E75" s="119">
        <v>2021</v>
      </c>
      <c r="F75" s="119">
        <v>2025</v>
      </c>
      <c r="G75" s="8">
        <v>2030</v>
      </c>
      <c r="H75" s="119">
        <v>2035</v>
      </c>
      <c r="I75" s="119">
        <v>2040</v>
      </c>
      <c r="J75" s="119">
        <v>2045</v>
      </c>
      <c r="K75" s="420">
        <v>2050</v>
      </c>
      <c r="V75" s="342">
        <v>0</v>
      </c>
    </row>
    <row r="76" spans="1:22">
      <c r="B76" s="116" t="s">
        <v>9</v>
      </c>
      <c r="C76" s="18">
        <v>1</v>
      </c>
      <c r="D76" s="122">
        <v>1</v>
      </c>
      <c r="E76" s="57">
        <v>1</v>
      </c>
      <c r="F76" s="120">
        <v>0.98</v>
      </c>
      <c r="G76" s="120">
        <v>0.96</v>
      </c>
      <c r="H76" s="120">
        <f>G76+($K76-$G76)/20*5</f>
        <v>0.94</v>
      </c>
      <c r="I76" s="120">
        <f t="shared" ref="I76:J76" si="27">H76+($K76-$G76)/20*5</f>
        <v>0.91999999999999993</v>
      </c>
      <c r="J76" s="120">
        <f t="shared" si="27"/>
        <v>0.89999999999999991</v>
      </c>
      <c r="K76" s="421">
        <v>0.88</v>
      </c>
      <c r="V76" s="342">
        <v>0</v>
      </c>
    </row>
    <row r="77" spans="1:22">
      <c r="B77" s="116" t="s">
        <v>10</v>
      </c>
      <c r="C77" s="18">
        <v>1</v>
      </c>
      <c r="D77" s="122">
        <v>1</v>
      </c>
      <c r="E77" s="57">
        <v>1</v>
      </c>
      <c r="F77" s="120">
        <v>0.99</v>
      </c>
      <c r="G77" s="120">
        <v>0.98</v>
      </c>
      <c r="H77" s="120">
        <f t="shared" ref="H77:J77" si="28">G77+($K77-$G77)/20*5</f>
        <v>0.95499999999999996</v>
      </c>
      <c r="I77" s="120">
        <f t="shared" si="28"/>
        <v>0.92999999999999994</v>
      </c>
      <c r="J77" s="120">
        <f t="shared" si="28"/>
        <v>0.90499999999999992</v>
      </c>
      <c r="K77" s="421">
        <v>0.88</v>
      </c>
      <c r="V77" s="342">
        <v>0</v>
      </c>
    </row>
    <row r="78" spans="1:22">
      <c r="B78" s="116" t="s">
        <v>11</v>
      </c>
      <c r="C78" s="18">
        <v>1</v>
      </c>
      <c r="D78" s="122">
        <v>1</v>
      </c>
      <c r="E78" s="57">
        <v>1</v>
      </c>
      <c r="F78" s="120">
        <v>0.99</v>
      </c>
      <c r="G78" s="120">
        <v>0.98</v>
      </c>
      <c r="H78" s="120">
        <f t="shared" ref="H78:J78" si="29">G78+($K78-$G78)/20*5</f>
        <v>0.95499999999999996</v>
      </c>
      <c r="I78" s="120">
        <f t="shared" si="29"/>
        <v>0.92999999999999994</v>
      </c>
      <c r="J78" s="120">
        <f t="shared" si="29"/>
        <v>0.90499999999999992</v>
      </c>
      <c r="K78" s="421">
        <v>0.88</v>
      </c>
      <c r="V78" s="343"/>
    </row>
    <row r="79" spans="1:22">
      <c r="B79" s="116" t="s">
        <v>12</v>
      </c>
      <c r="C79" s="18">
        <v>1</v>
      </c>
      <c r="D79" s="122">
        <v>1</v>
      </c>
      <c r="E79" s="57">
        <v>1</v>
      </c>
      <c r="F79" s="120">
        <f>(E79+G79)/2</f>
        <v>0.94</v>
      </c>
      <c r="G79" s="120">
        <v>0.88</v>
      </c>
      <c r="H79" s="120">
        <f t="shared" ref="H79:J79" si="30">G79+($K79-$G79)/20*5</f>
        <v>0.82000000000000006</v>
      </c>
      <c r="I79" s="120">
        <f t="shared" si="30"/>
        <v>0.76</v>
      </c>
      <c r="J79" s="120">
        <f t="shared" si="30"/>
        <v>0.7</v>
      </c>
      <c r="K79" s="424">
        <v>0.64</v>
      </c>
      <c r="L79" s="59" t="s">
        <v>493</v>
      </c>
      <c r="V79" s="342">
        <v>0</v>
      </c>
    </row>
    <row r="80" spans="1:22">
      <c r="B80" s="116" t="s">
        <v>13</v>
      </c>
      <c r="C80" s="18">
        <v>1</v>
      </c>
      <c r="D80" s="122">
        <v>1</v>
      </c>
      <c r="E80" s="57">
        <v>1</v>
      </c>
      <c r="F80" s="120">
        <v>0.98299999999999998</v>
      </c>
      <c r="G80" s="120">
        <v>0.95</v>
      </c>
      <c r="H80" s="120">
        <f t="shared" ref="H80:J80" si="31">G80+($K80-$G80)/20*5</f>
        <v>0.88249999999999995</v>
      </c>
      <c r="I80" s="120">
        <f t="shared" si="31"/>
        <v>0.81499999999999995</v>
      </c>
      <c r="J80" s="120">
        <f t="shared" si="31"/>
        <v>0.74749999999999994</v>
      </c>
      <c r="K80" s="421">
        <f>0.85*(1-20%)</f>
        <v>0.68</v>
      </c>
      <c r="V80" s="342">
        <v>0</v>
      </c>
    </row>
    <row r="81" spans="2:22">
      <c r="B81" s="116" t="s">
        <v>14</v>
      </c>
      <c r="C81" s="18">
        <v>1</v>
      </c>
      <c r="D81" s="122">
        <v>1</v>
      </c>
      <c r="E81" s="57">
        <v>1</v>
      </c>
      <c r="F81" s="120">
        <v>0.96129032258064517</v>
      </c>
      <c r="G81" s="120">
        <v>0.92903225806451617</v>
      </c>
      <c r="H81" s="120">
        <f t="shared" ref="H81:J81" si="32">G81+($K81-$G81)/20*5</f>
        <v>0.85677419354838713</v>
      </c>
      <c r="I81" s="120">
        <f t="shared" si="32"/>
        <v>0.78451612903225809</v>
      </c>
      <c r="J81" s="120">
        <f t="shared" si="32"/>
        <v>0.71225806451612905</v>
      </c>
      <c r="K81" s="421">
        <f>0.8*(1-20%)</f>
        <v>0.64000000000000012</v>
      </c>
      <c r="V81" s="342">
        <v>0</v>
      </c>
    </row>
    <row r="82" spans="2:22">
      <c r="B82" s="118" t="s">
        <v>16</v>
      </c>
      <c r="C82" s="121">
        <v>1</v>
      </c>
      <c r="D82" s="122">
        <v>1</v>
      </c>
      <c r="E82" s="57">
        <v>1</v>
      </c>
      <c r="F82" s="120">
        <v>1</v>
      </c>
      <c r="G82" s="120">
        <v>1</v>
      </c>
      <c r="H82" s="120">
        <f t="shared" ref="H82:J82" si="33">G82+($K82-$G82)/20*5</f>
        <v>1</v>
      </c>
      <c r="I82" s="120">
        <f t="shared" si="33"/>
        <v>1</v>
      </c>
      <c r="J82" s="120">
        <f t="shared" si="33"/>
        <v>1</v>
      </c>
      <c r="K82" s="421">
        <v>1</v>
      </c>
      <c r="V82" s="169"/>
    </row>
    <row r="83" spans="2:22" ht="15" thickBot="1">
      <c r="V83" s="342">
        <v>0</v>
      </c>
    </row>
    <row r="84" spans="2:22">
      <c r="B84" s="328"/>
      <c r="C84" s="492" t="s">
        <v>200</v>
      </c>
      <c r="D84" s="492"/>
      <c r="E84" s="492"/>
      <c r="F84" s="329"/>
      <c r="G84" s="329"/>
      <c r="H84" s="329"/>
      <c r="I84" s="329"/>
      <c r="J84" s="329"/>
      <c r="K84" s="330"/>
      <c r="V84" s="342">
        <v>0</v>
      </c>
    </row>
    <row r="85" spans="2:22">
      <c r="B85" s="331" t="s">
        <v>381</v>
      </c>
      <c r="C85" s="332">
        <v>2019</v>
      </c>
      <c r="D85" s="332">
        <v>2020</v>
      </c>
      <c r="E85" s="332">
        <v>2021</v>
      </c>
      <c r="F85" s="333">
        <v>2025</v>
      </c>
      <c r="G85" s="333">
        <v>2030</v>
      </c>
      <c r="H85" s="333">
        <v>2035</v>
      </c>
      <c r="I85" s="333">
        <v>2040</v>
      </c>
      <c r="J85" s="333">
        <v>2045</v>
      </c>
      <c r="K85" s="334">
        <v>2050</v>
      </c>
      <c r="V85" s="342">
        <v>0</v>
      </c>
    </row>
    <row r="86" spans="2:22">
      <c r="B86" s="150" t="s">
        <v>9</v>
      </c>
      <c r="C86" s="117">
        <f t="shared" ref="C86:K86" si="34">C61*C76</f>
        <v>25.805</v>
      </c>
      <c r="D86" s="117">
        <f t="shared" si="34"/>
        <v>22.829000000000001</v>
      </c>
      <c r="E86" s="117">
        <f t="shared" si="34"/>
        <v>24.457000000000001</v>
      </c>
      <c r="F86" s="117">
        <f t="shared" si="34"/>
        <v>25.256464604687462</v>
      </c>
      <c r="G86" s="117">
        <f t="shared" si="34"/>
        <v>25.999582431960746</v>
      </c>
      <c r="H86" s="117">
        <f t="shared" si="34"/>
        <v>25.792603102870149</v>
      </c>
      <c r="I86" s="117">
        <f t="shared" si="34"/>
        <v>26.881172643313025</v>
      </c>
      <c r="J86" s="117">
        <f t="shared" si="34"/>
        <v>28.518954101172447</v>
      </c>
      <c r="K86" s="151">
        <f t="shared" si="34"/>
        <v>30.262302878173049</v>
      </c>
      <c r="V86" s="344">
        <v>0</v>
      </c>
    </row>
    <row r="87" spans="2:22">
      <c r="B87" s="150" t="s">
        <v>10</v>
      </c>
      <c r="C87" s="117">
        <f t="shared" ref="C87:K87" si="35">C62*C77</f>
        <v>47.174999999999997</v>
      </c>
      <c r="D87" s="117">
        <f t="shared" si="35"/>
        <v>45.88900000000001</v>
      </c>
      <c r="E87" s="117">
        <f t="shared" si="35"/>
        <v>46.328000000000003</v>
      </c>
      <c r="F87" s="117">
        <f t="shared" si="35"/>
        <v>47.193941419121451</v>
      </c>
      <c r="G87" s="117">
        <f t="shared" si="35"/>
        <v>49.753114886258068</v>
      </c>
      <c r="H87" s="117">
        <f t="shared" si="35"/>
        <v>49.915042865638952</v>
      </c>
      <c r="I87" s="117">
        <f t="shared" si="35"/>
        <v>52.567354195340755</v>
      </c>
      <c r="J87" s="117">
        <f t="shared" si="35"/>
        <v>55.844848413475034</v>
      </c>
      <c r="K87" s="151">
        <f t="shared" si="35"/>
        <v>59.016191068419488</v>
      </c>
    </row>
    <row r="88" spans="2:22">
      <c r="B88" s="150" t="s">
        <v>11</v>
      </c>
      <c r="C88" s="117">
        <f t="shared" ref="C88:K89" si="36">C63*C78</f>
        <v>8.359</v>
      </c>
      <c r="D88" s="117">
        <f t="shared" si="36"/>
        <v>7.4640000000000004</v>
      </c>
      <c r="E88" s="117">
        <f t="shared" si="36"/>
        <v>8.1720000000000006</v>
      </c>
      <c r="F88" s="117">
        <f t="shared" si="36"/>
        <v>8.4325674168882401</v>
      </c>
      <c r="G88" s="117">
        <f t="shared" si="36"/>
        <v>8.5533775386889488</v>
      </c>
      <c r="H88" s="117">
        <f t="shared" si="36"/>
        <v>8.5034645211603959</v>
      </c>
      <c r="I88" s="117">
        <f t="shared" si="36"/>
        <v>8.6816195241243044</v>
      </c>
      <c r="J88" s="117">
        <f t="shared" si="36"/>
        <v>8.9573640449243666</v>
      </c>
      <c r="K88" s="151">
        <f t="shared" si="36"/>
        <v>9.3148567087997591</v>
      </c>
    </row>
    <row r="89" spans="2:22">
      <c r="B89" s="150" t="s">
        <v>12</v>
      </c>
      <c r="C89" s="117">
        <f t="shared" ref="C89:D89" si="37">C64*C79</f>
        <v>45.597999999999999</v>
      </c>
      <c r="D89" s="117">
        <f t="shared" si="37"/>
        <v>44.088999999999999</v>
      </c>
      <c r="E89" s="117">
        <f t="shared" si="36"/>
        <v>44.859000000000002</v>
      </c>
      <c r="F89" s="422">
        <f t="shared" si="36"/>
        <v>44.701277661545745</v>
      </c>
      <c r="G89" s="422">
        <f t="shared" si="36"/>
        <v>45.323758649640652</v>
      </c>
      <c r="H89" s="422">
        <f t="shared" si="36"/>
        <v>45.318114119866721</v>
      </c>
      <c r="I89" s="422">
        <f t="shared" si="36"/>
        <v>45.645891545851583</v>
      </c>
      <c r="J89" s="422">
        <f t="shared" si="36"/>
        <v>45.689084865758574</v>
      </c>
      <c r="K89" s="423">
        <f t="shared" si="36"/>
        <v>45.234580216104227</v>
      </c>
      <c r="L89" s="59" t="s">
        <v>487</v>
      </c>
    </row>
    <row r="90" spans="2:22">
      <c r="B90" s="150" t="s">
        <v>13</v>
      </c>
      <c r="C90" s="117">
        <f t="shared" ref="C90:K90" si="38">C65*C80</f>
        <v>63.614999999999995</v>
      </c>
      <c r="D90" s="117">
        <f t="shared" si="38"/>
        <v>49.807000000000002</v>
      </c>
      <c r="E90" s="117">
        <f t="shared" si="38"/>
        <v>52.09</v>
      </c>
      <c r="F90" s="117">
        <f t="shared" si="38"/>
        <v>54.610634472835905</v>
      </c>
      <c r="G90" s="117">
        <f t="shared" si="38"/>
        <v>57.416368611115956</v>
      </c>
      <c r="H90" s="117">
        <f t="shared" si="38"/>
        <v>57.359441822710139</v>
      </c>
      <c r="I90" s="117">
        <f t="shared" si="38"/>
        <v>57.488876851462869</v>
      </c>
      <c r="J90" s="117">
        <f t="shared" si="38"/>
        <v>57.495907925891501</v>
      </c>
      <c r="K90" s="151">
        <f t="shared" si="38"/>
        <v>57.108492679081266</v>
      </c>
    </row>
    <row r="91" spans="2:22">
      <c r="B91" s="150" t="s">
        <v>14</v>
      </c>
      <c r="C91" s="117">
        <f t="shared" ref="C91:K91" si="39">C66*C81</f>
        <v>23.724</v>
      </c>
      <c r="D91" s="117">
        <f t="shared" si="39"/>
        <v>22.257999999999999</v>
      </c>
      <c r="E91" s="117">
        <f t="shared" si="39"/>
        <v>23.780999999999999</v>
      </c>
      <c r="F91" s="117">
        <f t="shared" si="39"/>
        <v>24.381141228286044</v>
      </c>
      <c r="G91" s="117">
        <f t="shared" si="39"/>
        <v>25.634134902272979</v>
      </c>
      <c r="H91" s="117">
        <f t="shared" si="39"/>
        <v>25.423324147261273</v>
      </c>
      <c r="I91" s="117">
        <f t="shared" si="39"/>
        <v>25.264100920673421</v>
      </c>
      <c r="J91" s="117">
        <f t="shared" si="39"/>
        <v>25.011450003838569</v>
      </c>
      <c r="K91" s="151">
        <f t="shared" si="39"/>
        <v>24.538471909951895</v>
      </c>
    </row>
    <row r="92" spans="2:22">
      <c r="B92" s="325" t="s">
        <v>380</v>
      </c>
      <c r="C92" s="326">
        <f>SUM(C86:C91)</f>
        <v>214.27599999999995</v>
      </c>
      <c r="D92" s="326">
        <f t="shared" ref="D92:J92" si="40">SUM(D86:D91)</f>
        <v>192.33600000000004</v>
      </c>
      <c r="E92" s="326">
        <f t="shared" si="40"/>
        <v>199.68700000000001</v>
      </c>
      <c r="F92" s="326">
        <f t="shared" si="40"/>
        <v>204.57602680336487</v>
      </c>
      <c r="G92" s="326">
        <f t="shared" si="40"/>
        <v>212.68033701993738</v>
      </c>
      <c r="H92" s="326">
        <f t="shared" si="40"/>
        <v>212.31199057950761</v>
      </c>
      <c r="I92" s="326">
        <f t="shared" si="40"/>
        <v>216.52901568076595</v>
      </c>
      <c r="J92" s="326">
        <f t="shared" si="40"/>
        <v>221.5176093550605</v>
      </c>
      <c r="K92" s="327">
        <f>SUM(K86:K91)</f>
        <v>225.47489546052969</v>
      </c>
    </row>
    <row r="93" spans="2:22" ht="15" thickBot="1">
      <c r="B93" s="152" t="s">
        <v>16</v>
      </c>
      <c r="C93" s="153">
        <f t="shared" ref="C93:K93" si="41">C68*C82</f>
        <v>114.88200000000001</v>
      </c>
      <c r="D93" s="153">
        <f t="shared" si="41"/>
        <v>101.443</v>
      </c>
      <c r="E93" s="153">
        <f t="shared" si="41"/>
        <v>108.227</v>
      </c>
      <c r="F93" s="153">
        <f t="shared" si="41"/>
        <v>111.90446198810282</v>
      </c>
      <c r="G93" s="153">
        <f>G68*G82</f>
        <v>111.60902686751734</v>
      </c>
      <c r="H93" s="153">
        <f t="shared" si="41"/>
        <v>110.28798392659493</v>
      </c>
      <c r="I93" s="153">
        <f t="shared" si="41"/>
        <v>110.67153195519023</v>
      </c>
      <c r="J93" s="153">
        <f t="shared" si="41"/>
        <v>112.51428931843975</v>
      </c>
      <c r="K93" s="154">
        <f t="shared" si="41"/>
        <v>116.70087476600506</v>
      </c>
    </row>
    <row r="96" spans="2:22" ht="31.2">
      <c r="B96" s="484" t="s">
        <v>143</v>
      </c>
      <c r="C96" s="484"/>
      <c r="D96" s="484"/>
      <c r="E96" s="484"/>
      <c r="F96" s="484"/>
      <c r="G96" s="484"/>
      <c r="H96" s="484"/>
      <c r="I96" s="484"/>
      <c r="J96" s="484"/>
      <c r="K96" s="484"/>
      <c r="L96" s="484"/>
      <c r="M96" s="484"/>
      <c r="N96" s="484"/>
      <c r="O96" s="484"/>
      <c r="P96" s="484"/>
      <c r="Q96" s="484"/>
      <c r="R96" s="484"/>
      <c r="S96" s="484"/>
    </row>
    <row r="100" spans="1:22">
      <c r="B100" s="464" t="s">
        <v>70</v>
      </c>
      <c r="C100" s="464"/>
      <c r="D100" s="464"/>
      <c r="E100" s="464"/>
      <c r="F100" s="464"/>
      <c r="G100" s="464"/>
      <c r="H100" s="464"/>
      <c r="I100" s="464"/>
      <c r="J100" s="464"/>
      <c r="K100" s="464"/>
      <c r="L100" s="464"/>
      <c r="M100" s="464"/>
      <c r="N100" s="464"/>
      <c r="O100" s="464"/>
      <c r="P100" s="464"/>
      <c r="Q100" s="464"/>
      <c r="R100" s="464"/>
      <c r="S100" s="464"/>
    </row>
    <row r="101" spans="1:22">
      <c r="B101" s="482" t="s">
        <v>142</v>
      </c>
      <c r="C101" s="482"/>
      <c r="D101" s="482"/>
      <c r="E101" s="482"/>
      <c r="F101" s="482"/>
      <c r="G101" s="482"/>
      <c r="H101" s="482"/>
      <c r="I101" s="482"/>
      <c r="J101" s="482"/>
      <c r="K101" s="482"/>
      <c r="L101" s="482"/>
      <c r="M101" s="482"/>
      <c r="N101" s="482"/>
      <c r="O101" s="482"/>
      <c r="P101" s="482"/>
      <c r="Q101" s="482"/>
      <c r="R101" s="482"/>
      <c r="S101" s="482"/>
    </row>
    <row r="102" spans="1:22">
      <c r="B102" t="s">
        <v>382</v>
      </c>
      <c r="T102" s="136" t="s">
        <v>409</v>
      </c>
    </row>
    <row r="103" spans="1:22" ht="69">
      <c r="B103" s="486" t="s">
        <v>70</v>
      </c>
      <c r="C103" s="486"/>
      <c r="D103" s="486"/>
      <c r="E103" s="54" t="s">
        <v>36</v>
      </c>
      <c r="F103" s="54" t="s">
        <v>47</v>
      </c>
      <c r="G103" s="54" t="s">
        <v>37</v>
      </c>
      <c r="H103" s="54" t="s">
        <v>72</v>
      </c>
      <c r="I103" s="54" t="s">
        <v>43</v>
      </c>
      <c r="J103" s="54" t="s">
        <v>44</v>
      </c>
      <c r="K103" s="54" t="s">
        <v>45</v>
      </c>
      <c r="L103" s="54" t="s">
        <v>46</v>
      </c>
      <c r="M103" s="54" t="s">
        <v>39</v>
      </c>
      <c r="N103" s="54" t="s">
        <v>40</v>
      </c>
      <c r="O103" s="54" t="s">
        <v>71</v>
      </c>
      <c r="P103" s="54" t="s">
        <v>48</v>
      </c>
      <c r="Q103" s="54" t="s">
        <v>41</v>
      </c>
      <c r="R103" s="54" t="s">
        <v>145</v>
      </c>
      <c r="S103" s="54" t="s">
        <v>23</v>
      </c>
      <c r="T103" s="361" t="s">
        <v>407</v>
      </c>
      <c r="U103" s="340" t="s">
        <v>390</v>
      </c>
      <c r="V103" t="s">
        <v>251</v>
      </c>
    </row>
    <row r="104" spans="1:22">
      <c r="B104" s="487" t="s">
        <v>9</v>
      </c>
      <c r="C104" s="487"/>
      <c r="D104" s="487"/>
      <c r="E104" s="23"/>
      <c r="F104" s="23"/>
      <c r="G104" s="23"/>
      <c r="H104" s="23"/>
      <c r="I104" s="23"/>
      <c r="J104" s="23"/>
      <c r="K104" s="23"/>
      <c r="L104" s="23"/>
      <c r="M104" s="23"/>
      <c r="N104" s="23"/>
      <c r="O104" s="23"/>
      <c r="P104" s="23"/>
      <c r="Q104" s="23"/>
      <c r="R104" s="23"/>
      <c r="S104" s="24"/>
      <c r="T104" s="362" t="s">
        <v>408</v>
      </c>
      <c r="U104" s="341"/>
      <c r="V104" s="6" t="s">
        <v>259</v>
      </c>
    </row>
    <row r="105" spans="1:22">
      <c r="A105" s="75"/>
      <c r="B105" s="25" t="s">
        <v>49</v>
      </c>
      <c r="C105" s="25">
        <v>2021</v>
      </c>
      <c r="D105" s="26" t="s">
        <v>73</v>
      </c>
      <c r="E105" s="195">
        <v>0.40234552736504109</v>
      </c>
      <c r="F105" s="195">
        <v>0.59765447263495886</v>
      </c>
      <c r="G105" s="195">
        <v>0</v>
      </c>
      <c r="H105" s="195">
        <v>0</v>
      </c>
      <c r="I105" s="195">
        <v>0</v>
      </c>
      <c r="J105" s="195">
        <v>0</v>
      </c>
      <c r="K105" s="195">
        <v>0</v>
      </c>
      <c r="L105" s="195">
        <v>0</v>
      </c>
      <c r="M105" s="195">
        <v>0</v>
      </c>
      <c r="N105" s="195">
        <v>0</v>
      </c>
      <c r="O105" s="195">
        <v>0</v>
      </c>
      <c r="P105" s="195">
        <v>0</v>
      </c>
      <c r="Q105" s="195">
        <v>0</v>
      </c>
      <c r="R105" s="195">
        <v>0</v>
      </c>
      <c r="S105" s="354">
        <f>SUM(E105:R105)</f>
        <v>1</v>
      </c>
      <c r="U105" s="346">
        <v>0</v>
      </c>
    </row>
    <row r="106" spans="1:22">
      <c r="A106" s="75"/>
      <c r="B106" s="25" t="s">
        <v>49</v>
      </c>
      <c r="C106" s="25">
        <v>2030</v>
      </c>
      <c r="D106" s="26" t="s">
        <v>73</v>
      </c>
      <c r="E106" s="429">
        <v>0.36549999999999999</v>
      </c>
      <c r="F106" s="429">
        <v>0.54449999999999998</v>
      </c>
      <c r="G106" s="195">
        <v>0</v>
      </c>
      <c r="H106" s="195">
        <v>0</v>
      </c>
      <c r="I106" s="195">
        <v>0.03</v>
      </c>
      <c r="J106" s="429">
        <v>0.06</v>
      </c>
      <c r="K106" s="196">
        <v>0</v>
      </c>
      <c r="L106" s="196">
        <v>0</v>
      </c>
      <c r="M106" s="196">
        <v>0</v>
      </c>
      <c r="N106" s="196">
        <v>0</v>
      </c>
      <c r="O106" s="196">
        <v>0</v>
      </c>
      <c r="P106" s="196">
        <v>0</v>
      </c>
      <c r="Q106" s="196">
        <v>0</v>
      </c>
      <c r="R106" s="196">
        <v>0</v>
      </c>
      <c r="S106" s="354">
        <f>SUM(E106:R106)</f>
        <v>1</v>
      </c>
      <c r="T106" s="59" t="s">
        <v>516</v>
      </c>
      <c r="U106" s="346">
        <v>0</v>
      </c>
      <c r="V106" s="6"/>
    </row>
    <row r="107" spans="1:22">
      <c r="A107" s="75"/>
      <c r="B107" s="25" t="s">
        <v>49</v>
      </c>
      <c r="C107" s="25">
        <v>2045</v>
      </c>
      <c r="D107" s="26" t="s">
        <v>73</v>
      </c>
      <c r="E107" s="429">
        <f>E106+(E108-E106)/20*15</f>
        <v>0.34183509078473812</v>
      </c>
      <c r="F107" s="429">
        <f>F106+(F108-F106)/20*15</f>
        <v>0.50816490921526192</v>
      </c>
      <c r="G107" s="429">
        <f t="shared" ref="G107:R107" si="42">G106+(G108-G106)/20*15</f>
        <v>0</v>
      </c>
      <c r="H107" s="429">
        <f t="shared" si="42"/>
        <v>0</v>
      </c>
      <c r="I107" s="429">
        <f t="shared" si="42"/>
        <v>4.4999999999999998E-2</v>
      </c>
      <c r="J107" s="429">
        <f t="shared" si="42"/>
        <v>0.105</v>
      </c>
      <c r="K107" s="429">
        <f t="shared" si="42"/>
        <v>0</v>
      </c>
      <c r="L107" s="429">
        <f t="shared" si="42"/>
        <v>0</v>
      </c>
      <c r="M107" s="429">
        <f t="shared" si="42"/>
        <v>0</v>
      </c>
      <c r="N107" s="429">
        <f t="shared" si="42"/>
        <v>0</v>
      </c>
      <c r="O107" s="429">
        <f t="shared" si="42"/>
        <v>0</v>
      </c>
      <c r="P107" s="429">
        <f t="shared" si="42"/>
        <v>0</v>
      </c>
      <c r="Q107" s="429">
        <f t="shared" si="42"/>
        <v>0</v>
      </c>
      <c r="R107" s="429">
        <f t="shared" si="42"/>
        <v>0</v>
      </c>
      <c r="S107" s="354">
        <f>SUM(E107:R107)</f>
        <v>1.0000000000000002</v>
      </c>
      <c r="T107" s="59"/>
      <c r="U107" s="346"/>
      <c r="V107" s="6"/>
    </row>
    <row r="108" spans="1:22">
      <c r="A108" s="75"/>
      <c r="B108" s="25" t="s">
        <v>49</v>
      </c>
      <c r="C108" s="25">
        <v>2050</v>
      </c>
      <c r="D108" s="26" t="s">
        <v>73</v>
      </c>
      <c r="E108" s="196">
        <v>0.33394678771298414</v>
      </c>
      <c r="F108" s="196">
        <v>0.49605321228701588</v>
      </c>
      <c r="G108" s="196">
        <v>0</v>
      </c>
      <c r="H108" s="196">
        <v>0</v>
      </c>
      <c r="I108" s="196">
        <v>0.05</v>
      </c>
      <c r="J108" s="196">
        <v>0.12</v>
      </c>
      <c r="K108" s="196">
        <v>0</v>
      </c>
      <c r="L108" s="196">
        <v>0</v>
      </c>
      <c r="M108" s="196">
        <v>0</v>
      </c>
      <c r="N108" s="196">
        <v>0</v>
      </c>
      <c r="O108" s="196">
        <v>0</v>
      </c>
      <c r="P108" s="196">
        <v>0</v>
      </c>
      <c r="Q108" s="196">
        <v>0</v>
      </c>
      <c r="R108" s="196">
        <v>0</v>
      </c>
      <c r="S108" s="354">
        <f t="shared" ref="S108:S184" si="43">SUM(E108:R108)</f>
        <v>1</v>
      </c>
      <c r="T108" s="59" t="s">
        <v>392</v>
      </c>
      <c r="U108" s="346">
        <v>0</v>
      </c>
      <c r="V108" s="6"/>
    </row>
    <row r="109" spans="1:22">
      <c r="A109" t="s">
        <v>501</v>
      </c>
      <c r="B109" s="27"/>
      <c r="C109" s="27"/>
      <c r="D109" s="28"/>
      <c r="E109" s="196"/>
      <c r="F109" s="196"/>
      <c r="G109" s="196"/>
      <c r="H109" s="196"/>
      <c r="I109" s="196"/>
      <c r="J109" s="196"/>
      <c r="K109" s="196"/>
      <c r="L109" s="196"/>
      <c r="M109" s="196"/>
      <c r="N109" s="196"/>
      <c r="O109" s="196"/>
      <c r="P109" s="196"/>
      <c r="Q109" s="196"/>
      <c r="R109" s="196"/>
      <c r="S109" s="354"/>
      <c r="U109" s="347"/>
      <c r="V109" s="6"/>
    </row>
    <row r="110" spans="1:22">
      <c r="A110" t="s">
        <v>501</v>
      </c>
      <c r="B110" s="25" t="s">
        <v>50</v>
      </c>
      <c r="C110" s="25">
        <v>2021</v>
      </c>
      <c r="D110" s="26" t="s">
        <v>73</v>
      </c>
      <c r="E110" s="196">
        <v>3.5000000000000003E-2</v>
      </c>
      <c r="F110" s="196">
        <v>0</v>
      </c>
      <c r="G110" s="196">
        <v>0.02</v>
      </c>
      <c r="H110" s="196">
        <v>0.22</v>
      </c>
      <c r="I110" s="196">
        <v>0</v>
      </c>
      <c r="J110" s="196">
        <v>0</v>
      </c>
      <c r="K110" s="196">
        <v>0</v>
      </c>
      <c r="L110" s="196">
        <v>0</v>
      </c>
      <c r="M110" s="196">
        <v>0</v>
      </c>
      <c r="N110" s="196">
        <v>0</v>
      </c>
      <c r="O110" s="196">
        <v>0.72499999999999998</v>
      </c>
      <c r="P110" s="196">
        <v>0</v>
      </c>
      <c r="Q110" s="196">
        <v>0</v>
      </c>
      <c r="R110" s="196">
        <v>0</v>
      </c>
      <c r="S110" s="354">
        <f t="shared" si="43"/>
        <v>1</v>
      </c>
      <c r="U110" s="346">
        <v>0</v>
      </c>
      <c r="V110" s="6"/>
    </row>
    <row r="111" spans="1:22">
      <c r="A111" t="s">
        <v>501</v>
      </c>
      <c r="B111" s="25" t="s">
        <v>50</v>
      </c>
      <c r="C111" s="25">
        <v>2030</v>
      </c>
      <c r="D111" s="26" t="s">
        <v>73</v>
      </c>
      <c r="E111" s="196">
        <v>0.02</v>
      </c>
      <c r="F111" s="196">
        <v>0</v>
      </c>
      <c r="G111" s="196">
        <v>0.02</v>
      </c>
      <c r="H111" s="196">
        <v>0.2</v>
      </c>
      <c r="I111" s="196">
        <v>0.01</v>
      </c>
      <c r="J111" s="196">
        <v>0</v>
      </c>
      <c r="K111" s="196">
        <v>0</v>
      </c>
      <c r="L111" s="196">
        <v>0</v>
      </c>
      <c r="M111" s="196">
        <v>0</v>
      </c>
      <c r="N111" s="196">
        <v>0</v>
      </c>
      <c r="O111" s="196">
        <v>0.75</v>
      </c>
      <c r="P111" s="196">
        <v>0</v>
      </c>
      <c r="Q111" s="196">
        <v>0</v>
      </c>
      <c r="R111" s="196">
        <v>0</v>
      </c>
      <c r="S111" s="354">
        <f t="shared" si="43"/>
        <v>1</v>
      </c>
      <c r="U111" s="346">
        <v>0</v>
      </c>
      <c r="V111" s="6"/>
    </row>
    <row r="112" spans="1:22">
      <c r="B112" s="25" t="s">
        <v>50</v>
      </c>
      <c r="C112" s="25">
        <v>2045</v>
      </c>
      <c r="D112" s="26" t="s">
        <v>73</v>
      </c>
      <c r="E112" s="429">
        <f>E111+(E113-E111)/20*15</f>
        <v>1.288555090774535E-2</v>
      </c>
      <c r="F112" s="429">
        <f>F111+(F113-F111)/20*15</f>
        <v>0</v>
      </c>
      <c r="G112" s="429">
        <v>0</v>
      </c>
      <c r="H112" s="429">
        <f t="shared" ref="H112" si="44">H111+(H113-H111)/20*15</f>
        <v>0.15810477213092528</v>
      </c>
      <c r="I112" s="429">
        <f t="shared" ref="I112" si="45">I111+(I113-I111)/20*15</f>
        <v>0.01</v>
      </c>
      <c r="J112" s="429">
        <f>100%-SUM(E112:I112,K112:R112)</f>
        <v>2.606058020900015E-2</v>
      </c>
      <c r="K112" s="429">
        <f t="shared" ref="K112" si="46">K111+(K113-K111)/20*15</f>
        <v>0</v>
      </c>
      <c r="L112" s="429">
        <f t="shared" ref="L112" si="47">L111+(L113-L111)/20*15</f>
        <v>0</v>
      </c>
      <c r="M112" s="429">
        <f t="shared" ref="M112" si="48">M111+(M113-M111)/20*15</f>
        <v>0</v>
      </c>
      <c r="N112" s="429">
        <f t="shared" ref="N112" si="49">N111+(N113-N111)/20*15</f>
        <v>0</v>
      </c>
      <c r="O112" s="429">
        <f t="shared" ref="O112" si="50">O111+(O113-O111)/20*15</f>
        <v>0.79294909675232927</v>
      </c>
      <c r="P112" s="429">
        <f t="shared" ref="P112" si="51">P111+(P113-P111)/20*15</f>
        <v>0</v>
      </c>
      <c r="Q112" s="429">
        <f t="shared" ref="Q112" si="52">Q111+(Q113-Q111)/20*15</f>
        <v>0</v>
      </c>
      <c r="R112" s="429">
        <f t="shared" ref="R112" si="53">R111+(R113-R111)/20*15</f>
        <v>0</v>
      </c>
      <c r="S112" s="354">
        <f t="shared" si="43"/>
        <v>1</v>
      </c>
      <c r="U112" s="346"/>
      <c r="V112" s="6"/>
    </row>
    <row r="113" spans="1:22">
      <c r="A113" t="s">
        <v>501</v>
      </c>
      <c r="B113" s="25" t="s">
        <v>50</v>
      </c>
      <c r="C113" s="25">
        <v>2050</v>
      </c>
      <c r="D113" s="26" t="s">
        <v>73</v>
      </c>
      <c r="E113" s="196">
        <v>1.0514067876993801E-2</v>
      </c>
      <c r="F113" s="196">
        <v>0</v>
      </c>
      <c r="G113" s="358">
        <v>0</v>
      </c>
      <c r="H113" s="196">
        <v>0.14413969617456701</v>
      </c>
      <c r="I113" s="358">
        <v>0.01</v>
      </c>
      <c r="J113" s="358">
        <f>100%-SUM(E113:I113,K113:R113)</f>
        <v>2.8080773612000121E-2</v>
      </c>
      <c r="K113" s="196">
        <v>0</v>
      </c>
      <c r="L113" s="196">
        <v>0</v>
      </c>
      <c r="M113" s="196">
        <v>0</v>
      </c>
      <c r="N113" s="196">
        <v>0</v>
      </c>
      <c r="O113" s="196">
        <v>0.80726546233643903</v>
      </c>
      <c r="P113" s="196">
        <v>0</v>
      </c>
      <c r="Q113" s="196">
        <v>0</v>
      </c>
      <c r="R113" s="196">
        <v>0</v>
      </c>
      <c r="S113" s="354">
        <f t="shared" si="43"/>
        <v>1</v>
      </c>
      <c r="T113" s="59" t="s">
        <v>499</v>
      </c>
      <c r="U113" s="346">
        <v>0</v>
      </c>
      <c r="V113" s="6"/>
    </row>
    <row r="114" spans="1:22">
      <c r="A114" t="s">
        <v>501</v>
      </c>
      <c r="B114" s="27"/>
      <c r="C114" s="27"/>
      <c r="D114" s="28"/>
      <c r="E114" s="196"/>
      <c r="F114" s="196"/>
      <c r="G114" s="196"/>
      <c r="H114" s="196"/>
      <c r="I114" s="196"/>
      <c r="J114" s="196"/>
      <c r="K114" s="196"/>
      <c r="L114" s="196"/>
      <c r="M114" s="196"/>
      <c r="N114" s="196"/>
      <c r="O114" s="196"/>
      <c r="P114" s="196"/>
      <c r="Q114" s="196"/>
      <c r="R114" s="196"/>
      <c r="S114" s="354"/>
      <c r="U114" s="347"/>
      <c r="V114" s="6"/>
    </row>
    <row r="115" spans="1:22">
      <c r="A115" t="s">
        <v>501</v>
      </c>
      <c r="B115" s="25" t="s">
        <v>51</v>
      </c>
      <c r="C115" s="25">
        <v>2021</v>
      </c>
      <c r="D115" s="26" t="s">
        <v>73</v>
      </c>
      <c r="E115" s="196">
        <v>0</v>
      </c>
      <c r="F115" s="196">
        <v>0</v>
      </c>
      <c r="G115" s="196">
        <v>0</v>
      </c>
      <c r="H115" s="196">
        <v>0.84803256445047492</v>
      </c>
      <c r="I115" s="196">
        <v>0</v>
      </c>
      <c r="J115" s="196">
        <v>0</v>
      </c>
      <c r="K115" s="196">
        <v>0</v>
      </c>
      <c r="L115" s="196">
        <v>0</v>
      </c>
      <c r="M115" s="196">
        <v>0</v>
      </c>
      <c r="N115" s="196">
        <v>0</v>
      </c>
      <c r="O115" s="196">
        <v>0.1519674355495251</v>
      </c>
      <c r="P115" s="196">
        <v>0</v>
      </c>
      <c r="Q115" s="196">
        <v>0</v>
      </c>
      <c r="R115" s="196">
        <v>0</v>
      </c>
      <c r="S115" s="354">
        <f t="shared" si="43"/>
        <v>1</v>
      </c>
      <c r="U115" s="346">
        <v>0</v>
      </c>
      <c r="V115" s="6"/>
    </row>
    <row r="116" spans="1:22">
      <c r="A116" t="s">
        <v>501</v>
      </c>
      <c r="B116" s="25" t="s">
        <v>51</v>
      </c>
      <c r="C116" s="25">
        <v>2030</v>
      </c>
      <c r="D116" s="26" t="s">
        <v>73</v>
      </c>
      <c r="E116" s="196">
        <v>0</v>
      </c>
      <c r="F116" s="196">
        <v>0</v>
      </c>
      <c r="G116" s="196">
        <v>0</v>
      </c>
      <c r="H116" s="196">
        <v>0.54803256445047488</v>
      </c>
      <c r="I116" s="196">
        <v>0</v>
      </c>
      <c r="J116" s="196">
        <v>0</v>
      </c>
      <c r="K116" s="196">
        <v>0</v>
      </c>
      <c r="L116" s="196">
        <v>0</v>
      </c>
      <c r="M116" s="196">
        <v>0</v>
      </c>
      <c r="N116" s="196">
        <v>0</v>
      </c>
      <c r="O116" s="196">
        <v>0.1519674355495251</v>
      </c>
      <c r="P116" s="196">
        <v>0</v>
      </c>
      <c r="Q116" s="196">
        <v>0</v>
      </c>
      <c r="R116" s="196">
        <v>0.3</v>
      </c>
      <c r="S116" s="354">
        <f t="shared" si="43"/>
        <v>1</v>
      </c>
      <c r="U116" s="346">
        <v>0</v>
      </c>
      <c r="V116" s="6"/>
    </row>
    <row r="117" spans="1:22">
      <c r="B117" s="25" t="s">
        <v>51</v>
      </c>
      <c r="C117" s="25">
        <v>2045</v>
      </c>
      <c r="D117" s="26" t="s">
        <v>73</v>
      </c>
      <c r="E117" s="429">
        <f>E116+(E118-E116)/20*15</f>
        <v>0</v>
      </c>
      <c r="F117" s="429">
        <f>F116+(F118-F116)/20*15</f>
        <v>0</v>
      </c>
      <c r="G117" s="429">
        <f t="shared" ref="G117" si="54">G116+(G118-G116)/20*15</f>
        <v>0</v>
      </c>
      <c r="H117" s="429">
        <f t="shared" ref="H117" si="55">H116+(H118-H116)/20*15</f>
        <v>0.2510663128577712</v>
      </c>
      <c r="I117" s="429">
        <f t="shared" ref="I117" si="56">I116+(I118-I116)/20*15</f>
        <v>0</v>
      </c>
      <c r="J117" s="429">
        <f t="shared" ref="J117" si="57">J116+(J118-J116)/20*15</f>
        <v>0</v>
      </c>
      <c r="K117" s="429">
        <f t="shared" ref="K117" si="58">K116+(K118-K116)/20*15</f>
        <v>0</v>
      </c>
      <c r="L117" s="429">
        <f t="shared" ref="L117" si="59">L116+(L118-L116)/20*15</f>
        <v>0</v>
      </c>
      <c r="M117" s="429">
        <f t="shared" ref="M117" si="60">M116+(M118-M116)/20*15</f>
        <v>0</v>
      </c>
      <c r="N117" s="429">
        <f t="shared" ref="N117" si="61">N116+(N118-N116)/20*15</f>
        <v>0</v>
      </c>
      <c r="O117" s="429">
        <f t="shared" ref="O117" si="62">O116+(O118-O116)/20*15</f>
        <v>0.1412467065328108</v>
      </c>
      <c r="P117" s="429">
        <f t="shared" ref="P117" si="63">P116+(P118-P116)/20*15</f>
        <v>0</v>
      </c>
      <c r="Q117" s="429">
        <f t="shared" ref="Q117" si="64">Q116+(Q118-Q116)/20*15</f>
        <v>0</v>
      </c>
      <c r="R117" s="429">
        <f t="shared" ref="R117" si="65">R116+(R118-R116)/20*15</f>
        <v>0.60768698060941806</v>
      </c>
      <c r="S117" s="354">
        <f t="shared" si="43"/>
        <v>1</v>
      </c>
      <c r="U117" s="346"/>
      <c r="V117" s="6"/>
    </row>
    <row r="118" spans="1:22">
      <c r="A118" t="s">
        <v>501</v>
      </c>
      <c r="B118" s="25" t="s">
        <v>51</v>
      </c>
      <c r="C118" s="25">
        <v>2050</v>
      </c>
      <c r="D118" s="26" t="s">
        <v>73</v>
      </c>
      <c r="E118" s="196">
        <v>0</v>
      </c>
      <c r="F118" s="196">
        <v>0</v>
      </c>
      <c r="G118" s="196">
        <v>0</v>
      </c>
      <c r="H118" s="196">
        <v>0.15207756232687</v>
      </c>
      <c r="I118" s="196">
        <v>0</v>
      </c>
      <c r="J118" s="196">
        <v>0</v>
      </c>
      <c r="K118" s="196">
        <v>0</v>
      </c>
      <c r="L118" s="196">
        <v>0</v>
      </c>
      <c r="M118" s="196">
        <v>0</v>
      </c>
      <c r="N118" s="196">
        <v>0</v>
      </c>
      <c r="O118" s="196">
        <v>0.13767313019390601</v>
      </c>
      <c r="P118" s="196">
        <v>0</v>
      </c>
      <c r="Q118" s="196">
        <v>0</v>
      </c>
      <c r="R118" s="196">
        <v>0.71024930747922399</v>
      </c>
      <c r="S118" s="354">
        <f t="shared" si="43"/>
        <v>1</v>
      </c>
      <c r="U118" s="346">
        <v>0</v>
      </c>
      <c r="V118" s="6"/>
    </row>
    <row r="119" spans="1:22">
      <c r="A119" t="s">
        <v>501</v>
      </c>
      <c r="B119" s="27"/>
      <c r="C119" s="27"/>
      <c r="D119" s="28"/>
      <c r="E119" s="196"/>
      <c r="F119" s="196"/>
      <c r="G119" s="196"/>
      <c r="H119" s="196"/>
      <c r="I119" s="196"/>
      <c r="J119" s="196"/>
      <c r="K119" s="196"/>
      <c r="L119" s="196"/>
      <c r="M119" s="196"/>
      <c r="N119" s="196"/>
      <c r="O119" s="196"/>
      <c r="P119" s="196"/>
      <c r="Q119" s="196"/>
      <c r="R119" s="196"/>
      <c r="S119" s="354"/>
      <c r="U119" s="347"/>
      <c r="V119" s="6"/>
    </row>
    <row r="120" spans="1:22">
      <c r="A120" t="s">
        <v>501</v>
      </c>
      <c r="B120" s="25" t="s">
        <v>52</v>
      </c>
      <c r="C120" s="25">
        <v>2021</v>
      </c>
      <c r="D120" s="26" t="s">
        <v>73</v>
      </c>
      <c r="E120" s="196">
        <v>5.1378862867308035E-2</v>
      </c>
      <c r="F120" s="196">
        <v>2.8814188170211804E-2</v>
      </c>
      <c r="G120" s="196">
        <v>8.4139055839584937E-3</v>
      </c>
      <c r="H120" s="196">
        <v>0.43763063576671102</v>
      </c>
      <c r="I120" s="196">
        <v>0</v>
      </c>
      <c r="J120" s="196">
        <v>0</v>
      </c>
      <c r="K120" s="196">
        <v>0</v>
      </c>
      <c r="L120" s="196">
        <v>0</v>
      </c>
      <c r="M120" s="196">
        <v>0</v>
      </c>
      <c r="N120" s="196">
        <v>0</v>
      </c>
      <c r="O120" s="196">
        <v>0.46695970689366384</v>
      </c>
      <c r="P120" s="196">
        <v>0</v>
      </c>
      <c r="Q120" s="196">
        <v>6.8027007181468303E-3</v>
      </c>
      <c r="R120" s="196">
        <v>0</v>
      </c>
      <c r="S120" s="354">
        <f t="shared" si="43"/>
        <v>1</v>
      </c>
      <c r="U120" s="346">
        <v>0</v>
      </c>
      <c r="V120" s="6"/>
    </row>
    <row r="121" spans="1:22">
      <c r="A121" t="s">
        <v>501</v>
      </c>
      <c r="B121" s="25" t="s">
        <v>52</v>
      </c>
      <c r="C121" s="25">
        <v>2030</v>
      </c>
      <c r="D121" s="26" t="s">
        <v>73</v>
      </c>
      <c r="E121" s="196">
        <v>0.04</v>
      </c>
      <c r="F121" s="196">
        <v>0</v>
      </c>
      <c r="G121" s="358">
        <v>8.0000000000000002E-3</v>
      </c>
      <c r="H121" s="358">
        <v>0.28999999999999998</v>
      </c>
      <c r="I121" s="358">
        <v>3.2000000000000001E-2</v>
      </c>
      <c r="J121" s="358">
        <v>0.02</v>
      </c>
      <c r="K121" s="196">
        <v>0</v>
      </c>
      <c r="L121" s="196">
        <v>0</v>
      </c>
      <c r="M121" s="196">
        <v>0</v>
      </c>
      <c r="N121" s="196">
        <v>0</v>
      </c>
      <c r="O121" s="196">
        <v>0.6</v>
      </c>
      <c r="P121" s="196">
        <v>0</v>
      </c>
      <c r="Q121" s="196">
        <v>0.01</v>
      </c>
      <c r="R121" s="196">
        <v>0</v>
      </c>
      <c r="S121" s="354">
        <f t="shared" si="43"/>
        <v>1</v>
      </c>
      <c r="T121" s="59" t="s">
        <v>515</v>
      </c>
      <c r="U121" s="346">
        <v>0</v>
      </c>
      <c r="V121" s="6"/>
    </row>
    <row r="122" spans="1:22">
      <c r="B122" s="25" t="s">
        <v>52</v>
      </c>
      <c r="C122" s="25">
        <v>2045</v>
      </c>
      <c r="D122" s="26" t="s">
        <v>73</v>
      </c>
      <c r="E122" s="429">
        <f>E121+(E123-E121)/20*15</f>
        <v>1.0000000000000002E-2</v>
      </c>
      <c r="F122" s="429">
        <f>F121+(F123-F121)/20*15</f>
        <v>0</v>
      </c>
      <c r="G122" s="429">
        <v>0</v>
      </c>
      <c r="H122" s="429">
        <v>0.23</v>
      </c>
      <c r="I122" s="429">
        <f t="shared" ref="I122" si="66">I121+(I123-I121)/20*15</f>
        <v>5.4499999999999958E-2</v>
      </c>
      <c r="J122" s="429">
        <f>100%-SUM(E122:I122,K122:R122)</f>
        <v>2.0500000000000074E-2</v>
      </c>
      <c r="K122" s="429">
        <f t="shared" ref="K122" si="67">K121+(K123-K121)/20*15</f>
        <v>0</v>
      </c>
      <c r="L122" s="429">
        <f t="shared" ref="L122" si="68">L121+(L123-L121)/20*15</f>
        <v>0</v>
      </c>
      <c r="M122" s="429">
        <f t="shared" ref="M122" si="69">M121+(M123-M121)/20*15</f>
        <v>0</v>
      </c>
      <c r="N122" s="429">
        <f t="shared" ref="N122" si="70">N121+(N123-N121)/20*15</f>
        <v>0</v>
      </c>
      <c r="O122" s="429">
        <f t="shared" ref="O122" si="71">O121+(O123-O121)/20*15</f>
        <v>0.67499999999999993</v>
      </c>
      <c r="P122" s="429">
        <f t="shared" ref="P122" si="72">P121+(P123-P121)/20*15</f>
        <v>0</v>
      </c>
      <c r="Q122" s="429">
        <f t="shared" ref="Q122" si="73">Q121+(Q123-Q121)/20*15</f>
        <v>0.01</v>
      </c>
      <c r="R122" s="429">
        <f t="shared" ref="R122" si="74">R121+(R123-R121)/20*15</f>
        <v>0</v>
      </c>
      <c r="S122" s="354">
        <f t="shared" si="43"/>
        <v>1</v>
      </c>
      <c r="T122" s="59"/>
      <c r="U122" s="346"/>
      <c r="V122" s="6"/>
    </row>
    <row r="123" spans="1:22">
      <c r="A123" t="s">
        <v>501</v>
      </c>
      <c r="B123" s="25" t="s">
        <v>52</v>
      </c>
      <c r="C123" s="25">
        <v>2050</v>
      </c>
      <c r="D123" s="26" t="s">
        <v>73</v>
      </c>
      <c r="E123" s="358">
        <v>0</v>
      </c>
      <c r="F123" s="196">
        <v>0</v>
      </c>
      <c r="G123" s="358">
        <v>0</v>
      </c>
      <c r="H123" s="196">
        <v>0.20000000000000007</v>
      </c>
      <c r="I123" s="358">
        <f>100%-SUM(E123:H123,J123:R123)</f>
        <v>6.1999999999999944E-2</v>
      </c>
      <c r="J123" s="358">
        <v>2.8000000000000025E-2</v>
      </c>
      <c r="K123" s="196">
        <v>0</v>
      </c>
      <c r="L123" s="196">
        <v>0</v>
      </c>
      <c r="M123" s="196">
        <v>0</v>
      </c>
      <c r="N123" s="196">
        <v>0</v>
      </c>
      <c r="O123" s="196">
        <v>0.7</v>
      </c>
      <c r="P123" s="196">
        <v>0</v>
      </c>
      <c r="Q123" s="196">
        <v>0.01</v>
      </c>
      <c r="R123" s="196">
        <v>0</v>
      </c>
      <c r="S123" s="354">
        <f t="shared" si="43"/>
        <v>1</v>
      </c>
      <c r="T123" s="59" t="s">
        <v>499</v>
      </c>
      <c r="U123" s="346">
        <v>0</v>
      </c>
      <c r="V123" s="6"/>
    </row>
    <row r="124" spans="1:22">
      <c r="B124" s="27"/>
      <c r="C124" s="27"/>
      <c r="D124" s="28"/>
      <c r="E124" s="196"/>
      <c r="F124" s="196"/>
      <c r="G124" s="196"/>
      <c r="H124" s="196"/>
      <c r="I124" s="196"/>
      <c r="J124" s="196"/>
      <c r="K124" s="196"/>
      <c r="L124" s="196"/>
      <c r="M124" s="196"/>
      <c r="N124" s="196"/>
      <c r="O124" s="196"/>
      <c r="P124" s="196"/>
      <c r="Q124" s="196"/>
      <c r="R124" s="196"/>
      <c r="S124" s="354"/>
      <c r="U124" s="347"/>
      <c r="V124" s="6"/>
    </row>
    <row r="125" spans="1:22">
      <c r="B125" s="25" t="s">
        <v>53</v>
      </c>
      <c r="C125" s="25">
        <v>2021</v>
      </c>
      <c r="D125" s="26" t="s">
        <v>73</v>
      </c>
      <c r="E125" s="196">
        <v>0</v>
      </c>
      <c r="F125" s="196">
        <v>0</v>
      </c>
      <c r="G125" s="196">
        <v>2.8112449799196786E-2</v>
      </c>
      <c r="H125" s="196">
        <v>0.25100401606425704</v>
      </c>
      <c r="I125" s="196">
        <v>0</v>
      </c>
      <c r="J125" s="196">
        <v>0</v>
      </c>
      <c r="K125" s="196">
        <v>0</v>
      </c>
      <c r="L125" s="196">
        <v>0</v>
      </c>
      <c r="M125" s="196">
        <v>0</v>
      </c>
      <c r="N125" s="196">
        <v>0</v>
      </c>
      <c r="O125" s="196">
        <v>0.71285140562248994</v>
      </c>
      <c r="P125" s="196">
        <v>0</v>
      </c>
      <c r="Q125" s="196">
        <v>8.0321285140562242E-3</v>
      </c>
      <c r="R125" s="196">
        <v>0</v>
      </c>
      <c r="S125" s="354">
        <f t="shared" si="43"/>
        <v>1</v>
      </c>
      <c r="U125" s="346">
        <v>0</v>
      </c>
      <c r="V125" s="6"/>
    </row>
    <row r="126" spans="1:22">
      <c r="B126" s="25" t="s">
        <v>53</v>
      </c>
      <c r="C126" s="25">
        <v>2030</v>
      </c>
      <c r="D126" s="26" t="s">
        <v>73</v>
      </c>
      <c r="E126" s="196">
        <v>0</v>
      </c>
      <c r="F126" s="196">
        <v>0</v>
      </c>
      <c r="G126" s="196">
        <v>0</v>
      </c>
      <c r="H126" s="196">
        <v>0.15000000000000002</v>
      </c>
      <c r="I126" s="196">
        <v>0</v>
      </c>
      <c r="J126" s="196">
        <v>0</v>
      </c>
      <c r="K126" s="196">
        <v>0</v>
      </c>
      <c r="L126" s="196">
        <v>0</v>
      </c>
      <c r="M126" s="196">
        <v>0</v>
      </c>
      <c r="N126" s="196">
        <v>0</v>
      </c>
      <c r="O126" s="196">
        <v>0.85</v>
      </c>
      <c r="P126" s="196">
        <v>0</v>
      </c>
      <c r="Q126" s="196">
        <v>0</v>
      </c>
      <c r="R126" s="196">
        <v>0</v>
      </c>
      <c r="S126" s="354">
        <f t="shared" si="43"/>
        <v>1</v>
      </c>
      <c r="U126" s="346">
        <v>0</v>
      </c>
      <c r="V126" s="6"/>
    </row>
    <row r="127" spans="1:22">
      <c r="B127" s="25" t="s">
        <v>53</v>
      </c>
      <c r="C127" s="25">
        <v>2045</v>
      </c>
      <c r="D127" s="26" t="s">
        <v>73</v>
      </c>
      <c r="E127" s="429">
        <f>E126+(E128-E126)/20*15</f>
        <v>0</v>
      </c>
      <c r="F127" s="429">
        <f>F126+(F128-F126)/20*15</f>
        <v>0</v>
      </c>
      <c r="G127" s="429">
        <f t="shared" ref="G127" si="75">G126+(G128-G126)/20*15</f>
        <v>0</v>
      </c>
      <c r="H127" s="429">
        <f t="shared" ref="H127" si="76">H126+(H128-H126)/20*15</f>
        <v>0.12000000000000001</v>
      </c>
      <c r="I127" s="429">
        <f t="shared" ref="I127" si="77">I126+(I128-I126)/20*15</f>
        <v>0</v>
      </c>
      <c r="J127" s="429">
        <f t="shared" ref="J127" si="78">J126+(J128-J126)/20*15</f>
        <v>0</v>
      </c>
      <c r="K127" s="429">
        <f t="shared" ref="K127" si="79">K126+(K128-K126)/20*15</f>
        <v>0</v>
      </c>
      <c r="L127" s="429">
        <f t="shared" ref="L127" si="80">L126+(L128-L126)/20*15</f>
        <v>0</v>
      </c>
      <c r="M127" s="429">
        <f t="shared" ref="M127" si="81">M126+(M128-M126)/20*15</f>
        <v>0</v>
      </c>
      <c r="N127" s="429">
        <f t="shared" ref="N127" si="82">N126+(N128-N126)/20*15</f>
        <v>0</v>
      </c>
      <c r="O127" s="429">
        <f t="shared" ref="O127" si="83">O126+(O128-O126)/20*15</f>
        <v>0.86499999999999999</v>
      </c>
      <c r="P127" s="429">
        <f t="shared" ref="P127" si="84">P126+(P128-P126)/20*15</f>
        <v>0</v>
      </c>
      <c r="Q127" s="429">
        <f t="shared" ref="Q127" si="85">Q126+(Q128-Q126)/20*15</f>
        <v>0</v>
      </c>
      <c r="R127" s="429">
        <f t="shared" ref="R127" si="86">R126+(R128-R126)/20*15</f>
        <v>1.4999999999999999E-2</v>
      </c>
      <c r="S127" s="354">
        <f t="shared" si="43"/>
        <v>1</v>
      </c>
      <c r="U127" s="346"/>
      <c r="V127" s="6"/>
    </row>
    <row r="128" spans="1:22">
      <c r="A128" t="s">
        <v>502</v>
      </c>
      <c r="B128" s="25" t="s">
        <v>53</v>
      </c>
      <c r="C128" s="25">
        <v>2050</v>
      </c>
      <c r="D128" s="26" t="s">
        <v>73</v>
      </c>
      <c r="E128" s="196">
        <v>0</v>
      </c>
      <c r="F128" s="196">
        <v>0</v>
      </c>
      <c r="G128" s="196">
        <v>0</v>
      </c>
      <c r="H128" s="196">
        <v>0.11</v>
      </c>
      <c r="I128" s="196">
        <v>0</v>
      </c>
      <c r="J128" s="196">
        <v>0</v>
      </c>
      <c r="K128" s="196">
        <v>0</v>
      </c>
      <c r="L128" s="196">
        <v>0</v>
      </c>
      <c r="M128" s="196">
        <v>0</v>
      </c>
      <c r="N128" s="196">
        <v>0</v>
      </c>
      <c r="O128" s="196">
        <v>0.87</v>
      </c>
      <c r="P128" s="196">
        <v>0</v>
      </c>
      <c r="Q128" s="196">
        <v>0</v>
      </c>
      <c r="R128" s="196">
        <v>0.02</v>
      </c>
      <c r="S128" s="354">
        <f t="shared" si="43"/>
        <v>1</v>
      </c>
      <c r="U128" s="346">
        <v>0</v>
      </c>
      <c r="V128" s="6"/>
    </row>
    <row r="129" spans="1:22">
      <c r="B129" s="27"/>
      <c r="C129" s="27"/>
      <c r="D129" s="28"/>
      <c r="E129" s="196"/>
      <c r="F129" s="196"/>
      <c r="G129" s="196"/>
      <c r="H129" s="196"/>
      <c r="I129" s="196"/>
      <c r="J129" s="196"/>
      <c r="K129" s="196"/>
      <c r="L129" s="196"/>
      <c r="M129" s="196"/>
      <c r="N129" s="196"/>
      <c r="O129" s="196"/>
      <c r="P129" s="196"/>
      <c r="Q129" s="196"/>
      <c r="R129" s="196"/>
      <c r="S129" s="354"/>
      <c r="U129" s="347"/>
      <c r="V129" s="6"/>
    </row>
    <row r="130" spans="1:22">
      <c r="A130" t="s">
        <v>501</v>
      </c>
      <c r="B130" s="25" t="s">
        <v>54</v>
      </c>
      <c r="C130" s="25">
        <v>2021</v>
      </c>
      <c r="D130" s="26" t="s">
        <v>73</v>
      </c>
      <c r="E130" s="196">
        <v>0</v>
      </c>
      <c r="F130" s="196">
        <v>0</v>
      </c>
      <c r="G130" s="196">
        <v>2.4619339529365233E-2</v>
      </c>
      <c r="H130" s="196">
        <v>0.63990508206446506</v>
      </c>
      <c r="I130" s="196">
        <v>0</v>
      </c>
      <c r="J130" s="196">
        <v>0</v>
      </c>
      <c r="K130" s="196">
        <v>0</v>
      </c>
      <c r="L130" s="196">
        <v>0</v>
      </c>
      <c r="M130" s="196">
        <v>0</v>
      </c>
      <c r="N130" s="196">
        <v>0</v>
      </c>
      <c r="O130" s="196">
        <v>0.33547557840616965</v>
      </c>
      <c r="P130" s="196">
        <v>0</v>
      </c>
      <c r="Q130" s="196">
        <v>0</v>
      </c>
      <c r="R130" s="196">
        <v>0</v>
      </c>
      <c r="S130" s="354">
        <f t="shared" si="43"/>
        <v>1</v>
      </c>
      <c r="U130" s="346">
        <v>0</v>
      </c>
      <c r="V130" s="6"/>
    </row>
    <row r="131" spans="1:22">
      <c r="A131" t="s">
        <v>501</v>
      </c>
      <c r="B131" s="25" t="s">
        <v>54</v>
      </c>
      <c r="C131" s="25">
        <v>2030</v>
      </c>
      <c r="D131" s="26" t="s">
        <v>73</v>
      </c>
      <c r="E131" s="196">
        <v>0</v>
      </c>
      <c r="F131" s="196">
        <v>0</v>
      </c>
      <c r="G131" s="196">
        <v>0</v>
      </c>
      <c r="H131" s="196">
        <v>0.55000000000000004</v>
      </c>
      <c r="I131" s="196">
        <v>0</v>
      </c>
      <c r="J131" s="196">
        <v>0</v>
      </c>
      <c r="K131" s="196">
        <v>0</v>
      </c>
      <c r="L131" s="196">
        <v>0</v>
      </c>
      <c r="M131" s="196">
        <v>0</v>
      </c>
      <c r="N131" s="196">
        <v>0</v>
      </c>
      <c r="O131" s="196">
        <v>0.45</v>
      </c>
      <c r="P131" s="196">
        <v>0</v>
      </c>
      <c r="Q131" s="196">
        <v>0</v>
      </c>
      <c r="R131" s="196">
        <v>0</v>
      </c>
      <c r="S131" s="354">
        <f t="shared" si="43"/>
        <v>1</v>
      </c>
      <c r="U131" s="346">
        <v>0</v>
      </c>
      <c r="V131" s="6"/>
    </row>
    <row r="132" spans="1:22">
      <c r="B132" s="25" t="s">
        <v>54</v>
      </c>
      <c r="C132" s="25">
        <v>2045</v>
      </c>
      <c r="D132" s="26" t="s">
        <v>73</v>
      </c>
      <c r="E132" s="429">
        <f>E131+(E133-E131)/20*15</f>
        <v>0</v>
      </c>
      <c r="F132" s="429">
        <f>F131+(F133-F131)/20*15</f>
        <v>0</v>
      </c>
      <c r="G132" s="429">
        <f t="shared" ref="G132" si="87">G131+(G133-G131)/20*15</f>
        <v>0</v>
      </c>
      <c r="H132" s="429">
        <f t="shared" ref="H132" si="88">H131+(H133-H131)/20*15</f>
        <v>0.17500000000000004</v>
      </c>
      <c r="I132" s="429">
        <f t="shared" ref="I132" si="89">I131+(I133-I131)/20*15</f>
        <v>0</v>
      </c>
      <c r="J132" s="429">
        <f t="shared" ref="J132" si="90">J131+(J133-J131)/20*15</f>
        <v>0</v>
      </c>
      <c r="K132" s="429">
        <f t="shared" ref="K132" si="91">K131+(K133-K131)/20*15</f>
        <v>0</v>
      </c>
      <c r="L132" s="429">
        <f t="shared" ref="L132" si="92">L131+(L133-L131)/20*15</f>
        <v>0</v>
      </c>
      <c r="M132" s="429">
        <f t="shared" ref="M132" si="93">M131+(M133-M131)/20*15</f>
        <v>0</v>
      </c>
      <c r="N132" s="429">
        <f t="shared" ref="N132" si="94">N131+(N133-N131)/20*15</f>
        <v>0</v>
      </c>
      <c r="O132" s="429">
        <f t="shared" ref="O132" si="95">O131+(O133-O131)/20*15</f>
        <v>0.82499999999999996</v>
      </c>
      <c r="P132" s="429">
        <f t="shared" ref="P132" si="96">P131+(P133-P131)/20*15</f>
        <v>0</v>
      </c>
      <c r="Q132" s="429">
        <f t="shared" ref="Q132" si="97">Q131+(Q133-Q131)/20*15</f>
        <v>0</v>
      </c>
      <c r="R132" s="429">
        <f t="shared" ref="R132" si="98">R131+(R133-R131)/20*15</f>
        <v>0</v>
      </c>
      <c r="S132" s="354">
        <f t="shared" ref="S132" si="99">SUM(E132:R132)</f>
        <v>1</v>
      </c>
      <c r="U132" s="346"/>
      <c r="V132" s="6"/>
    </row>
    <row r="133" spans="1:22">
      <c r="A133" t="s">
        <v>501</v>
      </c>
      <c r="B133" s="25" t="s">
        <v>54</v>
      </c>
      <c r="C133" s="25">
        <v>2050</v>
      </c>
      <c r="D133" s="26" t="s">
        <v>73</v>
      </c>
      <c r="E133" s="196">
        <v>0</v>
      </c>
      <c r="F133" s="196">
        <v>0</v>
      </c>
      <c r="G133" s="196">
        <v>0</v>
      </c>
      <c r="H133" s="358">
        <v>0.05</v>
      </c>
      <c r="I133" s="196">
        <v>0</v>
      </c>
      <c r="J133" s="196">
        <v>0</v>
      </c>
      <c r="K133" s="196">
        <v>0</v>
      </c>
      <c r="L133" s="196">
        <v>0</v>
      </c>
      <c r="M133" s="196">
        <v>0</v>
      </c>
      <c r="N133" s="196">
        <v>0</v>
      </c>
      <c r="O133" s="358">
        <v>0.95</v>
      </c>
      <c r="P133" s="196">
        <v>0</v>
      </c>
      <c r="Q133" s="196">
        <v>0</v>
      </c>
      <c r="R133" s="196">
        <v>0</v>
      </c>
      <c r="S133" s="354">
        <f t="shared" si="43"/>
        <v>1</v>
      </c>
      <c r="T133" s="59" t="s">
        <v>503</v>
      </c>
      <c r="U133" s="346">
        <v>0</v>
      </c>
      <c r="V133" s="6"/>
    </row>
    <row r="134" spans="1:22">
      <c r="B134" s="27"/>
      <c r="C134" s="27"/>
      <c r="D134" s="28"/>
      <c r="E134" s="196"/>
      <c r="F134" s="196"/>
      <c r="G134" s="196"/>
      <c r="H134" s="196"/>
      <c r="I134" s="196"/>
      <c r="J134" s="196"/>
      <c r="K134" s="196"/>
      <c r="L134" s="196"/>
      <c r="M134" s="196"/>
      <c r="N134" s="196"/>
      <c r="O134" s="196"/>
      <c r="P134" s="196"/>
      <c r="Q134" s="196"/>
      <c r="R134" s="196"/>
      <c r="S134" s="354"/>
      <c r="U134" s="347"/>
      <c r="V134" s="6"/>
    </row>
    <row r="135" spans="1:22">
      <c r="B135" s="25" t="s">
        <v>55</v>
      </c>
      <c r="C135" s="25">
        <v>2021</v>
      </c>
      <c r="D135" s="26" t="s">
        <v>73</v>
      </c>
      <c r="E135" s="196">
        <v>0</v>
      </c>
      <c r="F135" s="196">
        <v>0</v>
      </c>
      <c r="G135" s="196">
        <v>0</v>
      </c>
      <c r="H135" s="196">
        <v>0.28501215223037196</v>
      </c>
      <c r="I135" s="196">
        <v>2.5709965882248736E-3</v>
      </c>
      <c r="J135" s="196">
        <v>0</v>
      </c>
      <c r="K135" s="196">
        <v>0</v>
      </c>
      <c r="L135" s="196">
        <v>0</v>
      </c>
      <c r="M135" s="196">
        <v>0</v>
      </c>
      <c r="N135" s="196">
        <v>0</v>
      </c>
      <c r="O135" s="196">
        <v>0.67273231319747828</v>
      </c>
      <c r="P135" s="196">
        <v>0</v>
      </c>
      <c r="Q135" s="196">
        <v>3.9684537983924878E-2</v>
      </c>
      <c r="R135" s="196">
        <v>0</v>
      </c>
      <c r="S135" s="354">
        <f t="shared" si="43"/>
        <v>1</v>
      </c>
      <c r="U135" s="346">
        <v>0</v>
      </c>
      <c r="V135" s="6"/>
    </row>
    <row r="136" spans="1:22">
      <c r="B136" s="25" t="s">
        <v>55</v>
      </c>
      <c r="C136" s="25">
        <v>2030</v>
      </c>
      <c r="D136" s="26" t="s">
        <v>73</v>
      </c>
      <c r="E136" s="196">
        <v>0</v>
      </c>
      <c r="F136" s="196">
        <v>0</v>
      </c>
      <c r="G136" s="196">
        <v>0</v>
      </c>
      <c r="H136" s="353">
        <v>0.219</v>
      </c>
      <c r="I136" s="353">
        <f>100%-SUM(E136:H136,J136:R136)</f>
        <v>1.9883830428588878E-2</v>
      </c>
      <c r="J136" s="196">
        <v>0</v>
      </c>
      <c r="K136" s="196">
        <v>0</v>
      </c>
      <c r="L136" s="196">
        <v>0</v>
      </c>
      <c r="M136" s="196">
        <v>0</v>
      </c>
      <c r="N136" s="196">
        <v>0</v>
      </c>
      <c r="O136" s="196">
        <f>55.1116169571411%+15%</f>
        <v>0.7011161695714111</v>
      </c>
      <c r="P136" s="196">
        <v>0</v>
      </c>
      <c r="Q136" s="196">
        <v>0.03</v>
      </c>
      <c r="R136" s="196">
        <v>0.03</v>
      </c>
      <c r="S136" s="354">
        <f t="shared" si="43"/>
        <v>1</v>
      </c>
      <c r="U136" s="346">
        <v>0</v>
      </c>
      <c r="V136" s="6"/>
    </row>
    <row r="137" spans="1:22">
      <c r="B137" s="25" t="s">
        <v>55</v>
      </c>
      <c r="C137" s="25">
        <v>2045</v>
      </c>
      <c r="D137" s="26" t="s">
        <v>73</v>
      </c>
      <c r="E137" s="429">
        <f>E136+(E138-E136)/20*15</f>
        <v>0</v>
      </c>
      <c r="F137" s="429">
        <f>F136+(F138-F136)/20*15</f>
        <v>0</v>
      </c>
      <c r="G137" s="429">
        <f t="shared" ref="G137" si="100">G136+(G138-G136)/20*15</f>
        <v>0</v>
      </c>
      <c r="H137" s="429">
        <f t="shared" ref="H137" si="101">H136+(H138-H136)/20*15</f>
        <v>0.11474999999999999</v>
      </c>
      <c r="I137" s="429">
        <f t="shared" ref="I137" si="102">I136+(I138-I136)/20*15</f>
        <v>4.2470957607147225E-2</v>
      </c>
      <c r="J137" s="429">
        <f t="shared" ref="J137" si="103">J136+(J138-J136)/20*15</f>
        <v>0</v>
      </c>
      <c r="K137" s="429">
        <f t="shared" ref="K137" si="104">K136+(K138-K136)/20*15</f>
        <v>0</v>
      </c>
      <c r="L137" s="429">
        <f t="shared" ref="L137" si="105">L136+(L138-L136)/20*15</f>
        <v>0</v>
      </c>
      <c r="M137" s="429">
        <f t="shared" ref="M137" si="106">M136+(M138-M136)/20*15</f>
        <v>0</v>
      </c>
      <c r="N137" s="429">
        <f t="shared" ref="N137" si="107">N136+(N138-N136)/20*15</f>
        <v>0</v>
      </c>
      <c r="O137" s="429">
        <f t="shared" ref="O137" si="108">O136+(O138-O136)/20*15</f>
        <v>0.76777904239285277</v>
      </c>
      <c r="P137" s="429">
        <f t="shared" ref="P137" si="109">P136+(P138-P136)/20*15</f>
        <v>0</v>
      </c>
      <c r="Q137" s="429">
        <f t="shared" ref="Q137" si="110">Q136+(Q138-Q136)/20*15</f>
        <v>7.4999999999999997E-3</v>
      </c>
      <c r="R137" s="429">
        <f t="shared" ref="R137" si="111">R136+(R138-R136)/20*15</f>
        <v>6.7500000000000004E-2</v>
      </c>
      <c r="S137" s="354">
        <f t="shared" si="43"/>
        <v>1</v>
      </c>
      <c r="U137" s="346"/>
      <c r="V137" s="6"/>
    </row>
    <row r="138" spans="1:22">
      <c r="B138" s="25" t="s">
        <v>55</v>
      </c>
      <c r="C138" s="25">
        <v>2050</v>
      </c>
      <c r="D138" s="26" t="s">
        <v>73</v>
      </c>
      <c r="E138" s="196">
        <v>0</v>
      </c>
      <c r="F138" s="196">
        <v>0</v>
      </c>
      <c r="G138" s="196">
        <v>0</v>
      </c>
      <c r="H138" s="196">
        <v>0.08</v>
      </c>
      <c r="I138" s="196">
        <v>0.05</v>
      </c>
      <c r="J138" s="196">
        <v>0</v>
      </c>
      <c r="K138" s="196">
        <v>0</v>
      </c>
      <c r="L138" s="196">
        <v>0</v>
      </c>
      <c r="M138" s="196">
        <v>0</v>
      </c>
      <c r="N138" s="196">
        <v>0</v>
      </c>
      <c r="O138" s="196">
        <v>0.79</v>
      </c>
      <c r="P138" s="196">
        <v>0</v>
      </c>
      <c r="Q138" s="196">
        <v>0</v>
      </c>
      <c r="R138" s="196">
        <v>0.08</v>
      </c>
      <c r="S138" s="354">
        <f t="shared" si="43"/>
        <v>1</v>
      </c>
      <c r="T138" s="59" t="s">
        <v>392</v>
      </c>
      <c r="U138" s="346">
        <v>0</v>
      </c>
      <c r="V138" s="6"/>
    </row>
    <row r="139" spans="1:22">
      <c r="B139" s="27"/>
      <c r="C139" s="27"/>
      <c r="D139" s="28"/>
      <c r="E139" s="196"/>
      <c r="F139" s="196"/>
      <c r="G139" s="196"/>
      <c r="H139" s="196"/>
      <c r="I139" s="196"/>
      <c r="J139" s="196"/>
      <c r="K139" s="196"/>
      <c r="L139" s="196"/>
      <c r="M139" s="196"/>
      <c r="N139" s="196"/>
      <c r="O139" s="196"/>
      <c r="P139" s="196"/>
      <c r="Q139" s="196"/>
      <c r="R139" s="196"/>
      <c r="S139" s="354"/>
      <c r="U139" s="347"/>
      <c r="V139" s="6"/>
    </row>
    <row r="140" spans="1:22">
      <c r="B140" s="53" t="s">
        <v>10</v>
      </c>
      <c r="C140" s="53"/>
      <c r="D140" s="53"/>
      <c r="E140" s="196" t="s">
        <v>36</v>
      </c>
      <c r="F140" s="196" t="s">
        <v>47</v>
      </c>
      <c r="G140" s="196" t="s">
        <v>37</v>
      </c>
      <c r="H140" s="196" t="s">
        <v>38</v>
      </c>
      <c r="I140" s="196" t="s">
        <v>43</v>
      </c>
      <c r="J140" s="196" t="s">
        <v>44</v>
      </c>
      <c r="K140" s="196" t="s">
        <v>45</v>
      </c>
      <c r="L140" s="196" t="s">
        <v>46</v>
      </c>
      <c r="M140" s="196" t="s">
        <v>39</v>
      </c>
      <c r="N140" s="196" t="s">
        <v>40</v>
      </c>
      <c r="O140" s="196" t="s">
        <v>71</v>
      </c>
      <c r="P140" s="196" t="s">
        <v>48</v>
      </c>
      <c r="Q140" s="196" t="s">
        <v>41</v>
      </c>
      <c r="R140" s="196" t="s">
        <v>42</v>
      </c>
      <c r="S140" s="354"/>
      <c r="U140" s="340" t="s">
        <v>390</v>
      </c>
      <c r="V140" s="6"/>
    </row>
    <row r="141" spans="1:22">
      <c r="B141" s="25" t="s">
        <v>127</v>
      </c>
      <c r="C141" s="25">
        <v>2021</v>
      </c>
      <c r="D141" s="26" t="s">
        <v>73</v>
      </c>
      <c r="E141" s="196">
        <v>0</v>
      </c>
      <c r="F141" s="196">
        <v>0</v>
      </c>
      <c r="G141" s="196">
        <v>4.9999999999999992E-3</v>
      </c>
      <c r="H141" s="196">
        <v>0.92999999999999994</v>
      </c>
      <c r="I141" s="196">
        <v>4.9999999999999992E-3</v>
      </c>
      <c r="J141" s="196">
        <v>0</v>
      </c>
      <c r="K141" s="196">
        <v>0</v>
      </c>
      <c r="L141" s="196">
        <v>0</v>
      </c>
      <c r="M141" s="196">
        <v>0</v>
      </c>
      <c r="N141" s="196">
        <v>0</v>
      </c>
      <c r="O141" s="196">
        <v>5.9999999999999984E-2</v>
      </c>
      <c r="P141" s="196">
        <v>0</v>
      </c>
      <c r="Q141" s="196">
        <v>0</v>
      </c>
      <c r="R141" s="196">
        <v>0</v>
      </c>
      <c r="S141" s="354">
        <f t="shared" si="43"/>
        <v>0.99999999999999989</v>
      </c>
      <c r="U141" s="346">
        <v>0</v>
      </c>
      <c r="V141" s="6"/>
    </row>
    <row r="142" spans="1:22">
      <c r="B142" s="25" t="s">
        <v>127</v>
      </c>
      <c r="C142" s="25">
        <v>2030</v>
      </c>
      <c r="D142" s="26" t="s">
        <v>73</v>
      </c>
      <c r="E142" s="196">
        <v>0</v>
      </c>
      <c r="F142" s="196">
        <v>0</v>
      </c>
      <c r="G142" s="196">
        <v>4.9999999999999992E-3</v>
      </c>
      <c r="H142" s="196">
        <v>0.92999999999999994</v>
      </c>
      <c r="I142" s="196">
        <v>4.9999999999999992E-3</v>
      </c>
      <c r="J142" s="196">
        <v>0</v>
      </c>
      <c r="K142" s="196">
        <v>0</v>
      </c>
      <c r="L142" s="196">
        <v>0</v>
      </c>
      <c r="M142" s="196">
        <v>0</v>
      </c>
      <c r="N142" s="196">
        <v>0</v>
      </c>
      <c r="O142" s="196">
        <v>0.06</v>
      </c>
      <c r="P142" s="196">
        <v>0</v>
      </c>
      <c r="Q142" s="196">
        <v>0</v>
      </c>
      <c r="R142" s="196">
        <v>0</v>
      </c>
      <c r="S142" s="354">
        <f t="shared" si="43"/>
        <v>1</v>
      </c>
      <c r="U142" s="346">
        <v>0</v>
      </c>
      <c r="V142" s="6"/>
    </row>
    <row r="143" spans="1:22">
      <c r="B143" s="25" t="s">
        <v>127</v>
      </c>
      <c r="C143" s="25">
        <v>2045</v>
      </c>
      <c r="D143" s="26" t="s">
        <v>73</v>
      </c>
      <c r="E143" s="429">
        <f>E142+(E144-E142)/20*15</f>
        <v>0</v>
      </c>
      <c r="F143" s="429">
        <f>F142+(F144-F142)/20*15</f>
        <v>0</v>
      </c>
      <c r="G143" s="429">
        <v>0</v>
      </c>
      <c r="H143" s="429">
        <f>100%-SUM(E143:G143,I143:R143)</f>
        <v>0.91</v>
      </c>
      <c r="I143" s="429">
        <v>0</v>
      </c>
      <c r="J143" s="429">
        <f t="shared" ref="J143" si="112">J142+(J144-J142)/20*15</f>
        <v>0</v>
      </c>
      <c r="K143" s="429">
        <f t="shared" ref="K143" si="113">K142+(K144-K142)/20*15</f>
        <v>0</v>
      </c>
      <c r="L143" s="429">
        <f t="shared" ref="L143" si="114">L142+(L144-L142)/20*15</f>
        <v>0</v>
      </c>
      <c r="M143" s="429">
        <f t="shared" ref="M143" si="115">M142+(M144-M142)/20*15</f>
        <v>0</v>
      </c>
      <c r="N143" s="429">
        <f t="shared" ref="N143" si="116">N142+(N144-N142)/20*15</f>
        <v>0</v>
      </c>
      <c r="O143" s="429">
        <f t="shared" ref="O143" si="117">O142+(O144-O142)/20*15</f>
        <v>0.09</v>
      </c>
      <c r="P143" s="429">
        <f t="shared" ref="P143" si="118">P142+(P144-P142)/20*15</f>
        <v>0</v>
      </c>
      <c r="Q143" s="429">
        <f t="shared" ref="Q143" si="119">Q142+(Q144-Q142)/20*15</f>
        <v>0</v>
      </c>
      <c r="R143" s="429">
        <f t="shared" ref="R143" si="120">R142+(R144-R142)/20*15</f>
        <v>0</v>
      </c>
      <c r="S143" s="354">
        <f t="shared" si="43"/>
        <v>1</v>
      </c>
      <c r="U143" s="346"/>
      <c r="V143" s="6"/>
    </row>
    <row r="144" spans="1:22">
      <c r="B144" s="25" t="s">
        <v>127</v>
      </c>
      <c r="C144" s="25">
        <v>2050</v>
      </c>
      <c r="D144" s="26" t="s">
        <v>73</v>
      </c>
      <c r="E144" s="196">
        <v>0</v>
      </c>
      <c r="F144" s="196">
        <v>0</v>
      </c>
      <c r="G144" s="358">
        <v>0</v>
      </c>
      <c r="H144" s="358">
        <v>0.9</v>
      </c>
      <c r="I144" s="358">
        <v>0</v>
      </c>
      <c r="J144" s="358">
        <v>0</v>
      </c>
      <c r="K144" s="196">
        <v>0</v>
      </c>
      <c r="L144" s="196">
        <v>0</v>
      </c>
      <c r="M144" s="196">
        <v>0</v>
      </c>
      <c r="N144" s="196">
        <v>0</v>
      </c>
      <c r="O144" s="358">
        <v>0.1</v>
      </c>
      <c r="P144" s="196">
        <v>0</v>
      </c>
      <c r="Q144" s="196">
        <v>0</v>
      </c>
      <c r="R144" s="196">
        <v>0</v>
      </c>
      <c r="S144" s="354">
        <f t="shared" si="43"/>
        <v>1</v>
      </c>
      <c r="T144" s="59" t="s">
        <v>513</v>
      </c>
      <c r="U144" s="346">
        <v>0</v>
      </c>
      <c r="V144" s="6"/>
    </row>
    <row r="145" spans="2:22">
      <c r="B145" s="27"/>
      <c r="C145" s="27"/>
      <c r="D145" s="28"/>
      <c r="E145" s="196"/>
      <c r="F145" s="196"/>
      <c r="G145" s="196"/>
      <c r="H145" s="196"/>
      <c r="I145" s="196"/>
      <c r="J145" s="196"/>
      <c r="K145" s="196"/>
      <c r="L145" s="196"/>
      <c r="M145" s="196"/>
      <c r="N145" s="196"/>
      <c r="O145" s="196"/>
      <c r="P145" s="196"/>
      <c r="Q145" s="196"/>
      <c r="R145" s="196"/>
      <c r="S145" s="354"/>
      <c r="U145" s="347"/>
      <c r="V145" s="6"/>
    </row>
    <row r="146" spans="2:22">
      <c r="B146" s="25" t="s">
        <v>57</v>
      </c>
      <c r="C146" s="25">
        <v>2021</v>
      </c>
      <c r="D146" s="26" t="s">
        <v>73</v>
      </c>
      <c r="E146" s="352">
        <v>0</v>
      </c>
      <c r="F146" s="352">
        <v>0</v>
      </c>
      <c r="G146" s="352">
        <v>0</v>
      </c>
      <c r="H146" s="352">
        <v>0.10794572797857319</v>
      </c>
      <c r="I146" s="352">
        <v>1.2170881736721574E-2</v>
      </c>
      <c r="J146" s="352">
        <v>0</v>
      </c>
      <c r="K146" s="352">
        <v>0</v>
      </c>
      <c r="L146" s="352">
        <v>0</v>
      </c>
      <c r="M146" s="352">
        <v>0</v>
      </c>
      <c r="N146" s="352">
        <v>0</v>
      </c>
      <c r="O146" s="352">
        <v>0.14698727447793306</v>
      </c>
      <c r="P146" s="352">
        <v>0</v>
      </c>
      <c r="Q146" s="352">
        <v>0.12120365726152423</v>
      </c>
      <c r="R146" s="352">
        <v>0</v>
      </c>
      <c r="S146" s="354">
        <f>SUM(E146:R146)</f>
        <v>0.38830754145475205</v>
      </c>
      <c r="T146" s="345" t="s">
        <v>391</v>
      </c>
      <c r="U146" s="346">
        <f>1-S146</f>
        <v>0.6116924585452479</v>
      </c>
    </row>
    <row r="147" spans="2:22">
      <c r="B147" s="25" t="s">
        <v>57</v>
      </c>
      <c r="C147" s="25">
        <v>2030</v>
      </c>
      <c r="D147" s="26" t="s">
        <v>73</v>
      </c>
      <c r="E147" s="196">
        <v>0</v>
      </c>
      <c r="F147" s="196">
        <v>0</v>
      </c>
      <c r="G147" s="358">
        <v>0</v>
      </c>
      <c r="H147" s="358">
        <f>3.65%+1.25%</f>
        <v>4.9000000000000002E-2</v>
      </c>
      <c r="I147" s="358">
        <v>0.03</v>
      </c>
      <c r="J147" s="358">
        <v>7.4999999999999997E-3</v>
      </c>
      <c r="K147" s="196">
        <v>0</v>
      </c>
      <c r="L147" s="196">
        <v>0</v>
      </c>
      <c r="M147" s="196">
        <v>0</v>
      </c>
      <c r="N147" s="196">
        <v>0</v>
      </c>
      <c r="O147" s="196">
        <v>0.47599999999999998</v>
      </c>
      <c r="P147" s="196">
        <v>0</v>
      </c>
      <c r="Q147" s="196">
        <v>0.14000000000000001</v>
      </c>
      <c r="R147" s="196">
        <v>0</v>
      </c>
      <c r="S147" s="354">
        <f t="shared" si="43"/>
        <v>0.70250000000000001</v>
      </c>
      <c r="T147" s="59" t="s">
        <v>477</v>
      </c>
      <c r="U147" s="346">
        <f t="shared" ref="U147:U149" si="121">1-S147</f>
        <v>0.29749999999999999</v>
      </c>
      <c r="V147" s="6"/>
    </row>
    <row r="148" spans="2:22">
      <c r="B148" s="25" t="s">
        <v>57</v>
      </c>
      <c r="C148" s="25">
        <v>2045</v>
      </c>
      <c r="D148" s="26" t="s">
        <v>73</v>
      </c>
      <c r="E148" s="429">
        <f>E147+(E149-E147)/20*15</f>
        <v>0</v>
      </c>
      <c r="F148" s="429">
        <f>F147+(F149-F147)/20*15</f>
        <v>0</v>
      </c>
      <c r="G148" s="429">
        <f t="shared" ref="G148" si="122">G147+(G149-G147)/20*15</f>
        <v>0</v>
      </c>
      <c r="H148" s="429">
        <f t="shared" ref="H148" si="123">H147+(H149-H147)/20*15</f>
        <v>2.4625000000000001E-2</v>
      </c>
      <c r="I148" s="429">
        <f t="shared" ref="I148" si="124">I147+(I149-I147)/20*15</f>
        <v>2.4750000000000001E-2</v>
      </c>
      <c r="J148" s="429">
        <f t="shared" ref="J148" si="125">J147+(J149-J147)/20*15</f>
        <v>7.4999999999999997E-3</v>
      </c>
      <c r="K148" s="429">
        <f t="shared" ref="K148" si="126">K147+(K149-K147)/20*15</f>
        <v>0</v>
      </c>
      <c r="L148" s="429">
        <f t="shared" ref="L148" si="127">L147+(L149-L147)/20*15</f>
        <v>0</v>
      </c>
      <c r="M148" s="429">
        <f t="shared" ref="M148" si="128">M147+(M149-M147)/20*15</f>
        <v>0</v>
      </c>
      <c r="N148" s="429">
        <f t="shared" ref="N148" si="129">N147+(N149-N147)/20*15</f>
        <v>0</v>
      </c>
      <c r="O148" s="429">
        <f t="shared" ref="O148" si="130">O147+(O149-O147)/20*15</f>
        <v>0.65749999999999997</v>
      </c>
      <c r="P148" s="429">
        <f t="shared" ref="P148" si="131">P147+(P149-P147)/20*15</f>
        <v>0</v>
      </c>
      <c r="Q148" s="429">
        <f t="shared" ref="Q148" si="132">Q147+(Q149-Q147)/20*15</f>
        <v>0.14749999999999999</v>
      </c>
      <c r="R148" s="429">
        <f t="shared" ref="R148" si="133">R147+(R149-R147)/20*15</f>
        <v>0</v>
      </c>
      <c r="S148" s="354">
        <f t="shared" si="43"/>
        <v>0.86187499999999995</v>
      </c>
      <c r="T148" s="59"/>
      <c r="U148" s="346">
        <f>1-S148</f>
        <v>0.13812500000000005</v>
      </c>
      <c r="V148" s="6"/>
    </row>
    <row r="149" spans="2:22">
      <c r="B149" s="25" t="s">
        <v>57</v>
      </c>
      <c r="C149" s="25">
        <v>2050</v>
      </c>
      <c r="D149" s="26" t="s">
        <v>73</v>
      </c>
      <c r="E149" s="196">
        <v>0</v>
      </c>
      <c r="F149" s="196">
        <v>0</v>
      </c>
      <c r="G149" s="358">
        <v>0</v>
      </c>
      <c r="H149" s="358">
        <v>1.6500000000000001E-2</v>
      </c>
      <c r="I149" s="358">
        <v>2.3E-2</v>
      </c>
      <c r="J149" s="358">
        <v>7.4999999999999997E-3</v>
      </c>
      <c r="K149" s="196">
        <v>0</v>
      </c>
      <c r="L149" s="196">
        <v>0</v>
      </c>
      <c r="M149" s="196">
        <v>0</v>
      </c>
      <c r="N149" s="196">
        <v>0</v>
      </c>
      <c r="O149" s="196">
        <v>0.71799999999999997</v>
      </c>
      <c r="P149" s="196">
        <v>0</v>
      </c>
      <c r="Q149" s="196">
        <v>0.15</v>
      </c>
      <c r="R149" s="196">
        <v>0</v>
      </c>
      <c r="S149" s="354">
        <f t="shared" si="43"/>
        <v>0.91500000000000004</v>
      </c>
      <c r="T149" s="350" t="s">
        <v>504</v>
      </c>
      <c r="U149" s="346">
        <f t="shared" si="121"/>
        <v>8.4999999999999964E-2</v>
      </c>
      <c r="V149" s="6"/>
    </row>
    <row r="150" spans="2:22" ht="9.6" customHeight="1">
      <c r="B150" s="27"/>
      <c r="C150" s="27"/>
      <c r="D150" s="28"/>
      <c r="E150" s="196"/>
      <c r="F150" s="196"/>
      <c r="G150" s="196"/>
      <c r="H150" s="196"/>
      <c r="I150" s="196"/>
      <c r="J150" s="196"/>
      <c r="K150" s="196"/>
      <c r="L150" s="196"/>
      <c r="M150" s="196"/>
      <c r="N150" s="196"/>
      <c r="O150" s="196"/>
      <c r="P150" s="196"/>
      <c r="Q150" s="196"/>
      <c r="R150" s="196"/>
      <c r="S150" s="354"/>
      <c r="U150" s="347"/>
      <c r="V150" s="6"/>
    </row>
    <row r="151" spans="2:22">
      <c r="B151" s="25" t="s">
        <v>58</v>
      </c>
      <c r="C151" s="25">
        <v>2021</v>
      </c>
      <c r="D151" s="26" t="s">
        <v>73</v>
      </c>
      <c r="E151" s="196">
        <v>6.9144909321414053E-2</v>
      </c>
      <c r="F151" s="196">
        <v>0</v>
      </c>
      <c r="G151" s="196">
        <v>2.372232781512883E-2</v>
      </c>
      <c r="H151" s="196">
        <v>0.54601875888309892</v>
      </c>
      <c r="I151" s="196">
        <v>1.5836627273090254E-2</v>
      </c>
      <c r="J151" s="196">
        <v>0</v>
      </c>
      <c r="K151" s="196">
        <v>0</v>
      </c>
      <c r="L151" s="196">
        <v>0</v>
      </c>
      <c r="M151" s="196">
        <v>0</v>
      </c>
      <c r="N151" s="196">
        <v>0</v>
      </c>
      <c r="O151" s="196">
        <v>0.24649129903033365</v>
      </c>
      <c r="P151" s="196">
        <v>0</v>
      </c>
      <c r="Q151" s="196">
        <v>9.878607767693437E-2</v>
      </c>
      <c r="R151" s="196">
        <v>0</v>
      </c>
      <c r="S151" s="354">
        <f t="shared" si="43"/>
        <v>1</v>
      </c>
      <c r="U151" s="346">
        <v>0</v>
      </c>
      <c r="V151" s="6"/>
    </row>
    <row r="152" spans="2:22">
      <c r="B152" s="25" t="s">
        <v>58</v>
      </c>
      <c r="C152" s="25">
        <v>2030</v>
      </c>
      <c r="D152" s="26" t="s">
        <v>73</v>
      </c>
      <c r="E152" s="196">
        <v>0</v>
      </c>
      <c r="F152" s="196">
        <v>0</v>
      </c>
      <c r="G152" s="196">
        <v>0.06</v>
      </c>
      <c r="H152" s="353">
        <f>35%-11%</f>
        <v>0.24</v>
      </c>
      <c r="I152" s="358">
        <v>0.11</v>
      </c>
      <c r="J152" s="358">
        <v>0.05</v>
      </c>
      <c r="K152" s="196">
        <v>0</v>
      </c>
      <c r="L152" s="196">
        <v>0</v>
      </c>
      <c r="M152" s="196">
        <v>0.04</v>
      </c>
      <c r="N152" s="196">
        <v>0</v>
      </c>
      <c r="O152" s="358">
        <f>38.5530166493734%-1%</f>
        <v>0.37553016649373394</v>
      </c>
      <c r="P152" s="196">
        <v>0.02</v>
      </c>
      <c r="Q152" s="196">
        <v>0.10446983350626585</v>
      </c>
      <c r="R152" s="196">
        <v>0</v>
      </c>
      <c r="S152" s="354">
        <f t="shared" si="43"/>
        <v>0.99999999999999967</v>
      </c>
      <c r="T152" s="355" t="s">
        <v>488</v>
      </c>
      <c r="U152" s="346">
        <v>0</v>
      </c>
      <c r="V152" s="59" t="s">
        <v>255</v>
      </c>
    </row>
    <row r="153" spans="2:22">
      <c r="B153" s="25" t="s">
        <v>58</v>
      </c>
      <c r="C153" s="25">
        <v>2045</v>
      </c>
      <c r="D153" s="26" t="s">
        <v>73</v>
      </c>
      <c r="E153" s="429">
        <f>E152+(E154-E152)/20*15</f>
        <v>0</v>
      </c>
      <c r="F153" s="429">
        <f>F152+(F154-F152)/20*15</f>
        <v>0</v>
      </c>
      <c r="G153" s="429">
        <v>0</v>
      </c>
      <c r="H153" s="429">
        <v>0.14499999999999999</v>
      </c>
      <c r="I153" s="429">
        <v>0.1</v>
      </c>
      <c r="J153" s="429">
        <f t="shared" ref="J153" si="134">J152+(J154-J152)/20*15</f>
        <v>5.7500000000000002E-2</v>
      </c>
      <c r="K153" s="429">
        <f t="shared" ref="K153" si="135">K152+(K154-K152)/20*15</f>
        <v>0</v>
      </c>
      <c r="L153" s="429">
        <f t="shared" ref="L153" si="136">L152+(L154-L152)/20*15</f>
        <v>0</v>
      </c>
      <c r="M153" s="429">
        <f t="shared" ref="M153" si="137">M152+(M154-M152)/20*15</f>
        <v>8.4999999999999992E-2</v>
      </c>
      <c r="N153" s="429">
        <f t="shared" ref="N153" si="138">N152+(N154-N152)/20*15</f>
        <v>7.4999999999999997E-3</v>
      </c>
      <c r="O153" s="429">
        <f t="shared" ref="O153" si="139">O152+(O154-O152)/20*15</f>
        <v>0.45121691648245571</v>
      </c>
      <c r="P153" s="429">
        <f t="shared" ref="P153" si="140">P152+(P154-P152)/20*15</f>
        <v>4.2499999999999996E-2</v>
      </c>
      <c r="Q153" s="429">
        <f t="shared" ref="Q153" si="141">Q152+(Q154-Q152)/20*15</f>
        <v>0.11128308351754405</v>
      </c>
      <c r="R153" s="429">
        <f t="shared" ref="R153" si="142">R152+(R154-R152)/20*15</f>
        <v>0</v>
      </c>
      <c r="S153" s="354">
        <f>SUM(E153:R153)</f>
        <v>0.99999999999999967</v>
      </c>
      <c r="T153" s="355"/>
      <c r="U153" s="346"/>
      <c r="V153" s="59"/>
    </row>
    <row r="154" spans="2:22">
      <c r="B154" s="25" t="s">
        <v>58</v>
      </c>
      <c r="C154" s="25">
        <v>2050</v>
      </c>
      <c r="D154" s="26" t="s">
        <v>73</v>
      </c>
      <c r="E154" s="196">
        <v>0</v>
      </c>
      <c r="F154" s="196">
        <v>0</v>
      </c>
      <c r="G154" s="196">
        <v>0</v>
      </c>
      <c r="H154" s="358">
        <v>0.1</v>
      </c>
      <c r="I154" s="358">
        <v>0.09</v>
      </c>
      <c r="J154" s="358">
        <v>0.06</v>
      </c>
      <c r="K154" s="196">
        <v>0</v>
      </c>
      <c r="L154" s="196">
        <v>0</v>
      </c>
      <c r="M154" s="196">
        <v>0.1</v>
      </c>
      <c r="N154" s="196">
        <v>0.01</v>
      </c>
      <c r="O154" s="358">
        <f>52.6445833145363%-5%</f>
        <v>0.47644583314536298</v>
      </c>
      <c r="P154" s="358">
        <v>0.05</v>
      </c>
      <c r="Q154" s="196">
        <v>0.11355416685463679</v>
      </c>
      <c r="R154" s="196">
        <v>0</v>
      </c>
      <c r="S154" s="354">
        <f>SUM(E154:R154)</f>
        <v>0.99999999999999989</v>
      </c>
      <c r="T154" s="355" t="s">
        <v>405</v>
      </c>
      <c r="U154" s="346">
        <v>0</v>
      </c>
      <c r="V154" s="6"/>
    </row>
    <row r="155" spans="2:22">
      <c r="B155" s="27"/>
      <c r="C155" s="27"/>
      <c r="D155" s="28"/>
      <c r="E155" s="196"/>
      <c r="F155" s="196"/>
      <c r="G155" s="196"/>
      <c r="H155" s="196"/>
      <c r="I155" s="196"/>
      <c r="J155" s="196"/>
      <c r="K155" s="196"/>
      <c r="L155" s="196"/>
      <c r="M155" s="196"/>
      <c r="N155" s="196"/>
      <c r="O155" s="196"/>
      <c r="P155" s="196"/>
      <c r="Q155" s="196"/>
      <c r="R155" s="196"/>
      <c r="S155" s="354"/>
      <c r="U155" s="347"/>
      <c r="V155" s="6"/>
    </row>
    <row r="156" spans="2:22">
      <c r="B156" s="53" t="s">
        <v>59</v>
      </c>
      <c r="C156" s="53"/>
      <c r="D156" s="53"/>
      <c r="E156" s="196" t="s">
        <v>36</v>
      </c>
      <c r="F156" s="196" t="s">
        <v>47</v>
      </c>
      <c r="G156" s="196" t="s">
        <v>37</v>
      </c>
      <c r="H156" s="196" t="s">
        <v>38</v>
      </c>
      <c r="I156" s="196" t="s">
        <v>43</v>
      </c>
      <c r="J156" s="196" t="s">
        <v>44</v>
      </c>
      <c r="K156" s="196" t="s">
        <v>45</v>
      </c>
      <c r="L156" s="196" t="s">
        <v>46</v>
      </c>
      <c r="M156" s="196" t="s">
        <v>39</v>
      </c>
      <c r="N156" s="196" t="s">
        <v>40</v>
      </c>
      <c r="O156" s="196" t="s">
        <v>71</v>
      </c>
      <c r="P156" s="196" t="s">
        <v>48</v>
      </c>
      <c r="Q156" s="196" t="s">
        <v>41</v>
      </c>
      <c r="R156" s="196" t="s">
        <v>42</v>
      </c>
      <c r="S156" s="354"/>
      <c r="U156" s="340" t="s">
        <v>390</v>
      </c>
      <c r="V156" s="6"/>
    </row>
    <row r="157" spans="2:22">
      <c r="B157" s="25" t="s">
        <v>60</v>
      </c>
      <c r="C157" s="25">
        <v>2021</v>
      </c>
      <c r="D157" s="26" t="s">
        <v>73</v>
      </c>
      <c r="E157" s="358">
        <v>0.14000000000000001</v>
      </c>
      <c r="F157" s="196">
        <v>0</v>
      </c>
      <c r="G157" s="358">
        <v>0.38499999999999995</v>
      </c>
      <c r="H157" s="196">
        <v>1.9999999999999997E-2</v>
      </c>
      <c r="I157" s="358">
        <v>0.16999999999999998</v>
      </c>
      <c r="J157" s="358">
        <v>0.25499999999999995</v>
      </c>
      <c r="K157" s="196">
        <v>0</v>
      </c>
      <c r="L157" s="196">
        <v>0</v>
      </c>
      <c r="M157" s="196">
        <v>0</v>
      </c>
      <c r="N157" s="196">
        <v>0</v>
      </c>
      <c r="O157" s="196">
        <v>2.9999999999999995E-2</v>
      </c>
      <c r="P157" s="196">
        <v>0</v>
      </c>
      <c r="Q157" s="196">
        <v>0</v>
      </c>
      <c r="R157" s="196">
        <v>0</v>
      </c>
      <c r="S157" s="354">
        <f t="shared" si="43"/>
        <v>0.99999999999999978</v>
      </c>
      <c r="T157" s="59" t="s">
        <v>393</v>
      </c>
      <c r="U157" s="346">
        <v>0</v>
      </c>
      <c r="V157" s="6"/>
    </row>
    <row r="158" spans="2:22" ht="16.350000000000001" customHeight="1">
      <c r="B158" s="25" t="s">
        <v>60</v>
      </c>
      <c r="C158" s="25">
        <v>2030</v>
      </c>
      <c r="D158" s="26" t="s">
        <v>73</v>
      </c>
      <c r="E158" s="353">
        <v>0.01</v>
      </c>
      <c r="F158" s="196">
        <v>0</v>
      </c>
      <c r="G158" s="358">
        <v>0.09</v>
      </c>
      <c r="H158" s="353">
        <v>0.02</v>
      </c>
      <c r="I158" s="358">
        <v>0.3</v>
      </c>
      <c r="J158" s="358">
        <v>0.48</v>
      </c>
      <c r="K158" s="196">
        <v>0</v>
      </c>
      <c r="L158" s="196">
        <v>0</v>
      </c>
      <c r="M158" s="196">
        <v>0</v>
      </c>
      <c r="N158" s="196">
        <v>0</v>
      </c>
      <c r="O158" s="358">
        <v>0.1</v>
      </c>
      <c r="P158" s="196">
        <v>0</v>
      </c>
      <c r="Q158" s="353">
        <v>0</v>
      </c>
      <c r="R158" s="196">
        <v>0</v>
      </c>
      <c r="S158" s="354">
        <f t="shared" si="43"/>
        <v>0.99999999999999989</v>
      </c>
      <c r="T158" s="59" t="s">
        <v>412</v>
      </c>
      <c r="U158" s="346">
        <v>0</v>
      </c>
      <c r="V158" s="59" t="s">
        <v>256</v>
      </c>
    </row>
    <row r="159" spans="2:22" ht="16.350000000000001" customHeight="1">
      <c r="B159" s="25" t="s">
        <v>60</v>
      </c>
      <c r="C159" s="25">
        <v>2045</v>
      </c>
      <c r="D159" s="26" t="s">
        <v>73</v>
      </c>
      <c r="E159" s="429">
        <v>0</v>
      </c>
      <c r="F159" s="429">
        <f>F158+(F160-F158)/20*15</f>
        <v>0</v>
      </c>
      <c r="G159" s="429">
        <v>0</v>
      </c>
      <c r="H159" s="429">
        <v>1.4999999999999999E-2</v>
      </c>
      <c r="I159" s="429">
        <f>100%-SUM(E159:H159,J159:R159)</f>
        <v>0.26051980644989126</v>
      </c>
      <c r="J159" s="429">
        <f t="shared" ref="J159" si="143">J158+(J160-J158)/20*15</f>
        <v>0.52948019355010867</v>
      </c>
      <c r="K159" s="429">
        <f t="shared" ref="K159" si="144">K158+(K160-K158)/20*15</f>
        <v>0</v>
      </c>
      <c r="L159" s="429">
        <f t="shared" ref="L159" si="145">L158+(L160-L158)/20*15</f>
        <v>0</v>
      </c>
      <c r="M159" s="429">
        <f t="shared" ref="M159" si="146">M158+(M160-M158)/20*15</f>
        <v>0</v>
      </c>
      <c r="N159" s="429">
        <f t="shared" ref="N159" si="147">N158+(N160-N158)/20*15</f>
        <v>0</v>
      </c>
      <c r="O159" s="429">
        <v>0.19500000000000001</v>
      </c>
      <c r="P159" s="429">
        <f t="shared" ref="P159" si="148">P158+(P160-P158)/20*15</f>
        <v>0</v>
      </c>
      <c r="Q159" s="429">
        <f t="shared" ref="Q159" si="149">Q158+(Q160-Q158)/20*15</f>
        <v>0</v>
      </c>
      <c r="R159" s="429">
        <f t="shared" ref="R159" si="150">R158+(R160-R158)/20*15</f>
        <v>0</v>
      </c>
      <c r="S159" s="354">
        <f>SUM(E159:R159)</f>
        <v>1</v>
      </c>
      <c r="T159" s="59"/>
      <c r="U159" s="346"/>
      <c r="V159" s="59"/>
    </row>
    <row r="160" spans="2:22">
      <c r="B160" s="25" t="s">
        <v>60</v>
      </c>
      <c r="C160" s="25">
        <v>2050</v>
      </c>
      <c r="D160" s="26" t="s">
        <v>73</v>
      </c>
      <c r="E160" s="196">
        <v>0</v>
      </c>
      <c r="F160" s="196">
        <v>0</v>
      </c>
      <c r="G160" s="358">
        <v>0</v>
      </c>
      <c r="H160" s="358">
        <v>0.01</v>
      </c>
      <c r="I160" s="358">
        <f>100%-SUM(E160:H160,J160:R160)</f>
        <v>0.24402640859985514</v>
      </c>
      <c r="J160" s="358">
        <v>0.5459735914001449</v>
      </c>
      <c r="K160" s="196">
        <v>0</v>
      </c>
      <c r="L160" s="196">
        <v>0</v>
      </c>
      <c r="M160" s="196">
        <v>0</v>
      </c>
      <c r="N160" s="196">
        <v>0</v>
      </c>
      <c r="O160" s="358">
        <v>0.2</v>
      </c>
      <c r="P160" s="196">
        <v>0</v>
      </c>
      <c r="Q160" s="353">
        <v>0</v>
      </c>
      <c r="R160" s="196">
        <v>0</v>
      </c>
      <c r="S160" s="354">
        <f t="shared" si="43"/>
        <v>1</v>
      </c>
      <c r="T160" s="59" t="s">
        <v>398</v>
      </c>
      <c r="U160" s="346">
        <v>0</v>
      </c>
      <c r="V160" s="6"/>
    </row>
    <row r="161" spans="2:22">
      <c r="B161" s="27"/>
      <c r="C161" s="27"/>
      <c r="D161" s="28"/>
      <c r="E161" s="196"/>
      <c r="F161" s="196"/>
      <c r="G161" s="196"/>
      <c r="H161" s="196"/>
      <c r="I161" s="196"/>
      <c r="J161" s="196"/>
      <c r="K161" s="196"/>
      <c r="L161" s="196"/>
      <c r="M161" s="196"/>
      <c r="N161" s="196"/>
      <c r="O161" s="196"/>
      <c r="P161" s="196"/>
      <c r="Q161" s="196"/>
      <c r="R161" s="196"/>
      <c r="S161" s="354"/>
      <c r="U161" s="347"/>
      <c r="V161" s="6"/>
    </row>
    <row r="162" spans="2:22">
      <c r="B162" s="25" t="s">
        <v>61</v>
      </c>
      <c r="C162" s="25">
        <v>2021</v>
      </c>
      <c r="D162" s="26" t="s">
        <v>73</v>
      </c>
      <c r="E162" s="196">
        <v>0</v>
      </c>
      <c r="F162" s="196">
        <v>0</v>
      </c>
      <c r="G162" s="196">
        <v>0.09</v>
      </c>
      <c r="H162" s="196">
        <v>0.67</v>
      </c>
      <c r="I162" s="196">
        <v>0</v>
      </c>
      <c r="J162" s="196">
        <v>0</v>
      </c>
      <c r="K162" s="196">
        <v>0</v>
      </c>
      <c r="L162" s="196">
        <v>0</v>
      </c>
      <c r="M162" s="196">
        <v>0</v>
      </c>
      <c r="N162" s="196">
        <v>0</v>
      </c>
      <c r="O162" s="196">
        <v>0.24</v>
      </c>
      <c r="P162" s="196">
        <v>0</v>
      </c>
      <c r="Q162" s="196">
        <v>0</v>
      </c>
      <c r="R162" s="196">
        <v>0</v>
      </c>
      <c r="S162" s="354">
        <f t="shared" si="43"/>
        <v>1</v>
      </c>
      <c r="U162" s="346">
        <v>0</v>
      </c>
      <c r="V162" s="6"/>
    </row>
    <row r="163" spans="2:22">
      <c r="B163" s="25" t="s">
        <v>61</v>
      </c>
      <c r="C163" s="25">
        <v>2030</v>
      </c>
      <c r="D163" s="26" t="s">
        <v>73</v>
      </c>
      <c r="E163" s="196">
        <v>0</v>
      </c>
      <c r="F163" s="196">
        <v>0</v>
      </c>
      <c r="G163" s="196">
        <v>0</v>
      </c>
      <c r="H163" s="196">
        <v>0.54</v>
      </c>
      <c r="I163" s="196">
        <v>0</v>
      </c>
      <c r="J163" s="196">
        <v>0</v>
      </c>
      <c r="K163" s="196">
        <v>0</v>
      </c>
      <c r="L163" s="196">
        <v>0</v>
      </c>
      <c r="M163" s="196">
        <v>0</v>
      </c>
      <c r="N163" s="196">
        <v>0</v>
      </c>
      <c r="O163" s="358">
        <v>0.46</v>
      </c>
      <c r="P163" s="196">
        <v>0</v>
      </c>
      <c r="Q163" s="196">
        <v>0</v>
      </c>
      <c r="R163" s="358">
        <v>0</v>
      </c>
      <c r="S163" s="354">
        <f t="shared" si="43"/>
        <v>1</v>
      </c>
      <c r="U163" s="346">
        <v>0</v>
      </c>
      <c r="V163" s="6"/>
    </row>
    <row r="164" spans="2:22">
      <c r="B164" s="25" t="s">
        <v>61</v>
      </c>
      <c r="C164" s="25">
        <v>2045</v>
      </c>
      <c r="D164" s="26" t="s">
        <v>73</v>
      </c>
      <c r="E164" s="429">
        <f>E163+(E165-E163)/20*15</f>
        <v>0</v>
      </c>
      <c r="F164" s="429">
        <f>F163+(F165-F163)/20*15</f>
        <v>0</v>
      </c>
      <c r="G164" s="429">
        <f t="shared" ref="G164" si="151">G163+(G165-G163)/20*15</f>
        <v>0</v>
      </c>
      <c r="H164" s="429">
        <f t="shared" ref="H164" si="152">H163+(H165-H163)/20*15</f>
        <v>0.24750000000000005</v>
      </c>
      <c r="I164" s="429">
        <f t="shared" ref="I164" si="153">I163+(I165-I163)/20*15</f>
        <v>0</v>
      </c>
      <c r="J164" s="429">
        <f t="shared" ref="J164" si="154">J163+(J165-J163)/20*15</f>
        <v>0</v>
      </c>
      <c r="K164" s="429">
        <f t="shared" ref="K164" si="155">K163+(K165-K163)/20*15</f>
        <v>0</v>
      </c>
      <c r="L164" s="429">
        <f t="shared" ref="L164" si="156">L163+(L165-L163)/20*15</f>
        <v>0</v>
      </c>
      <c r="M164" s="429">
        <f t="shared" ref="M164" si="157">M163+(M165-M163)/20*15</f>
        <v>0</v>
      </c>
      <c r="N164" s="429">
        <f t="shared" ref="N164" si="158">N163+(N165-N163)/20*15</f>
        <v>0</v>
      </c>
      <c r="O164" s="429">
        <f t="shared" ref="O164" si="159">O163+(O165-O163)/20*15</f>
        <v>0.75249999999999995</v>
      </c>
      <c r="P164" s="429">
        <f t="shared" ref="P164" si="160">P163+(P165-P163)/20*15</f>
        <v>0</v>
      </c>
      <c r="Q164" s="429">
        <f t="shared" ref="Q164" si="161">Q163+(Q165-Q163)/20*15</f>
        <v>0</v>
      </c>
      <c r="R164" s="429">
        <v>0</v>
      </c>
      <c r="S164" s="354">
        <f>SUM(E164:R164)</f>
        <v>1</v>
      </c>
      <c r="U164" s="346"/>
      <c r="V164" s="6"/>
    </row>
    <row r="165" spans="2:22">
      <c r="B165" s="25" t="s">
        <v>61</v>
      </c>
      <c r="C165" s="25">
        <v>2050</v>
      </c>
      <c r="D165" s="26" t="s">
        <v>73</v>
      </c>
      <c r="E165" s="196">
        <v>0</v>
      </c>
      <c r="F165" s="196">
        <v>0</v>
      </c>
      <c r="G165" s="196">
        <v>0</v>
      </c>
      <c r="H165" s="358">
        <v>0.15</v>
      </c>
      <c r="I165" s="196">
        <v>0</v>
      </c>
      <c r="J165" s="196">
        <v>0</v>
      </c>
      <c r="K165" s="196">
        <v>0</v>
      </c>
      <c r="L165" s="196">
        <v>0</v>
      </c>
      <c r="M165" s="196">
        <v>0</v>
      </c>
      <c r="N165" s="196">
        <v>0</v>
      </c>
      <c r="O165" s="358">
        <v>0.85</v>
      </c>
      <c r="P165" s="196">
        <v>0</v>
      </c>
      <c r="Q165" s="196">
        <v>0</v>
      </c>
      <c r="R165" s="196">
        <v>0</v>
      </c>
      <c r="S165" s="354">
        <f t="shared" si="43"/>
        <v>1</v>
      </c>
      <c r="T165" s="59" t="s">
        <v>519</v>
      </c>
      <c r="U165" s="346">
        <v>0</v>
      </c>
      <c r="V165" s="6"/>
    </row>
    <row r="166" spans="2:22">
      <c r="B166" s="27"/>
      <c r="C166" s="27"/>
      <c r="D166" s="28"/>
      <c r="E166" s="196"/>
      <c r="F166" s="196"/>
      <c r="G166" s="196"/>
      <c r="H166" s="196"/>
      <c r="I166" s="196"/>
      <c r="J166" s="196"/>
      <c r="K166" s="196"/>
      <c r="L166" s="196"/>
      <c r="M166" s="196"/>
      <c r="N166" s="196"/>
      <c r="O166" s="196"/>
      <c r="P166" s="196"/>
      <c r="Q166" s="196"/>
      <c r="R166" s="196"/>
      <c r="S166" s="354"/>
      <c r="U166" s="347"/>
      <c r="V166" s="6"/>
    </row>
    <row r="167" spans="2:22">
      <c r="B167" s="25" t="s">
        <v>62</v>
      </c>
      <c r="C167" s="25">
        <v>2021</v>
      </c>
      <c r="D167" s="26" t="s">
        <v>73</v>
      </c>
      <c r="E167" s="196">
        <v>5.8824428211733226E-2</v>
      </c>
      <c r="F167" s="196">
        <v>2.3692803972379425E-2</v>
      </c>
      <c r="G167" s="196">
        <v>0.12818758280126549</v>
      </c>
      <c r="H167" s="196">
        <v>0.3694993728006245</v>
      </c>
      <c r="I167" s="196">
        <v>0.18685925692665384</v>
      </c>
      <c r="J167" s="196">
        <v>0</v>
      </c>
      <c r="K167" s="196">
        <v>0</v>
      </c>
      <c r="L167" s="196">
        <v>0</v>
      </c>
      <c r="M167" s="196">
        <v>0</v>
      </c>
      <c r="N167" s="196">
        <v>0</v>
      </c>
      <c r="O167" s="196">
        <v>0.2229644852361167</v>
      </c>
      <c r="P167" s="196">
        <v>0</v>
      </c>
      <c r="Q167" s="196">
        <v>9.9720700512267117E-3</v>
      </c>
      <c r="R167" s="196">
        <v>0</v>
      </c>
      <c r="S167" s="354">
        <f t="shared" si="43"/>
        <v>0.99999999999999989</v>
      </c>
      <c r="U167" s="346">
        <v>0</v>
      </c>
      <c r="V167" s="6"/>
    </row>
    <row r="168" spans="2:22">
      <c r="B168" s="25" t="s">
        <v>62</v>
      </c>
      <c r="C168" s="25">
        <v>2030</v>
      </c>
      <c r="D168" s="26" t="s">
        <v>73</v>
      </c>
      <c r="E168" s="196">
        <v>0</v>
      </c>
      <c r="F168" s="196">
        <v>0</v>
      </c>
      <c r="G168" s="196">
        <v>0.01</v>
      </c>
      <c r="H168" s="353">
        <v>0.245</v>
      </c>
      <c r="I168" s="353">
        <v>0.30499999999999999</v>
      </c>
      <c r="J168" s="196">
        <v>0</v>
      </c>
      <c r="K168" s="196">
        <v>0</v>
      </c>
      <c r="L168" s="196">
        <v>0</v>
      </c>
      <c r="M168" s="196">
        <v>0</v>
      </c>
      <c r="N168" s="196">
        <v>0</v>
      </c>
      <c r="O168" s="196">
        <v>0.44</v>
      </c>
      <c r="P168" s="196">
        <v>0</v>
      </c>
      <c r="Q168" s="196">
        <v>0</v>
      </c>
      <c r="R168" s="196">
        <v>0</v>
      </c>
      <c r="S168" s="354">
        <f>SUM(E168:R168)</f>
        <v>1</v>
      </c>
      <c r="T168" s="59" t="s">
        <v>257</v>
      </c>
      <c r="U168" s="346">
        <v>0</v>
      </c>
      <c r="V168" s="6"/>
    </row>
    <row r="169" spans="2:22">
      <c r="B169" s="25" t="s">
        <v>62</v>
      </c>
      <c r="C169" s="25">
        <v>2045</v>
      </c>
      <c r="D169" s="26" t="s">
        <v>73</v>
      </c>
      <c r="E169" s="429">
        <f>E168+(E170-E168)/20*15</f>
        <v>0</v>
      </c>
      <c r="F169" s="429">
        <f>F168+(F170-F168)/20*15</f>
        <v>0</v>
      </c>
      <c r="G169" s="429">
        <v>0</v>
      </c>
      <c r="H169" s="429">
        <f t="shared" ref="H169" si="162">H168+(H170-H168)/20*15</f>
        <v>0.18125000000000002</v>
      </c>
      <c r="I169" s="429">
        <f t="shared" ref="I169" si="163">I168+(I170-I168)/20*15</f>
        <v>0.28588968343962501</v>
      </c>
      <c r="J169" s="429">
        <f t="shared" ref="J169" si="164">J168+(J170-J168)/20*15</f>
        <v>0</v>
      </c>
      <c r="K169" s="429">
        <f t="shared" ref="K169" si="165">K168+(K170-K168)/20*15</f>
        <v>0</v>
      </c>
      <c r="L169" s="429">
        <f t="shared" ref="L169" si="166">L168+(L170-L168)/20*15</f>
        <v>0</v>
      </c>
      <c r="M169" s="429">
        <f t="shared" ref="M169" si="167">M168+(M170-M168)/20*15</f>
        <v>0</v>
      </c>
      <c r="N169" s="429">
        <f t="shared" ref="N169" si="168">N168+(N170-N168)/20*15</f>
        <v>0</v>
      </c>
      <c r="O169" s="429">
        <f>100%-SUM(E169:N169,P169:R169)</f>
        <v>0.53286031656037491</v>
      </c>
      <c r="P169" s="429">
        <f t="shared" ref="P169" si="169">P168+(P170-P168)/20*15</f>
        <v>0</v>
      </c>
      <c r="Q169" s="429">
        <f t="shared" ref="Q169" si="170">Q168+(Q170-Q168)/20*15</f>
        <v>0</v>
      </c>
      <c r="R169" s="429">
        <f t="shared" ref="R169" si="171">R168+(R170-R168)/20*15</f>
        <v>0</v>
      </c>
      <c r="S169" s="354">
        <f>SUM(E169:R169)</f>
        <v>1</v>
      </c>
      <c r="T169" s="59"/>
      <c r="U169" s="346"/>
      <c r="V169" s="6"/>
    </row>
    <row r="170" spans="2:22">
      <c r="B170" s="25" t="s">
        <v>62</v>
      </c>
      <c r="C170" s="25">
        <v>2050</v>
      </c>
      <c r="D170" s="26" t="s">
        <v>73</v>
      </c>
      <c r="E170" s="196">
        <v>0</v>
      </c>
      <c r="F170" s="196">
        <v>0</v>
      </c>
      <c r="G170" s="196">
        <v>0</v>
      </c>
      <c r="H170" s="353">
        <v>0.16</v>
      </c>
      <c r="I170" s="353">
        <f>100%-SUM(E170:H170,J170:R170)</f>
        <v>0.2795195779195</v>
      </c>
      <c r="J170" s="196">
        <v>0</v>
      </c>
      <c r="K170" s="196">
        <v>0</v>
      </c>
      <c r="L170" s="196">
        <v>0</v>
      </c>
      <c r="M170" s="196">
        <v>0</v>
      </c>
      <c r="N170" s="196">
        <v>0</v>
      </c>
      <c r="O170" s="196">
        <v>0.56048042208049997</v>
      </c>
      <c r="P170" s="196">
        <v>0</v>
      </c>
      <c r="Q170" s="196">
        <v>0</v>
      </c>
      <c r="R170" s="196">
        <v>0</v>
      </c>
      <c r="S170" s="354">
        <f t="shared" si="43"/>
        <v>1</v>
      </c>
      <c r="T170" s="59" t="s">
        <v>397</v>
      </c>
      <c r="U170" s="346">
        <v>0</v>
      </c>
      <c r="V170" s="6"/>
    </row>
    <row r="171" spans="2:22">
      <c r="B171" s="27"/>
      <c r="C171" s="27"/>
      <c r="D171" s="28"/>
      <c r="E171" s="196"/>
      <c r="F171" s="196"/>
      <c r="G171" s="196"/>
      <c r="H171" s="196"/>
      <c r="I171" s="196"/>
      <c r="J171" s="196"/>
      <c r="K171" s="196"/>
      <c r="L171" s="196"/>
      <c r="M171" s="196"/>
      <c r="N171" s="196"/>
      <c r="O171" s="196"/>
      <c r="P171" s="196"/>
      <c r="Q171" s="196"/>
      <c r="R171" s="196"/>
      <c r="S171" s="354"/>
      <c r="U171" s="347"/>
      <c r="V171" s="6"/>
    </row>
    <row r="172" spans="2:22">
      <c r="B172" s="53" t="s">
        <v>63</v>
      </c>
      <c r="C172" s="53"/>
      <c r="D172" s="53"/>
      <c r="E172" s="196" t="s">
        <v>36</v>
      </c>
      <c r="F172" s="196" t="s">
        <v>47</v>
      </c>
      <c r="G172" s="196" t="s">
        <v>37</v>
      </c>
      <c r="H172" s="196" t="s">
        <v>38</v>
      </c>
      <c r="I172" s="196" t="s">
        <v>43</v>
      </c>
      <c r="J172" s="196" t="s">
        <v>44</v>
      </c>
      <c r="K172" s="196" t="s">
        <v>45</v>
      </c>
      <c r="L172" s="196" t="s">
        <v>46</v>
      </c>
      <c r="M172" s="196" t="s">
        <v>39</v>
      </c>
      <c r="N172" s="196" t="s">
        <v>40</v>
      </c>
      <c r="O172" s="196" t="s">
        <v>71</v>
      </c>
      <c r="P172" s="196" t="s">
        <v>48</v>
      </c>
      <c r="Q172" s="196" t="s">
        <v>41</v>
      </c>
      <c r="R172" s="196" t="s">
        <v>42</v>
      </c>
      <c r="S172" s="354"/>
      <c r="T172" s="427" t="s">
        <v>507</v>
      </c>
      <c r="U172" s="340" t="s">
        <v>390</v>
      </c>
      <c r="V172" s="6"/>
    </row>
    <row r="173" spans="2:22">
      <c r="B173" s="25" t="s">
        <v>64</v>
      </c>
      <c r="C173" s="25">
        <v>2021</v>
      </c>
      <c r="D173" s="26" t="s">
        <v>73</v>
      </c>
      <c r="E173" s="358">
        <v>0.15</v>
      </c>
      <c r="F173" s="358">
        <v>0.04</v>
      </c>
      <c r="G173" s="358">
        <v>0.01</v>
      </c>
      <c r="H173" s="358">
        <f>100%-SUM(E173:G173,I173:R173)</f>
        <v>0.69950616650007014</v>
      </c>
      <c r="I173" s="358">
        <v>0</v>
      </c>
      <c r="J173" s="358">
        <v>0</v>
      </c>
      <c r="K173" s="358">
        <v>0</v>
      </c>
      <c r="L173" s="358">
        <v>4.9383349992985701E-4</v>
      </c>
      <c r="M173" s="358">
        <v>0</v>
      </c>
      <c r="N173" s="358">
        <v>0</v>
      </c>
      <c r="O173" s="358">
        <v>0.1</v>
      </c>
      <c r="P173" s="358">
        <v>0</v>
      </c>
      <c r="Q173" s="358">
        <v>0</v>
      </c>
      <c r="R173" s="358">
        <v>0</v>
      </c>
      <c r="S173" s="354">
        <f t="shared" si="43"/>
        <v>0.99999999999999989</v>
      </c>
      <c r="T173" s="59" t="s">
        <v>505</v>
      </c>
      <c r="U173" s="346">
        <v>0</v>
      </c>
      <c r="V173" s="6"/>
    </row>
    <row r="174" spans="2:22">
      <c r="B174" s="25" t="s">
        <v>64</v>
      </c>
      <c r="C174" s="25">
        <v>2030</v>
      </c>
      <c r="D174" s="26" t="s">
        <v>73</v>
      </c>
      <c r="E174" s="358">
        <v>0</v>
      </c>
      <c r="F174" s="358">
        <v>0.04</v>
      </c>
      <c r="G174" s="358">
        <v>0.01</v>
      </c>
      <c r="H174" s="358">
        <v>0.65</v>
      </c>
      <c r="I174" s="358">
        <v>0.06</v>
      </c>
      <c r="J174" s="358">
        <v>0.08</v>
      </c>
      <c r="K174" s="358">
        <v>0</v>
      </c>
      <c r="L174" s="358">
        <v>0.01</v>
      </c>
      <c r="M174" s="358">
        <v>0</v>
      </c>
      <c r="N174" s="358">
        <v>0</v>
      </c>
      <c r="O174" s="358">
        <v>0.15</v>
      </c>
      <c r="P174" s="358">
        <v>0</v>
      </c>
      <c r="Q174" s="358">
        <v>0</v>
      </c>
      <c r="R174" s="358">
        <v>0</v>
      </c>
      <c r="S174" s="354">
        <f t="shared" si="43"/>
        <v>1</v>
      </c>
      <c r="U174" s="346">
        <v>0</v>
      </c>
      <c r="V174" s="6"/>
    </row>
    <row r="175" spans="2:22">
      <c r="B175" s="25" t="s">
        <v>64</v>
      </c>
      <c r="C175" s="25">
        <v>2045</v>
      </c>
      <c r="D175" s="26" t="s">
        <v>73</v>
      </c>
      <c r="E175" s="429">
        <f>E174+(E176-E174)/20*15</f>
        <v>0</v>
      </c>
      <c r="F175" s="429">
        <f>F174+(F176-F174)/20*15</f>
        <v>1.0000000000000002E-2</v>
      </c>
      <c r="G175" s="429">
        <v>0</v>
      </c>
      <c r="H175" s="429">
        <f t="shared" ref="H175" si="172">H174+(H176-H174)/20*15</f>
        <v>0.27500000000000002</v>
      </c>
      <c r="I175" s="429">
        <f t="shared" ref="I175" si="173">I174+(I176-I174)/20*15</f>
        <v>0.1875</v>
      </c>
      <c r="J175" s="429">
        <f t="shared" ref="J175" si="174">J174+(J176-J174)/20*15</f>
        <v>7.2500000000000009E-2</v>
      </c>
      <c r="K175" s="429">
        <f t="shared" ref="K175" si="175">K174+(K176-K174)/20*15</f>
        <v>0</v>
      </c>
      <c r="L175" s="429">
        <f t="shared" ref="L175" si="176">L174+(L176-L174)/20*15</f>
        <v>0.1525</v>
      </c>
      <c r="M175" s="429">
        <f t="shared" ref="M175" si="177">M174+(M176-M174)/20*15</f>
        <v>0</v>
      </c>
      <c r="N175" s="429">
        <f t="shared" ref="N175" si="178">N174+(N176-N174)/20*15</f>
        <v>0</v>
      </c>
      <c r="O175" s="429">
        <v>0.30249999999999999</v>
      </c>
      <c r="P175" s="429">
        <f t="shared" ref="P175" si="179">P174+(P176-P174)/20*15</f>
        <v>0</v>
      </c>
      <c r="Q175" s="429">
        <f t="shared" ref="Q175" si="180">Q174+(Q176-Q174)/20*15</f>
        <v>0</v>
      </c>
      <c r="R175" s="429">
        <f t="shared" ref="R175" si="181">R174+(R176-R174)/20*15</f>
        <v>0</v>
      </c>
      <c r="S175" s="354">
        <f>SUM(E175:R175)</f>
        <v>1</v>
      </c>
      <c r="U175" s="346"/>
      <c r="V175" s="6"/>
    </row>
    <row r="176" spans="2:22">
      <c r="B176" s="25" t="s">
        <v>64</v>
      </c>
      <c r="C176" s="25">
        <v>2050</v>
      </c>
      <c r="D176" s="26" t="s">
        <v>73</v>
      </c>
      <c r="E176" s="358">
        <v>0</v>
      </c>
      <c r="F176" s="358">
        <v>0</v>
      </c>
      <c r="G176" s="358">
        <v>0</v>
      </c>
      <c r="H176" s="358">
        <v>0.15</v>
      </c>
      <c r="I176" s="358">
        <v>0.23</v>
      </c>
      <c r="J176" s="358">
        <v>7.0000000000000007E-2</v>
      </c>
      <c r="K176" s="358">
        <v>0</v>
      </c>
      <c r="L176" s="358">
        <v>0.2</v>
      </c>
      <c r="M176" s="358">
        <v>0</v>
      </c>
      <c r="N176" s="358">
        <v>0</v>
      </c>
      <c r="O176" s="358">
        <v>0.35</v>
      </c>
      <c r="P176" s="358">
        <v>0</v>
      </c>
      <c r="Q176" s="358">
        <v>0</v>
      </c>
      <c r="R176" s="358">
        <v>0</v>
      </c>
      <c r="S176" s="354">
        <f t="shared" si="43"/>
        <v>1</v>
      </c>
      <c r="T176" s="59" t="s">
        <v>506</v>
      </c>
      <c r="U176" s="346">
        <v>0</v>
      </c>
      <c r="V176" s="6"/>
    </row>
    <row r="177" spans="2:22">
      <c r="B177" s="27"/>
      <c r="C177" s="27"/>
      <c r="D177" s="28"/>
      <c r="E177" s="196"/>
      <c r="F177" s="196"/>
      <c r="G177" s="196"/>
      <c r="H177" s="196"/>
      <c r="I177" s="196"/>
      <c r="J177" s="196"/>
      <c r="K177" s="196"/>
      <c r="L177" s="196"/>
      <c r="M177" s="196"/>
      <c r="N177" s="196"/>
      <c r="O177" s="196"/>
      <c r="P177" s="196"/>
      <c r="Q177" s="196"/>
      <c r="R177" s="196"/>
      <c r="S177" s="354"/>
      <c r="T177" s="59" t="s">
        <v>508</v>
      </c>
      <c r="U177" s="347"/>
      <c r="V177" s="6"/>
    </row>
    <row r="178" spans="2:22">
      <c r="B178" s="25" t="s">
        <v>65</v>
      </c>
      <c r="C178" s="25">
        <v>2021</v>
      </c>
      <c r="D178" s="26" t="s">
        <v>73</v>
      </c>
      <c r="E178" s="196">
        <v>3.8197861649445025E-2</v>
      </c>
      <c r="F178" s="196">
        <v>2.3519892243492168E-3</v>
      </c>
      <c r="G178" s="196">
        <v>6.2781927503403945E-2</v>
      </c>
      <c r="H178" s="196">
        <v>0.37642386720371473</v>
      </c>
      <c r="I178" s="196">
        <v>1.8456018930648237E-2</v>
      </c>
      <c r="J178" s="196">
        <v>0</v>
      </c>
      <c r="K178" s="196">
        <v>0</v>
      </c>
      <c r="L178" s="196">
        <v>0</v>
      </c>
      <c r="M178" s="196">
        <v>0</v>
      </c>
      <c r="N178" s="196">
        <v>0</v>
      </c>
      <c r="O178" s="196">
        <v>0.42361739965669593</v>
      </c>
      <c r="P178" s="196">
        <v>0</v>
      </c>
      <c r="Q178" s="196">
        <v>7.8170935831742713E-2</v>
      </c>
      <c r="R178" s="196">
        <v>0</v>
      </c>
      <c r="S178" s="354">
        <f t="shared" si="43"/>
        <v>0.99999999999999989</v>
      </c>
      <c r="U178" s="346">
        <v>0</v>
      </c>
      <c r="V178" s="6"/>
    </row>
    <row r="179" spans="2:22">
      <c r="B179" s="25" t="s">
        <v>65</v>
      </c>
      <c r="C179" s="25">
        <v>2030</v>
      </c>
      <c r="D179" s="26" t="s">
        <v>73</v>
      </c>
      <c r="E179" s="196">
        <v>0</v>
      </c>
      <c r="F179" s="196">
        <v>0</v>
      </c>
      <c r="G179" s="196">
        <v>0</v>
      </c>
      <c r="H179" s="358">
        <v>0.12</v>
      </c>
      <c r="I179" s="353">
        <v>0.15</v>
      </c>
      <c r="J179" s="196">
        <v>0</v>
      </c>
      <c r="K179" s="196">
        <v>0</v>
      </c>
      <c r="L179" s="196">
        <v>0</v>
      </c>
      <c r="M179" s="358">
        <v>0.1</v>
      </c>
      <c r="N179" s="196">
        <v>0</v>
      </c>
      <c r="O179" s="358">
        <v>0.5</v>
      </c>
      <c r="P179" s="358">
        <v>0.05</v>
      </c>
      <c r="Q179" s="353">
        <v>0.08</v>
      </c>
      <c r="R179" s="196">
        <v>0</v>
      </c>
      <c r="S179" s="354">
        <f>SUM(E179:R179)</f>
        <v>1</v>
      </c>
      <c r="T179" s="59" t="s">
        <v>514</v>
      </c>
      <c r="U179" s="346">
        <v>0</v>
      </c>
      <c r="V179" s="59" t="s">
        <v>150</v>
      </c>
    </row>
    <row r="180" spans="2:22">
      <c r="B180" s="25" t="s">
        <v>65</v>
      </c>
      <c r="C180" s="25">
        <v>2045</v>
      </c>
      <c r="D180" s="26" t="s">
        <v>73</v>
      </c>
      <c r="E180" s="429">
        <f>E179+(E181-E179)/20*15</f>
        <v>0</v>
      </c>
      <c r="F180" s="429">
        <f>F179+(F181-F179)/20*15</f>
        <v>0</v>
      </c>
      <c r="G180" s="429">
        <f t="shared" ref="G180" si="182">G179+(G181-G179)/20*15</f>
        <v>0</v>
      </c>
      <c r="H180" s="429">
        <f t="shared" ref="H180" si="183">H179+(H181-H179)/20*15</f>
        <v>8.9124272763600965E-2</v>
      </c>
      <c r="I180" s="429">
        <f t="shared" ref="I180" si="184">I179+(I181-I179)/20*15</f>
        <v>0.12859275427609818</v>
      </c>
      <c r="J180" s="429">
        <f t="shared" ref="J180" si="185">J179+(J181-J179)/20*15</f>
        <v>0</v>
      </c>
      <c r="K180" s="429">
        <f t="shared" ref="K180" si="186">K179+(K181-K179)/20*15</f>
        <v>0</v>
      </c>
      <c r="L180" s="429">
        <f t="shared" ref="L180" si="187">L179+(L181-L179)/20*15</f>
        <v>0</v>
      </c>
      <c r="M180" s="429">
        <f t="shared" ref="M180" si="188">M179+(M181-M179)/20*15</f>
        <v>0.13</v>
      </c>
      <c r="N180" s="429">
        <f t="shared" ref="N180" si="189">N179+(N181-N179)/20*15</f>
        <v>0</v>
      </c>
      <c r="O180" s="429">
        <f t="shared" ref="O180" si="190">O179+(O181-O179)/20*15</f>
        <v>0.50750000000000006</v>
      </c>
      <c r="P180" s="429">
        <f t="shared" ref="P180" si="191">P179+(P181-P179)/20*15</f>
        <v>6.5000000000000002E-2</v>
      </c>
      <c r="Q180" s="429">
        <f t="shared" ref="Q180" si="192">Q179+(Q181-Q179)/20*15</f>
        <v>7.9782972960300805E-2</v>
      </c>
      <c r="R180" s="429">
        <f t="shared" ref="R180" si="193">R179+(R181-R179)/20*15</f>
        <v>0</v>
      </c>
      <c r="S180" s="354">
        <f>SUM(E180:R180)</f>
        <v>1</v>
      </c>
      <c r="T180" s="59"/>
      <c r="U180" s="346"/>
      <c r="V180" s="59"/>
    </row>
    <row r="181" spans="2:22">
      <c r="B181" s="25" t="s">
        <v>65</v>
      </c>
      <c r="C181" s="25">
        <v>2050</v>
      </c>
      <c r="D181" s="26" t="s">
        <v>73</v>
      </c>
      <c r="E181" s="196">
        <v>0</v>
      </c>
      <c r="F181" s="196">
        <v>0</v>
      </c>
      <c r="G181" s="196">
        <v>0</v>
      </c>
      <c r="H181" s="196">
        <v>7.8832363684801288E-2</v>
      </c>
      <c r="I181" s="196">
        <f>100%-SUM(E181:H181,J181:R181)</f>
        <v>0.12145700570146423</v>
      </c>
      <c r="J181" s="196">
        <v>0</v>
      </c>
      <c r="K181" s="196">
        <v>0</v>
      </c>
      <c r="L181" s="196">
        <v>0</v>
      </c>
      <c r="M181" s="358">
        <v>0.14000000000000001</v>
      </c>
      <c r="N181" s="196">
        <v>0</v>
      </c>
      <c r="O181" s="358">
        <v>0.51</v>
      </c>
      <c r="P181" s="358">
        <v>7.0000000000000007E-2</v>
      </c>
      <c r="Q181" s="196">
        <v>7.9710630613734401E-2</v>
      </c>
      <c r="R181" s="196">
        <v>0</v>
      </c>
      <c r="S181" s="354">
        <f>SUM(E181:R181)</f>
        <v>0.99999999999999989</v>
      </c>
      <c r="T181" s="59" t="s">
        <v>406</v>
      </c>
      <c r="U181" s="346">
        <v>0</v>
      </c>
      <c r="V181" s="6"/>
    </row>
    <row r="182" spans="2:22">
      <c r="B182" s="27"/>
      <c r="C182" s="27"/>
      <c r="D182" s="28"/>
      <c r="E182" s="196"/>
      <c r="F182" s="196"/>
      <c r="G182" s="196"/>
      <c r="H182" s="196"/>
      <c r="I182" s="196"/>
      <c r="J182" s="196"/>
      <c r="K182" s="196"/>
      <c r="L182" s="196"/>
      <c r="M182" s="196"/>
      <c r="N182" s="196"/>
      <c r="O182" s="196"/>
      <c r="P182" s="196"/>
      <c r="Q182" s="196"/>
      <c r="R182" s="196"/>
      <c r="S182" s="354"/>
      <c r="U182" s="347"/>
      <c r="V182" s="6"/>
    </row>
    <row r="183" spans="2:22">
      <c r="B183" s="22" t="s">
        <v>66</v>
      </c>
      <c r="C183" s="30">
        <v>2021</v>
      </c>
      <c r="D183" s="426" t="s">
        <v>73</v>
      </c>
      <c r="E183" s="196">
        <v>8.3013990767005202E-3</v>
      </c>
      <c r="F183" s="196">
        <v>8.3013990767005202E-3</v>
      </c>
      <c r="G183" s="196">
        <v>4.0460377582643842E-2</v>
      </c>
      <c r="H183" s="196">
        <v>0.34027899928580496</v>
      </c>
      <c r="I183" s="196">
        <v>1.0248979091153257E-2</v>
      </c>
      <c r="J183" s="196">
        <v>0</v>
      </c>
      <c r="K183" s="196">
        <v>0</v>
      </c>
      <c r="L183" s="196">
        <v>0</v>
      </c>
      <c r="M183" s="196">
        <v>0</v>
      </c>
      <c r="N183" s="196">
        <v>0</v>
      </c>
      <c r="O183" s="196">
        <v>0.58049486383623083</v>
      </c>
      <c r="P183" s="196">
        <v>0</v>
      </c>
      <c r="Q183" s="196">
        <v>1.1913982050766009E-2</v>
      </c>
      <c r="R183" s="196">
        <v>0</v>
      </c>
      <c r="S183" s="354">
        <f t="shared" si="43"/>
        <v>0.99999999999999989</v>
      </c>
      <c r="U183" s="346">
        <v>0</v>
      </c>
      <c r="V183" s="6"/>
    </row>
    <row r="184" spans="2:22">
      <c r="B184" s="22" t="s">
        <v>66</v>
      </c>
      <c r="C184" s="30">
        <v>2030</v>
      </c>
      <c r="D184" s="426" t="s">
        <v>73</v>
      </c>
      <c r="E184" s="196">
        <v>0</v>
      </c>
      <c r="F184" s="196">
        <v>0</v>
      </c>
      <c r="G184" s="196">
        <v>0</v>
      </c>
      <c r="H184" s="358">
        <v>0.2</v>
      </c>
      <c r="I184" s="353">
        <v>0.05</v>
      </c>
      <c r="J184" s="358">
        <v>0.04</v>
      </c>
      <c r="K184" s="196">
        <v>0</v>
      </c>
      <c r="L184" s="196">
        <v>0</v>
      </c>
      <c r="M184" s="196">
        <v>0.02</v>
      </c>
      <c r="N184" s="196">
        <v>0</v>
      </c>
      <c r="O184" s="353">
        <v>0.67</v>
      </c>
      <c r="P184" s="196">
        <v>0.01</v>
      </c>
      <c r="Q184" s="196">
        <v>0.01</v>
      </c>
      <c r="R184" s="196">
        <v>0</v>
      </c>
      <c r="S184" s="354">
        <f t="shared" si="43"/>
        <v>1</v>
      </c>
      <c r="T184" s="59" t="s">
        <v>395</v>
      </c>
      <c r="U184" s="346">
        <v>0</v>
      </c>
      <c r="V184" s="6"/>
    </row>
    <row r="185" spans="2:22">
      <c r="B185" s="22" t="s">
        <v>66</v>
      </c>
      <c r="C185" s="30">
        <v>2045</v>
      </c>
      <c r="D185" s="426" t="s">
        <v>73</v>
      </c>
      <c r="E185" s="429">
        <f>E184+(E186-E184)/20*15</f>
        <v>0</v>
      </c>
      <c r="F185" s="429">
        <f>F184+(F186-F184)/20*15</f>
        <v>0</v>
      </c>
      <c r="G185" s="429">
        <f t="shared" ref="G185" si="194">G184+(G186-G184)/20*15</f>
        <v>0</v>
      </c>
      <c r="H185" s="429">
        <f t="shared" ref="H185" si="195">H184+(H186-H184)/20*15</f>
        <v>7.1750000000000008E-2</v>
      </c>
      <c r="I185" s="429">
        <f t="shared" ref="I185" si="196">I184+(I186-I184)/20*15</f>
        <v>3.5000000000000003E-2</v>
      </c>
      <c r="J185" s="429">
        <f t="shared" ref="J185" si="197">J184+(J186-J184)/20*15</f>
        <v>7.0000000000000007E-2</v>
      </c>
      <c r="K185" s="429">
        <f t="shared" ref="K185" si="198">K184+(K186-K184)/20*15</f>
        <v>0</v>
      </c>
      <c r="L185" s="429">
        <f t="shared" ref="L185" si="199">L184+(L186-L184)/20*15</f>
        <v>0</v>
      </c>
      <c r="M185" s="429">
        <f t="shared" ref="M185" si="200">M184+(M186-M184)/20*15</f>
        <v>7.2499999999999995E-2</v>
      </c>
      <c r="N185" s="429">
        <f t="shared" ref="N185" si="201">N184+(N186-N184)/20*15</f>
        <v>0</v>
      </c>
      <c r="O185" s="429">
        <f t="shared" ref="O185" si="202">O184+(O186-O184)/20*15</f>
        <v>0.69699999999999995</v>
      </c>
      <c r="P185" s="429">
        <f t="shared" ref="P185" si="203">P184+(P186-P184)/20*15</f>
        <v>3.6249999999999998E-2</v>
      </c>
      <c r="Q185" s="429">
        <f t="shared" ref="Q185" si="204">Q184+(Q186-Q184)/20*15</f>
        <v>1.7500000000000002E-2</v>
      </c>
      <c r="R185" s="429">
        <f t="shared" ref="R185" si="205">R184+(R186-R184)/20*15</f>
        <v>0</v>
      </c>
      <c r="S185" s="354">
        <f>SUM(E185:R185)</f>
        <v>1</v>
      </c>
      <c r="T185" s="59"/>
      <c r="U185" s="346"/>
      <c r="V185" s="6"/>
    </row>
    <row r="186" spans="2:22">
      <c r="B186" s="22" t="s">
        <v>66</v>
      </c>
      <c r="C186" s="30">
        <v>2050</v>
      </c>
      <c r="D186" s="426" t="s">
        <v>73</v>
      </c>
      <c r="E186" s="196">
        <v>0</v>
      </c>
      <c r="F186" s="196">
        <v>0</v>
      </c>
      <c r="G186" s="196">
        <v>0</v>
      </c>
      <c r="H186" s="358">
        <v>2.9000000000000001E-2</v>
      </c>
      <c r="I186" s="353">
        <v>0.03</v>
      </c>
      <c r="J186" s="196">
        <v>0.08</v>
      </c>
      <c r="K186" s="196">
        <v>0</v>
      </c>
      <c r="L186" s="196">
        <v>0</v>
      </c>
      <c r="M186" s="196">
        <v>0.09</v>
      </c>
      <c r="N186" s="196">
        <v>0</v>
      </c>
      <c r="O186" s="351">
        <v>0.70599999999999996</v>
      </c>
      <c r="P186" s="196">
        <v>4.4999999999999998E-2</v>
      </c>
      <c r="Q186" s="196">
        <v>0.02</v>
      </c>
      <c r="R186" s="196">
        <v>0</v>
      </c>
      <c r="S186" s="354">
        <f t="shared" ref="S186:S208" si="206">SUM(E186:R186)</f>
        <v>1</v>
      </c>
      <c r="T186" s="59" t="s">
        <v>394</v>
      </c>
      <c r="U186" s="346">
        <v>0</v>
      </c>
      <c r="V186" s="6"/>
    </row>
    <row r="187" spans="2:22">
      <c r="B187" s="27"/>
      <c r="C187" s="27"/>
      <c r="D187" s="28"/>
      <c r="E187" s="196"/>
      <c r="F187" s="196"/>
      <c r="G187" s="196"/>
      <c r="H187" s="196"/>
      <c r="I187" s="196"/>
      <c r="J187" s="196"/>
      <c r="K187" s="196"/>
      <c r="L187" s="196"/>
      <c r="M187" s="196"/>
      <c r="N187" s="196"/>
      <c r="O187" s="196"/>
      <c r="P187" s="196"/>
      <c r="Q187" s="196"/>
      <c r="R187" s="196"/>
      <c r="S187" s="354"/>
      <c r="U187" s="347"/>
      <c r="V187" s="6"/>
    </row>
    <row r="188" spans="2:22">
      <c r="B188" s="22" t="s">
        <v>16</v>
      </c>
      <c r="C188" s="30">
        <v>2021</v>
      </c>
      <c r="D188" s="426" t="s">
        <v>73</v>
      </c>
      <c r="E188" s="196">
        <v>0</v>
      </c>
      <c r="F188" s="196">
        <v>0</v>
      </c>
      <c r="G188" s="196">
        <v>0.60033111051396904</v>
      </c>
      <c r="H188" s="196">
        <v>0.15234285737018208</v>
      </c>
      <c r="I188" s="196">
        <v>9.6699525508950118E-4</v>
      </c>
      <c r="J188" s="196">
        <v>0</v>
      </c>
      <c r="K188" s="196">
        <v>0</v>
      </c>
      <c r="L188" s="196">
        <v>0</v>
      </c>
      <c r="M188" s="196">
        <v>0</v>
      </c>
      <c r="N188" s="196">
        <v>0</v>
      </c>
      <c r="O188" s="196">
        <v>0.24635903686075952</v>
      </c>
      <c r="P188" s="196">
        <v>0</v>
      </c>
      <c r="Q188" s="196">
        <v>0</v>
      </c>
      <c r="R188" s="196">
        <v>0</v>
      </c>
      <c r="S188" s="354">
        <f t="shared" si="206"/>
        <v>1</v>
      </c>
      <c r="U188" s="346">
        <v>0</v>
      </c>
      <c r="V188" s="6"/>
    </row>
    <row r="189" spans="2:22">
      <c r="B189" s="22" t="s">
        <v>16</v>
      </c>
      <c r="C189" s="30">
        <v>2030</v>
      </c>
      <c r="D189" s="426" t="s">
        <v>73</v>
      </c>
      <c r="E189" s="196">
        <v>0</v>
      </c>
      <c r="F189" s="196">
        <v>0</v>
      </c>
      <c r="G189" s="358">
        <v>0.43</v>
      </c>
      <c r="H189" s="358">
        <f>100%-SUM(E189:G189,I189:R189)</f>
        <v>0.12057348138471591</v>
      </c>
      <c r="I189" s="196">
        <v>3.74265186152841E-2</v>
      </c>
      <c r="J189" s="358">
        <v>0.05</v>
      </c>
      <c r="K189" s="196">
        <v>0</v>
      </c>
      <c r="L189" s="196">
        <v>0</v>
      </c>
      <c r="M189" s="196">
        <v>0</v>
      </c>
      <c r="N189" s="196">
        <v>0</v>
      </c>
      <c r="O189" s="196">
        <v>0.34200000000000003</v>
      </c>
      <c r="P189" s="196">
        <v>0</v>
      </c>
      <c r="Q189" s="196">
        <v>0</v>
      </c>
      <c r="R189" s="196">
        <v>0.02</v>
      </c>
      <c r="S189" s="354">
        <f t="shared" si="206"/>
        <v>1</v>
      </c>
      <c r="U189" s="346">
        <v>0</v>
      </c>
      <c r="V189" s="6"/>
    </row>
    <row r="190" spans="2:22">
      <c r="B190" s="22" t="s">
        <v>16</v>
      </c>
      <c r="C190" s="30">
        <v>2045</v>
      </c>
      <c r="D190" s="426" t="s">
        <v>73</v>
      </c>
      <c r="E190" s="429">
        <f>E189+(E191-E189)/20*15</f>
        <v>0</v>
      </c>
      <c r="F190" s="429">
        <f>F189+(F191-F189)/20*15</f>
        <v>0</v>
      </c>
      <c r="G190" s="429">
        <v>0</v>
      </c>
      <c r="H190" s="429">
        <f t="shared" ref="H190" si="207">H189+(H191-H189)/20*15</f>
        <v>0.11264337034617898</v>
      </c>
      <c r="I190" s="429">
        <f t="shared" ref="I190" si="208">I189+(I191-I189)/20*15</f>
        <v>3.74265186152841E-2</v>
      </c>
      <c r="J190" s="429">
        <v>0.185</v>
      </c>
      <c r="K190" s="429">
        <f t="shared" ref="K190" si="209">K189+(K191-K189)/20*15</f>
        <v>0</v>
      </c>
      <c r="L190" s="429">
        <f t="shared" ref="L190" si="210">L189+(L191-L189)/20*15</f>
        <v>0</v>
      </c>
      <c r="M190" s="429">
        <f t="shared" ref="M190" si="211">M189+(M191-M189)/20*15</f>
        <v>0</v>
      </c>
      <c r="N190" s="429">
        <f t="shared" ref="N190" si="212">N189+(N191-N189)/20*15</f>
        <v>0</v>
      </c>
      <c r="O190" s="429">
        <v>0.59499999999999997</v>
      </c>
      <c r="P190" s="429">
        <f t="shared" ref="P190" si="213">P189+(P191-P189)/20*15</f>
        <v>0</v>
      </c>
      <c r="Q190" s="429">
        <f t="shared" ref="Q190" si="214">Q189+(Q191-Q189)/20*15</f>
        <v>0</v>
      </c>
      <c r="R190" s="429">
        <f>100%-SUM(E190:Q190)</f>
        <v>6.9930111038536968E-2</v>
      </c>
      <c r="S190" s="354">
        <f>SUM(E190:R190)</f>
        <v>1</v>
      </c>
      <c r="U190" s="346"/>
      <c r="V190" s="6"/>
    </row>
    <row r="191" spans="2:22">
      <c r="B191" s="22" t="s">
        <v>16</v>
      </c>
      <c r="C191" s="30">
        <v>2050</v>
      </c>
      <c r="D191" s="426" t="s">
        <v>73</v>
      </c>
      <c r="E191" s="196">
        <v>0</v>
      </c>
      <c r="F191" s="196">
        <v>0</v>
      </c>
      <c r="G191" s="358">
        <v>0</v>
      </c>
      <c r="H191" s="196">
        <v>0.11</v>
      </c>
      <c r="I191" s="196">
        <v>3.74265186152841E-2</v>
      </c>
      <c r="J191" s="358">
        <f>100%-SUM(E191:I191,K191:R191)</f>
        <v>0.18657348138471597</v>
      </c>
      <c r="K191" s="196">
        <v>0</v>
      </c>
      <c r="L191" s="196">
        <v>0</v>
      </c>
      <c r="M191" s="196">
        <v>0</v>
      </c>
      <c r="N191" s="196">
        <v>0</v>
      </c>
      <c r="O191" s="196">
        <v>0.59599999999999997</v>
      </c>
      <c r="P191" s="196">
        <v>0</v>
      </c>
      <c r="Q191" s="196">
        <v>0</v>
      </c>
      <c r="R191" s="196">
        <v>7.0000000000000007E-2</v>
      </c>
      <c r="S191" s="354">
        <f t="shared" si="206"/>
        <v>1</v>
      </c>
      <c r="T191" s="59" t="s">
        <v>477</v>
      </c>
      <c r="U191" s="346">
        <v>0</v>
      </c>
      <c r="V191" s="6"/>
    </row>
    <row r="192" spans="2:22">
      <c r="B192" s="27"/>
      <c r="C192" s="27"/>
      <c r="D192" s="28"/>
      <c r="E192" s="196"/>
      <c r="F192" s="196"/>
      <c r="G192" s="196"/>
      <c r="H192" s="196"/>
      <c r="I192" s="196"/>
      <c r="J192" s="196"/>
      <c r="K192" s="196"/>
      <c r="L192" s="196"/>
      <c r="M192" s="196"/>
      <c r="N192" s="196"/>
      <c r="O192" s="196"/>
      <c r="P192" s="196"/>
      <c r="Q192" s="196"/>
      <c r="R192" s="196"/>
      <c r="S192" s="354"/>
      <c r="U192" s="347"/>
      <c r="V192" s="6"/>
    </row>
    <row r="193" spans="2:22">
      <c r="B193" s="22" t="s">
        <v>67</v>
      </c>
      <c r="C193" s="22"/>
      <c r="D193" s="22"/>
      <c r="E193" s="196"/>
      <c r="F193" s="196"/>
      <c r="G193" s="196"/>
      <c r="H193" s="196"/>
      <c r="I193" s="196"/>
      <c r="J193" s="196"/>
      <c r="K193" s="196"/>
      <c r="L193" s="196"/>
      <c r="M193" s="196"/>
      <c r="N193" s="196"/>
      <c r="O193" s="196"/>
      <c r="P193" s="196"/>
      <c r="Q193" s="196"/>
      <c r="R193" s="196"/>
      <c r="S193" s="354"/>
      <c r="U193" s="340" t="s">
        <v>390</v>
      </c>
      <c r="V193" s="6"/>
    </row>
    <row r="194" spans="2:22">
      <c r="B194" s="25" t="s">
        <v>68</v>
      </c>
      <c r="C194" s="25">
        <v>2021</v>
      </c>
      <c r="D194" s="26" t="s">
        <v>73</v>
      </c>
      <c r="E194" s="196">
        <v>0</v>
      </c>
      <c r="F194" s="196">
        <v>0</v>
      </c>
      <c r="G194" s="196">
        <v>1.9754512164146254E-2</v>
      </c>
      <c r="H194" s="196">
        <v>0.32243631567381942</v>
      </c>
      <c r="I194" s="196">
        <v>0.25696781203673896</v>
      </c>
      <c r="J194" s="196">
        <v>0</v>
      </c>
      <c r="K194" s="196">
        <v>0</v>
      </c>
      <c r="L194" s="196">
        <v>0</v>
      </c>
      <c r="M194" s="196">
        <v>0</v>
      </c>
      <c r="N194" s="196">
        <v>0</v>
      </c>
      <c r="O194" s="196">
        <v>0.25840134449752034</v>
      </c>
      <c r="P194" s="196">
        <v>0</v>
      </c>
      <c r="Q194" s="196">
        <v>0.14244001562777497</v>
      </c>
      <c r="R194" s="196">
        <v>0</v>
      </c>
      <c r="S194" s="354">
        <f t="shared" si="206"/>
        <v>1</v>
      </c>
      <c r="U194" s="346">
        <v>0</v>
      </c>
      <c r="V194" s="6"/>
    </row>
    <row r="195" spans="2:22">
      <c r="B195" s="25" t="s">
        <v>68</v>
      </c>
      <c r="C195" s="25">
        <v>2030</v>
      </c>
      <c r="D195" s="26" t="s">
        <v>73</v>
      </c>
      <c r="E195" s="196">
        <v>0</v>
      </c>
      <c r="F195" s="196">
        <v>0</v>
      </c>
      <c r="G195" s="196">
        <v>0</v>
      </c>
      <c r="H195" s="358">
        <f>100%-SUM(E195:G195,I195:R195)</f>
        <v>0.12591293942866599</v>
      </c>
      <c r="I195" s="353">
        <v>0.42</v>
      </c>
      <c r="J195" s="358">
        <v>0.03</v>
      </c>
      <c r="K195" s="196">
        <v>0</v>
      </c>
      <c r="L195" s="358">
        <v>0</v>
      </c>
      <c r="M195" s="196">
        <v>0</v>
      </c>
      <c r="N195" s="196">
        <v>0</v>
      </c>
      <c r="O195" s="196">
        <v>0.28000000000000003</v>
      </c>
      <c r="P195" s="196">
        <v>0</v>
      </c>
      <c r="Q195" s="196">
        <v>0.144087060571334</v>
      </c>
      <c r="R195" s="196">
        <v>0</v>
      </c>
      <c r="S195" s="354">
        <f t="shared" si="206"/>
        <v>1</v>
      </c>
      <c r="T195" s="59" t="s">
        <v>396</v>
      </c>
      <c r="U195" s="346">
        <v>0</v>
      </c>
      <c r="V195" s="6"/>
    </row>
    <row r="196" spans="2:22">
      <c r="B196" s="25" t="s">
        <v>68</v>
      </c>
      <c r="C196" s="25">
        <v>2045</v>
      </c>
      <c r="D196" s="26" t="s">
        <v>73</v>
      </c>
      <c r="E196" s="429">
        <f>E195+(E197-E195)/20*15</f>
        <v>0</v>
      </c>
      <c r="F196" s="429">
        <f>F195+(F197-F195)/20*15</f>
        <v>0</v>
      </c>
      <c r="G196" s="429">
        <f t="shared" ref="G196" si="215">G195+(G197-G195)/20*15</f>
        <v>0</v>
      </c>
      <c r="H196" s="429">
        <f t="shared" ref="H196" si="216">H195+(H197-H195)/20*15</f>
        <v>5.3978234857166491E-2</v>
      </c>
      <c r="I196" s="429">
        <f t="shared" ref="I196" si="217">I195+(I197-I195)/20*15</f>
        <v>0.23249999999999996</v>
      </c>
      <c r="J196" s="429">
        <f t="shared" ref="J196" si="218">J195+(J197-J195)/20*15</f>
        <v>6.7500000000000004E-2</v>
      </c>
      <c r="K196" s="429">
        <f t="shared" ref="K196" si="219">K195+(K197-K195)/20*15</f>
        <v>0</v>
      </c>
      <c r="L196" s="429">
        <f t="shared" ref="L196" si="220">L195+(L197-L195)/20*15</f>
        <v>0</v>
      </c>
      <c r="M196" s="429">
        <f t="shared" ref="M196" si="221">M195+(M197-M195)/20*15</f>
        <v>0.13499999999999998</v>
      </c>
      <c r="N196" s="429">
        <f t="shared" ref="N196" si="222">N195+(N197-N195)/20*15</f>
        <v>0</v>
      </c>
      <c r="O196" s="429">
        <f t="shared" ref="O196" si="223">O195+(O197-O195)/20*15</f>
        <v>0.25750000000000001</v>
      </c>
      <c r="P196" s="429">
        <f t="shared" ref="P196" si="224">P195+(P197-P195)/20*15</f>
        <v>6.7499999999999991E-2</v>
      </c>
      <c r="Q196" s="429">
        <f t="shared" ref="Q196" si="225">Q195+(Q197-Q195)/20*15</f>
        <v>0.1860217651428335</v>
      </c>
      <c r="R196" s="429">
        <f t="shared" ref="R196" si="226">R195+(R197-R195)/20*15</f>
        <v>0</v>
      </c>
      <c r="S196" s="354">
        <f>SUM(E196:R196)</f>
        <v>0.99999999999999989</v>
      </c>
      <c r="T196" s="59"/>
      <c r="U196" s="346"/>
      <c r="V196" s="6"/>
    </row>
    <row r="197" spans="2:22">
      <c r="B197" s="25" t="s">
        <v>68</v>
      </c>
      <c r="C197" s="25">
        <v>2050</v>
      </c>
      <c r="D197" s="26" t="s">
        <v>73</v>
      </c>
      <c r="E197" s="196">
        <v>0</v>
      </c>
      <c r="F197" s="196">
        <v>0</v>
      </c>
      <c r="G197" s="196">
        <v>0</v>
      </c>
      <c r="H197" s="358">
        <v>0.03</v>
      </c>
      <c r="I197" s="358">
        <f>100%-SUM(E197:H197,J197:R197)</f>
        <v>0.16999999999999993</v>
      </c>
      <c r="J197" s="358">
        <v>0.08</v>
      </c>
      <c r="K197" s="196">
        <v>0</v>
      </c>
      <c r="L197" s="196">
        <v>0</v>
      </c>
      <c r="M197" s="196">
        <v>0.18</v>
      </c>
      <c r="N197" s="196">
        <v>0</v>
      </c>
      <c r="O197" s="196">
        <v>0.25</v>
      </c>
      <c r="P197" s="196">
        <v>0.09</v>
      </c>
      <c r="Q197" s="196">
        <v>0.2</v>
      </c>
      <c r="R197" s="196">
        <v>0</v>
      </c>
      <c r="S197" s="354">
        <f t="shared" si="206"/>
        <v>1</v>
      </c>
      <c r="T197" s="59" t="s">
        <v>518</v>
      </c>
      <c r="U197" s="346">
        <v>0</v>
      </c>
      <c r="V197" s="6"/>
    </row>
    <row r="198" spans="2:22">
      <c r="B198" s="27"/>
      <c r="C198" s="27"/>
      <c r="D198" s="28"/>
      <c r="E198" s="196"/>
      <c r="F198" s="196"/>
      <c r="G198" s="196"/>
      <c r="H198" s="196"/>
      <c r="I198" s="196"/>
      <c r="J198" s="196"/>
      <c r="K198" s="196"/>
      <c r="L198" s="196"/>
      <c r="M198" s="196"/>
      <c r="N198" s="196"/>
      <c r="O198" s="196"/>
      <c r="P198" s="196"/>
      <c r="Q198" s="196"/>
      <c r="R198" s="196"/>
      <c r="S198" s="354"/>
      <c r="U198" s="347"/>
      <c r="V198" s="6"/>
    </row>
    <row r="199" spans="2:22">
      <c r="B199" s="25" t="s">
        <v>69</v>
      </c>
      <c r="C199" s="25">
        <v>2021</v>
      </c>
      <c r="D199" s="26" t="s">
        <v>73</v>
      </c>
      <c r="E199" s="196">
        <v>0</v>
      </c>
      <c r="F199" s="196">
        <v>0</v>
      </c>
      <c r="G199" s="196">
        <v>0.14647136735122718</v>
      </c>
      <c r="H199" s="196">
        <v>0.33207214845968225</v>
      </c>
      <c r="I199" s="196">
        <v>1.3333320523131574E-2</v>
      </c>
      <c r="J199" s="196">
        <v>0</v>
      </c>
      <c r="K199" s="196">
        <v>0</v>
      </c>
      <c r="L199" s="196">
        <v>0</v>
      </c>
      <c r="M199" s="196">
        <v>0</v>
      </c>
      <c r="N199" s="196">
        <v>0</v>
      </c>
      <c r="O199" s="196">
        <v>0.48260816054781014</v>
      </c>
      <c r="P199" s="196">
        <v>0</v>
      </c>
      <c r="Q199" s="196">
        <v>2.5515003118148919E-2</v>
      </c>
      <c r="R199" s="196">
        <v>0</v>
      </c>
      <c r="S199" s="354">
        <f t="shared" si="206"/>
        <v>1.0000000000000002</v>
      </c>
      <c r="U199" s="346">
        <v>0</v>
      </c>
      <c r="V199" s="6"/>
    </row>
    <row r="200" spans="2:22">
      <c r="B200" s="25" t="s">
        <v>69</v>
      </c>
      <c r="C200" s="25">
        <v>2030</v>
      </c>
      <c r="D200" s="26" t="s">
        <v>73</v>
      </c>
      <c r="E200" s="196">
        <v>0</v>
      </c>
      <c r="F200" s="196">
        <v>0</v>
      </c>
      <c r="G200" s="196">
        <v>0.04</v>
      </c>
      <c r="H200" s="358">
        <v>0.25</v>
      </c>
      <c r="I200" s="196">
        <v>0.02</v>
      </c>
      <c r="J200" s="196">
        <v>0</v>
      </c>
      <c r="K200" s="196">
        <v>0</v>
      </c>
      <c r="L200" s="196">
        <v>0</v>
      </c>
      <c r="M200" s="358">
        <v>0.1</v>
      </c>
      <c r="N200" s="196">
        <v>0</v>
      </c>
      <c r="O200" s="196">
        <v>0.52</v>
      </c>
      <c r="P200" s="358">
        <v>0.05</v>
      </c>
      <c r="Q200" s="196">
        <v>0.02</v>
      </c>
      <c r="R200" s="196">
        <v>0</v>
      </c>
      <c r="S200" s="354">
        <f t="shared" si="206"/>
        <v>1</v>
      </c>
      <c r="U200" s="346">
        <v>0</v>
      </c>
    </row>
    <row r="201" spans="2:22">
      <c r="B201" s="25" t="s">
        <v>69</v>
      </c>
      <c r="C201" s="25">
        <v>2045</v>
      </c>
      <c r="D201" s="26" t="s">
        <v>73</v>
      </c>
      <c r="E201" s="429">
        <f>E200+(E202-E200)/20*15</f>
        <v>0</v>
      </c>
      <c r="F201" s="429">
        <f>F200+(F202-F200)/20*15</f>
        <v>0</v>
      </c>
      <c r="G201" s="429">
        <v>0</v>
      </c>
      <c r="H201" s="429">
        <f>100%-SUM(E201:G201,I201:R201)</f>
        <v>0.13538861088957499</v>
      </c>
      <c r="I201" s="429">
        <f t="shared" ref="I201" si="227">I200+(I202-I200)/20*15</f>
        <v>0.02</v>
      </c>
      <c r="J201" s="429">
        <f t="shared" ref="J201" si="228">J200+(J202-J200)/20*15</f>
        <v>0</v>
      </c>
      <c r="K201" s="429">
        <f t="shared" ref="K201" si="229">K200+(K202-K200)/20*15</f>
        <v>0</v>
      </c>
      <c r="L201" s="429">
        <f t="shared" ref="L201" si="230">L200+(L202-L200)/20*15</f>
        <v>0</v>
      </c>
      <c r="M201" s="429">
        <f t="shared" ref="M201" si="231">M200+(M202-M200)/20*15</f>
        <v>0.19</v>
      </c>
      <c r="N201" s="429">
        <f t="shared" ref="N201" si="232">N200+(N202-N200)/20*15</f>
        <v>0</v>
      </c>
      <c r="O201" s="429">
        <f t="shared" ref="O201" si="233">O200+(O202-O200)/20*15</f>
        <v>0.53500000000000003</v>
      </c>
      <c r="P201" s="429">
        <f t="shared" ref="P201" si="234">P200+(P202-P200)/20*15</f>
        <v>9.5000000000000001E-2</v>
      </c>
      <c r="Q201" s="429">
        <f t="shared" ref="Q201" si="235">Q200+(Q202-Q200)/20*15</f>
        <v>2.4611389110425E-2</v>
      </c>
      <c r="R201" s="429">
        <f t="shared" ref="R201" si="236">R200+(R202-R200)/20*15</f>
        <v>0</v>
      </c>
      <c r="S201" s="354">
        <f>SUM(E201:R201)</f>
        <v>1</v>
      </c>
      <c r="U201" s="346"/>
    </row>
    <row r="202" spans="2:22">
      <c r="B202" s="25" t="s">
        <v>69</v>
      </c>
      <c r="C202" s="25">
        <v>2050</v>
      </c>
      <c r="D202" s="26" t="s">
        <v>73</v>
      </c>
      <c r="E202" s="196">
        <v>0</v>
      </c>
      <c r="F202" s="196">
        <v>0</v>
      </c>
      <c r="G202" s="196">
        <v>0</v>
      </c>
      <c r="H202" s="196">
        <v>8.3851481186099974E-2</v>
      </c>
      <c r="I202" s="196">
        <v>0.02</v>
      </c>
      <c r="J202" s="196">
        <v>0</v>
      </c>
      <c r="K202" s="196">
        <v>0</v>
      </c>
      <c r="L202" s="196">
        <v>0</v>
      </c>
      <c r="M202" s="196">
        <v>0.22</v>
      </c>
      <c r="N202" s="196">
        <v>0</v>
      </c>
      <c r="O202" s="196">
        <v>0.54</v>
      </c>
      <c r="P202" s="196">
        <v>0.11</v>
      </c>
      <c r="Q202" s="196">
        <v>2.6148518813899999E-2</v>
      </c>
      <c r="R202" s="196">
        <v>0</v>
      </c>
      <c r="S202" s="354">
        <f t="shared" si="206"/>
        <v>1</v>
      </c>
      <c r="U202" s="346">
        <v>0</v>
      </c>
    </row>
    <row r="203" spans="2:22">
      <c r="B203" s="27"/>
      <c r="C203" s="27"/>
      <c r="D203" s="28"/>
      <c r="E203" s="196"/>
      <c r="F203" s="196"/>
      <c r="G203" s="196"/>
      <c r="H203" s="196"/>
      <c r="I203" s="196"/>
      <c r="J203" s="196"/>
      <c r="K203" s="196"/>
      <c r="L203" s="196"/>
      <c r="M203" s="196"/>
      <c r="N203" s="196"/>
      <c r="O203" s="196"/>
      <c r="P203" s="196"/>
      <c r="Q203" s="196"/>
      <c r="R203" s="196"/>
      <c r="S203" s="354"/>
      <c r="U203" s="348"/>
    </row>
    <row r="204" spans="2:22">
      <c r="B204" s="53" t="s">
        <v>128</v>
      </c>
      <c r="C204" s="53"/>
      <c r="D204" s="53"/>
      <c r="E204" s="196" t="s">
        <v>36</v>
      </c>
      <c r="F204" s="196" t="s">
        <v>47</v>
      </c>
      <c r="G204" s="196" t="s">
        <v>37</v>
      </c>
      <c r="H204" s="196" t="s">
        <v>38</v>
      </c>
      <c r="I204" s="196" t="s">
        <v>43</v>
      </c>
      <c r="J204" s="196" t="s">
        <v>44</v>
      </c>
      <c r="K204" s="196" t="s">
        <v>45</v>
      </c>
      <c r="L204" s="196" t="s">
        <v>46</v>
      </c>
      <c r="M204" s="196" t="s">
        <v>39</v>
      </c>
      <c r="N204" s="196" t="s">
        <v>40</v>
      </c>
      <c r="O204" s="196" t="s">
        <v>71</v>
      </c>
      <c r="P204" s="196" t="s">
        <v>48</v>
      </c>
      <c r="Q204" s="196" t="s">
        <v>41</v>
      </c>
      <c r="R204" s="196" t="s">
        <v>42</v>
      </c>
      <c r="S204" s="354"/>
    </row>
    <row r="205" spans="2:22">
      <c r="B205" s="25" t="s">
        <v>128</v>
      </c>
      <c r="C205" s="25">
        <v>2021</v>
      </c>
      <c r="D205" s="26" t="s">
        <v>73</v>
      </c>
      <c r="E205" s="196">
        <v>0</v>
      </c>
      <c r="F205" s="196">
        <v>0</v>
      </c>
      <c r="G205" s="196">
        <v>0</v>
      </c>
      <c r="H205" s="196">
        <v>0</v>
      </c>
      <c r="I205" s="196">
        <v>0</v>
      </c>
      <c r="J205" s="196">
        <v>0</v>
      </c>
      <c r="K205" s="196">
        <v>0</v>
      </c>
      <c r="L205" s="196">
        <v>0</v>
      </c>
      <c r="M205" s="196">
        <v>0</v>
      </c>
      <c r="N205" s="196">
        <v>0</v>
      </c>
      <c r="O205" s="196">
        <v>1</v>
      </c>
      <c r="P205" s="196">
        <v>0</v>
      </c>
      <c r="Q205" s="196">
        <v>0</v>
      </c>
      <c r="R205" s="196">
        <v>0</v>
      </c>
      <c r="S205" s="354">
        <f t="shared" si="206"/>
        <v>1</v>
      </c>
      <c r="U205" s="346">
        <v>0</v>
      </c>
    </row>
    <row r="206" spans="2:22">
      <c r="B206" s="25" t="s">
        <v>128</v>
      </c>
      <c r="C206" s="25">
        <v>2030</v>
      </c>
      <c r="D206" s="26" t="s">
        <v>73</v>
      </c>
      <c r="E206" s="196">
        <v>0</v>
      </c>
      <c r="F206" s="196">
        <v>0</v>
      </c>
      <c r="G206" s="196">
        <v>0</v>
      </c>
      <c r="H206" s="196">
        <v>0</v>
      </c>
      <c r="I206" s="196">
        <v>0</v>
      </c>
      <c r="J206" s="196">
        <v>0</v>
      </c>
      <c r="K206" s="196">
        <v>0</v>
      </c>
      <c r="L206" s="196">
        <v>0</v>
      </c>
      <c r="M206" s="196">
        <v>0</v>
      </c>
      <c r="N206" s="196">
        <v>0</v>
      </c>
      <c r="O206" s="196">
        <v>1</v>
      </c>
      <c r="P206" s="196">
        <v>0</v>
      </c>
      <c r="Q206" s="196">
        <v>0</v>
      </c>
      <c r="R206" s="196">
        <v>0</v>
      </c>
      <c r="S206" s="354">
        <f t="shared" si="206"/>
        <v>1</v>
      </c>
      <c r="U206" s="346">
        <v>0</v>
      </c>
    </row>
    <row r="207" spans="2:22">
      <c r="B207" s="25" t="s">
        <v>128</v>
      </c>
      <c r="C207" s="25">
        <v>2045</v>
      </c>
      <c r="D207" s="26" t="s">
        <v>73</v>
      </c>
      <c r="E207" s="429">
        <f>E206+(E208-E206)/20*15</f>
        <v>0</v>
      </c>
      <c r="F207" s="429">
        <f>F206+(F208-F206)/20*15</f>
        <v>0</v>
      </c>
      <c r="G207" s="429">
        <f t="shared" ref="G207" si="237">G206+(G208-G206)/20*15</f>
        <v>0</v>
      </c>
      <c r="H207" s="429">
        <f t="shared" ref="H207" si="238">H206+(H208-H206)/20*15</f>
        <v>0</v>
      </c>
      <c r="I207" s="429">
        <f t="shared" ref="I207" si="239">I206+(I208-I206)/20*15</f>
        <v>0</v>
      </c>
      <c r="J207" s="429">
        <f t="shared" ref="J207" si="240">J206+(J208-J206)/20*15</f>
        <v>0</v>
      </c>
      <c r="K207" s="429">
        <f t="shared" ref="K207" si="241">K206+(K208-K206)/20*15</f>
        <v>0</v>
      </c>
      <c r="L207" s="429">
        <f t="shared" ref="L207" si="242">L206+(L208-L206)/20*15</f>
        <v>0</v>
      </c>
      <c r="M207" s="429">
        <f t="shared" ref="M207" si="243">M206+(M208-M206)/20*15</f>
        <v>0</v>
      </c>
      <c r="N207" s="429">
        <f t="shared" ref="N207" si="244">N206+(N208-N206)/20*15</f>
        <v>0</v>
      </c>
      <c r="O207" s="429">
        <f t="shared" ref="O207" si="245">O206+(O208-O206)/20*15</f>
        <v>1</v>
      </c>
      <c r="P207" s="429">
        <f t="shared" ref="P207" si="246">P206+(P208-P206)/20*15</f>
        <v>0</v>
      </c>
      <c r="Q207" s="429">
        <f t="shared" ref="Q207" si="247">Q206+(Q208-Q206)/20*15</f>
        <v>0</v>
      </c>
      <c r="R207" s="429">
        <f t="shared" ref="R207" si="248">R206+(R208-R206)/20*15</f>
        <v>0</v>
      </c>
      <c r="S207" s="354">
        <f>SUM(E207:R207)</f>
        <v>1</v>
      </c>
      <c r="U207" s="346"/>
    </row>
    <row r="208" spans="2:22">
      <c r="B208" s="25" t="s">
        <v>128</v>
      </c>
      <c r="C208" s="25">
        <v>2050</v>
      </c>
      <c r="D208" s="26" t="s">
        <v>73</v>
      </c>
      <c r="E208" s="196">
        <v>0</v>
      </c>
      <c r="F208" s="196">
        <v>0</v>
      </c>
      <c r="G208" s="196">
        <v>0</v>
      </c>
      <c r="H208" s="196">
        <v>0</v>
      </c>
      <c r="I208" s="196">
        <v>0</v>
      </c>
      <c r="J208" s="196">
        <v>0</v>
      </c>
      <c r="K208" s="196">
        <v>0</v>
      </c>
      <c r="L208" s="196">
        <v>0</v>
      </c>
      <c r="M208" s="196">
        <v>0</v>
      </c>
      <c r="N208" s="196">
        <v>0</v>
      </c>
      <c r="O208" s="196">
        <v>1</v>
      </c>
      <c r="P208" s="196">
        <v>0</v>
      </c>
      <c r="Q208" s="196">
        <v>0</v>
      </c>
      <c r="R208" s="196">
        <v>0</v>
      </c>
      <c r="S208" s="354">
        <f t="shared" si="206"/>
        <v>1</v>
      </c>
      <c r="U208" s="349"/>
    </row>
    <row r="213" spans="2:19">
      <c r="B213" s="464" t="s">
        <v>131</v>
      </c>
      <c r="C213" s="464"/>
      <c r="D213" s="464"/>
      <c r="E213" s="464"/>
      <c r="F213" s="464"/>
      <c r="G213" s="464"/>
      <c r="H213" s="464"/>
      <c r="I213" s="464"/>
      <c r="J213" s="464"/>
      <c r="K213" s="464"/>
      <c r="L213" s="464"/>
      <c r="M213" s="464"/>
      <c r="N213" s="464"/>
      <c r="O213" s="464"/>
      <c r="P213" s="464"/>
      <c r="Q213" s="464"/>
      <c r="R213" s="464"/>
      <c r="S213" s="464"/>
    </row>
    <row r="214" spans="2:19">
      <c r="B214" s="55"/>
      <c r="C214" s="55"/>
      <c r="D214" s="55"/>
      <c r="E214" s="55"/>
      <c r="F214" s="55"/>
      <c r="G214" s="55"/>
    </row>
    <row r="215" spans="2:19">
      <c r="B215" s="463"/>
      <c r="C215" s="463"/>
      <c r="D215" s="463"/>
      <c r="E215" s="463"/>
      <c r="F215" s="463"/>
      <c r="G215" s="463"/>
      <c r="H215" s="463"/>
      <c r="I215" s="463"/>
      <c r="J215" s="463"/>
      <c r="K215" s="463"/>
      <c r="L215" s="463"/>
      <c r="M215" s="463"/>
      <c r="N215" s="463"/>
      <c r="O215" s="463"/>
      <c r="P215" s="463"/>
      <c r="Q215" s="463"/>
      <c r="R215" s="463"/>
      <c r="S215" s="463"/>
    </row>
    <row r="216" spans="2:19">
      <c r="B216" s="463"/>
      <c r="C216" s="463"/>
      <c r="D216" s="463"/>
      <c r="E216" s="463"/>
      <c r="F216" s="463"/>
      <c r="G216" s="463"/>
      <c r="H216" s="463"/>
      <c r="I216" s="463"/>
      <c r="J216" s="463"/>
      <c r="K216" s="463"/>
      <c r="L216" s="463"/>
      <c r="M216" s="463"/>
      <c r="N216" s="463"/>
      <c r="O216" s="463"/>
      <c r="P216" s="463"/>
      <c r="Q216" s="463"/>
      <c r="R216" s="463"/>
      <c r="S216" s="463"/>
    </row>
    <row r="217" spans="2:19" ht="14.4" customHeight="1"/>
    <row r="218" spans="2:19">
      <c r="B218" s="493" t="s">
        <v>129</v>
      </c>
      <c r="C218" s="493"/>
      <c r="D218" s="494" t="s">
        <v>193</v>
      </c>
      <c r="E218" s="494"/>
      <c r="F218" s="494"/>
      <c r="G218" s="494"/>
    </row>
    <row r="219" spans="2:19">
      <c r="B219" s="493"/>
      <c r="C219" s="493"/>
      <c r="D219" s="104">
        <v>2025</v>
      </c>
      <c r="E219" s="104">
        <v>2030</v>
      </c>
      <c r="F219" s="104">
        <v>2040</v>
      </c>
      <c r="G219" s="104">
        <v>2050</v>
      </c>
    </row>
    <row r="220" spans="2:19">
      <c r="B220" s="485" t="s">
        <v>9</v>
      </c>
      <c r="C220" s="485"/>
      <c r="D220" s="32"/>
      <c r="E220" s="32"/>
      <c r="F220" s="32"/>
      <c r="G220" s="32"/>
      <c r="H220" s="59"/>
    </row>
    <row r="221" spans="2:19" ht="14.4" customHeight="1">
      <c r="B221" s="474" t="s">
        <v>49</v>
      </c>
      <c r="C221" s="474"/>
      <c r="D221" s="107">
        <v>0.98</v>
      </c>
      <c r="E221" s="107">
        <v>0.9</v>
      </c>
      <c r="F221" s="107"/>
      <c r="G221" s="107">
        <v>0.7</v>
      </c>
      <c r="H221" s="59" t="s">
        <v>500</v>
      </c>
    </row>
    <row r="222" spans="2:19">
      <c r="B222" s="474" t="s">
        <v>50</v>
      </c>
      <c r="C222" s="474"/>
      <c r="D222" s="107">
        <v>0.98</v>
      </c>
      <c r="E222" s="107">
        <v>0.95</v>
      </c>
      <c r="F222" s="107"/>
      <c r="G222" s="107">
        <v>0.9</v>
      </c>
    </row>
    <row r="223" spans="2:19">
      <c r="B223" s="474" t="s">
        <v>51</v>
      </c>
      <c r="C223" s="474"/>
      <c r="D223" s="107">
        <v>1</v>
      </c>
      <c r="E223" s="107">
        <v>0.95</v>
      </c>
      <c r="F223" s="107"/>
      <c r="G223" s="107">
        <v>0.9</v>
      </c>
    </row>
    <row r="224" spans="2:19">
      <c r="B224" s="474" t="s">
        <v>82</v>
      </c>
      <c r="C224" s="474"/>
      <c r="D224" s="107">
        <v>1</v>
      </c>
      <c r="E224" s="107">
        <v>0.95</v>
      </c>
      <c r="F224" s="107"/>
      <c r="G224" s="107">
        <v>0.9</v>
      </c>
      <c r="K224" s="57" t="s">
        <v>388</v>
      </c>
      <c r="L224" s="401">
        <v>0.2</v>
      </c>
    </row>
    <row r="225" spans="2:14">
      <c r="B225" s="474" t="s">
        <v>74</v>
      </c>
      <c r="C225" s="474"/>
      <c r="D225" s="107">
        <v>0.98</v>
      </c>
      <c r="E225" s="107">
        <v>0.9</v>
      </c>
      <c r="F225" s="107"/>
      <c r="G225" s="107">
        <v>0.8</v>
      </c>
      <c r="H225" s="59" t="s">
        <v>517</v>
      </c>
      <c r="K225" s="57" t="s">
        <v>389</v>
      </c>
      <c r="L225" s="401">
        <v>-0.1</v>
      </c>
      <c r="M225" t="s">
        <v>473</v>
      </c>
    </row>
    <row r="226" spans="2:14">
      <c r="B226" s="474" t="s">
        <v>75</v>
      </c>
      <c r="C226" s="474"/>
      <c r="D226" s="107">
        <v>0.95</v>
      </c>
      <c r="E226" s="107">
        <v>0.75</v>
      </c>
      <c r="F226" s="107"/>
      <c r="G226" s="107">
        <v>0.75</v>
      </c>
    </row>
    <row r="227" spans="2:14">
      <c r="B227" s="474" t="s">
        <v>55</v>
      </c>
      <c r="C227" s="474"/>
      <c r="D227" s="107">
        <v>0.98</v>
      </c>
      <c r="E227" s="107">
        <v>0.95</v>
      </c>
      <c r="F227" s="107"/>
      <c r="G227" s="107">
        <v>0.9</v>
      </c>
    </row>
    <row r="228" spans="2:14">
      <c r="B228" s="485" t="s">
        <v>10</v>
      </c>
      <c r="C228" s="485"/>
      <c r="D228" s="314"/>
      <c r="E228" s="314"/>
      <c r="F228" s="314"/>
      <c r="G228" s="314"/>
    </row>
    <row r="229" spans="2:14">
      <c r="B229" s="474" t="s">
        <v>510</v>
      </c>
      <c r="C229" s="474"/>
      <c r="D229" s="107">
        <v>0.95</v>
      </c>
      <c r="E229" s="107">
        <v>0.92</v>
      </c>
      <c r="F229" s="107"/>
      <c r="G229" s="107">
        <v>0.88</v>
      </c>
      <c r="H229" t="s">
        <v>512</v>
      </c>
    </row>
    <row r="230" spans="2:14">
      <c r="B230" s="495" t="s">
        <v>511</v>
      </c>
      <c r="C230" s="496"/>
      <c r="D230" s="107"/>
      <c r="E230" s="107"/>
      <c r="F230" s="107"/>
      <c r="G230" s="107"/>
    </row>
    <row r="231" spans="2:14">
      <c r="B231" s="474" t="s">
        <v>57</v>
      </c>
      <c r="C231" s="474"/>
      <c r="D231" s="107">
        <v>0.98</v>
      </c>
      <c r="E231" s="107">
        <v>0.95</v>
      </c>
      <c r="F231" s="107"/>
      <c r="G231" s="107">
        <v>0.87</v>
      </c>
    </row>
    <row r="232" spans="2:14">
      <c r="B232" s="474" t="s">
        <v>58</v>
      </c>
      <c r="C232" s="474"/>
      <c r="D232" s="107">
        <v>0.95</v>
      </c>
      <c r="E232" s="64">
        <f>91%+L224*((I152+J152)-(I151+J151))+((O152+P152)-(O151+P151))*L225</f>
        <v>0.92392878779904197</v>
      </c>
      <c r="F232" s="107"/>
      <c r="G232" s="64">
        <f>81%+L224*((I154+J154)-(I151+J151))+((O154+P154)-(O151+P151))*L225</f>
        <v>0.80883722113387913</v>
      </c>
      <c r="H232" s="59" t="s">
        <v>472</v>
      </c>
      <c r="I232" s="59"/>
    </row>
    <row r="233" spans="2:14">
      <c r="B233" s="485" t="s">
        <v>59</v>
      </c>
      <c r="C233" s="485"/>
      <c r="D233" s="314"/>
      <c r="E233" s="314"/>
      <c r="F233" s="314"/>
      <c r="G233" s="314"/>
      <c r="N233" s="313"/>
    </row>
    <row r="234" spans="2:14">
      <c r="B234" s="474" t="s">
        <v>76</v>
      </c>
      <c r="C234" s="474"/>
      <c r="D234" s="107">
        <v>0.98</v>
      </c>
      <c r="E234" s="64">
        <f>93%+L224*((I158+J158)-(I157+J157))+L225*((O158+P158)-(O157+P157))</f>
        <v>0.99400000000000011</v>
      </c>
      <c r="F234" s="107"/>
      <c r="G234" s="64">
        <f>86%+L224*((I160+J160)-(I157+J157))+L225*((O160+P160)-(O157+P157))</f>
        <v>0.91600000000000004</v>
      </c>
      <c r="H234" s="59" t="s">
        <v>474</v>
      </c>
      <c r="N234" s="75"/>
    </row>
    <row r="235" spans="2:14">
      <c r="B235" s="474" t="s">
        <v>61</v>
      </c>
      <c r="C235" s="474"/>
      <c r="D235" s="107">
        <v>0.93</v>
      </c>
      <c r="E235" s="107">
        <v>0.86</v>
      </c>
      <c r="F235" s="107"/>
      <c r="G235" s="107">
        <v>0.75</v>
      </c>
      <c r="H235" t="s">
        <v>372</v>
      </c>
    </row>
    <row r="236" spans="2:14">
      <c r="B236" s="474" t="s">
        <v>62</v>
      </c>
      <c r="C236" s="474"/>
      <c r="D236" s="107">
        <v>0.95499999999999996</v>
      </c>
      <c r="E236" s="64">
        <f>91%+((I168+J168)-(I167+J167))*L224+L225*((O168+P168)-(O167+P167))</f>
        <v>0.91192459713828089</v>
      </c>
      <c r="F236" s="107"/>
      <c r="G236" s="64">
        <f>80%+((I170+J170)-(I167+J167))*L224+L225*((O170+P170)-(O167+P167))</f>
        <v>0.78478047051413091</v>
      </c>
      <c r="H236" s="59" t="s">
        <v>472</v>
      </c>
      <c r="L236" s="75"/>
    </row>
    <row r="237" spans="2:14">
      <c r="B237" s="485" t="s">
        <v>77</v>
      </c>
      <c r="C237" s="485"/>
      <c r="D237" s="314"/>
      <c r="E237" s="314"/>
      <c r="F237" s="314"/>
      <c r="G237" s="314"/>
    </row>
    <row r="238" spans="2:14">
      <c r="B238" s="474" t="s">
        <v>78</v>
      </c>
      <c r="C238" s="474"/>
      <c r="D238" s="107">
        <v>0.94</v>
      </c>
      <c r="E238" s="64">
        <f>86%+L224*((I174+J174)-(I173+J173))+L225*((O174+P174)-(O173+P173))</f>
        <v>0.88300000000000001</v>
      </c>
      <c r="F238" s="107"/>
      <c r="G238" s="64">
        <f>64%+L224*((I176+J176)-(I173+J173))+L225*((O176+P176)-(O173+P173))</f>
        <v>0.67500000000000004</v>
      </c>
      <c r="H238" t="s">
        <v>509</v>
      </c>
    </row>
    <row r="239" spans="2:14">
      <c r="B239" s="474" t="s">
        <v>79</v>
      </c>
      <c r="C239" s="474"/>
      <c r="D239" s="107">
        <v>0.93</v>
      </c>
      <c r="E239" s="64">
        <f>86%+(I179+J179-(I178+J178))*L224+L225*((O179+P179)-(O178+P178))</f>
        <v>0.87367053617953994</v>
      </c>
      <c r="F239" s="107"/>
      <c r="G239" s="64">
        <f>73%+(I181+J181-(I178+J178))*L224+L225*((O181+P181)-(O178+P178))</f>
        <v>0.73496193731983273</v>
      </c>
      <c r="H239" s="59" t="s">
        <v>472</v>
      </c>
    </row>
    <row r="240" spans="2:14">
      <c r="B240" s="485" t="s">
        <v>66</v>
      </c>
      <c r="C240" s="485"/>
      <c r="D240" s="107">
        <v>0.94</v>
      </c>
      <c r="E240" s="107">
        <v>0.88</v>
      </c>
      <c r="F240" s="107"/>
      <c r="G240" s="107">
        <v>0.74</v>
      </c>
    </row>
    <row r="241" spans="2:19">
      <c r="B241" s="485" t="s">
        <v>16</v>
      </c>
      <c r="C241" s="485"/>
      <c r="D241" s="107">
        <v>0.95</v>
      </c>
      <c r="E241" s="64">
        <f>87%+(I189+J189-(I188+J188))*L224+L225*((O189+P189)-(O188+P188))</f>
        <v>0.87772780835811481</v>
      </c>
      <c r="F241" s="107"/>
      <c r="G241" s="64">
        <f>71%+(I191+J191-(I188+J188))*L224+L225*((O191+P191)-(O188+P188))</f>
        <v>0.71964250463505797</v>
      </c>
      <c r="H241" s="59" t="s">
        <v>472</v>
      </c>
    </row>
    <row r="242" spans="2:19">
      <c r="B242" s="485" t="s">
        <v>67</v>
      </c>
      <c r="C242" s="485"/>
      <c r="D242" s="314"/>
      <c r="E242" s="314"/>
      <c r="F242" s="314"/>
      <c r="G242" s="314"/>
    </row>
    <row r="243" spans="2:19">
      <c r="B243" s="474" t="s">
        <v>68</v>
      </c>
      <c r="C243" s="474"/>
      <c r="D243" s="107">
        <v>0.94</v>
      </c>
      <c r="E243" s="64">
        <f>88%+(I195+J195-(I194+J194))*L224+L225*((O195+P195)-(O194+P194))</f>
        <v>0.91644657204240421</v>
      </c>
      <c r="F243" s="107"/>
      <c r="G243" s="64">
        <f>74%+(I197+J197-(I194+J194))*L224+L225*((O197+P197)-(O194+P194))</f>
        <v>0.73044657204240426</v>
      </c>
      <c r="H243" s="59" t="s">
        <v>472</v>
      </c>
    </row>
    <row r="244" spans="2:19">
      <c r="B244" s="474" t="s">
        <v>69</v>
      </c>
      <c r="C244" s="474"/>
      <c r="D244" s="107">
        <v>0.92500000000000004</v>
      </c>
      <c r="E244" s="107">
        <v>0.88</v>
      </c>
      <c r="F244" s="107"/>
      <c r="G244" s="107">
        <v>0.74</v>
      </c>
    </row>
    <row r="245" spans="2:19">
      <c r="D245" s="77"/>
    </row>
    <row r="249" spans="2:19">
      <c r="B249" s="464" t="s">
        <v>132</v>
      </c>
      <c r="C249" s="464"/>
      <c r="D249" s="464"/>
      <c r="E249" s="464"/>
      <c r="F249" s="464"/>
      <c r="G249" s="464"/>
      <c r="H249" s="464"/>
      <c r="I249" s="464"/>
      <c r="J249" s="464"/>
      <c r="K249" s="464"/>
      <c r="L249" s="464"/>
      <c r="M249" s="464"/>
      <c r="N249" s="464"/>
      <c r="O249" s="464"/>
      <c r="P249" s="464"/>
      <c r="Q249" s="464"/>
      <c r="R249" s="464"/>
      <c r="S249" s="464"/>
    </row>
    <row r="250" spans="2:19">
      <c r="B250" s="55" t="s">
        <v>141</v>
      </c>
      <c r="C250" s="55"/>
      <c r="D250" s="55"/>
      <c r="E250" s="55"/>
      <c r="F250" s="55"/>
      <c r="G250" s="55"/>
    </row>
    <row r="251" spans="2:19" ht="14.4" customHeight="1">
      <c r="B251" s="475" t="s">
        <v>144</v>
      </c>
      <c r="C251" s="475"/>
      <c r="D251" s="475"/>
      <c r="E251" s="475"/>
      <c r="F251" s="475"/>
      <c r="G251" s="475"/>
      <c r="H251" s="475"/>
      <c r="I251" s="475"/>
      <c r="J251" s="475"/>
      <c r="K251" s="475"/>
      <c r="L251" s="475"/>
      <c r="M251" s="475"/>
      <c r="N251" s="475"/>
      <c r="O251" s="475"/>
      <c r="P251" s="475"/>
      <c r="Q251" s="475"/>
      <c r="R251" s="475"/>
      <c r="S251" s="475"/>
    </row>
    <row r="252" spans="2:19">
      <c r="B252" s="475"/>
      <c r="C252" s="475"/>
      <c r="D252" s="475"/>
      <c r="E252" s="475"/>
      <c r="F252" s="475"/>
      <c r="G252" s="475"/>
      <c r="H252" s="475"/>
      <c r="I252" s="475"/>
      <c r="J252" s="475"/>
      <c r="K252" s="475"/>
      <c r="L252" s="475"/>
      <c r="M252" s="475"/>
      <c r="N252" s="475"/>
      <c r="O252" s="475"/>
      <c r="P252" s="475"/>
      <c r="Q252" s="475"/>
      <c r="R252" s="475"/>
      <c r="S252" s="475"/>
    </row>
    <row r="253" spans="2:19" ht="16.649999999999999" customHeight="1">
      <c r="B253" s="476" t="s">
        <v>146</v>
      </c>
      <c r="C253" s="476"/>
      <c r="D253" s="476"/>
      <c r="E253" s="476"/>
      <c r="F253" s="476"/>
      <c r="G253" s="476"/>
      <c r="H253" s="476"/>
      <c r="I253" s="476"/>
      <c r="J253" s="476"/>
      <c r="K253" s="476"/>
      <c r="L253" s="476"/>
      <c r="M253" s="476"/>
      <c r="N253" s="476"/>
      <c r="O253" s="476"/>
      <c r="P253" s="476"/>
      <c r="Q253" s="476"/>
      <c r="R253" s="476"/>
      <c r="S253" s="476"/>
    </row>
    <row r="255" spans="2:19">
      <c r="D255" t="s">
        <v>253</v>
      </c>
      <c r="F255" s="477" t="s">
        <v>193</v>
      </c>
      <c r="G255" s="477"/>
      <c r="H255" s="477"/>
      <c r="I255" s="477"/>
      <c r="J255" s="477"/>
      <c r="K255" s="477"/>
      <c r="L255" s="59" t="s">
        <v>464</v>
      </c>
    </row>
    <row r="256" spans="2:19">
      <c r="D256" s="376">
        <v>2019</v>
      </c>
      <c r="E256" s="36">
        <v>2021</v>
      </c>
      <c r="F256" s="36">
        <v>2025</v>
      </c>
      <c r="G256" s="36">
        <v>2030</v>
      </c>
      <c r="H256" s="36">
        <v>2035</v>
      </c>
      <c r="I256" s="36">
        <v>2040</v>
      </c>
      <c r="J256" s="36">
        <v>2045</v>
      </c>
      <c r="K256" s="36">
        <v>2050</v>
      </c>
      <c r="O256" s="59"/>
    </row>
    <row r="257" spans="2:15">
      <c r="B257" s="472" t="s">
        <v>9</v>
      </c>
      <c r="C257" s="473"/>
      <c r="D257" s="33"/>
      <c r="E257" s="33"/>
      <c r="F257" s="33"/>
      <c r="G257" s="33"/>
      <c r="H257" s="33"/>
      <c r="I257" s="33"/>
      <c r="J257" s="33"/>
      <c r="K257" s="33"/>
      <c r="L257" s="59" t="s">
        <v>452</v>
      </c>
      <c r="O257" s="59"/>
    </row>
    <row r="258" spans="2:15">
      <c r="B258" s="479" t="s">
        <v>80</v>
      </c>
      <c r="C258" s="480"/>
      <c r="D258" s="221">
        <v>0.41677861549006168</v>
      </c>
      <c r="E258" s="221">
        <v>0.43</v>
      </c>
      <c r="F258" s="70">
        <v>0.48</v>
      </c>
      <c r="G258" s="70">
        <v>0.54</v>
      </c>
      <c r="H258" s="70">
        <v>0.56999999999999995</v>
      </c>
      <c r="I258" s="70">
        <v>0.56999999999999995</v>
      </c>
      <c r="J258" s="70">
        <v>0.6</v>
      </c>
      <c r="K258" s="70">
        <v>0.6</v>
      </c>
    </row>
    <row r="259" spans="2:15" ht="15.6" customHeight="1">
      <c r="B259" s="479" t="s">
        <v>81</v>
      </c>
      <c r="C259" s="480"/>
      <c r="D259" s="221">
        <f>476/940</f>
        <v>0.50638297872340421</v>
      </c>
      <c r="E259" s="221">
        <v>0.5</v>
      </c>
      <c r="F259" s="70">
        <v>0.56621923937360197</v>
      </c>
      <c r="G259" s="70">
        <v>0.6</v>
      </c>
      <c r="H259" s="70">
        <v>0.625</v>
      </c>
      <c r="I259" s="70">
        <v>0.64999999999999991</v>
      </c>
      <c r="J259" s="70">
        <v>0.67499999999999993</v>
      </c>
      <c r="K259" s="70">
        <v>0.7</v>
      </c>
      <c r="L259" t="s">
        <v>211</v>
      </c>
    </row>
    <row r="260" spans="2:15">
      <c r="B260" s="479" t="s">
        <v>55</v>
      </c>
      <c r="C260" s="480"/>
      <c r="D260" s="221"/>
      <c r="E260" s="221"/>
      <c r="F260" s="71"/>
      <c r="G260" s="71"/>
      <c r="H260" s="71"/>
      <c r="I260" s="71"/>
      <c r="J260" s="71"/>
      <c r="K260" s="71"/>
    </row>
    <row r="261" spans="2:15">
      <c r="B261" s="472" t="s">
        <v>10</v>
      </c>
      <c r="C261" s="473"/>
      <c r="D261" s="33"/>
      <c r="E261" s="33"/>
      <c r="F261" s="33"/>
      <c r="G261" s="33"/>
      <c r="H261" s="33"/>
      <c r="I261" s="33"/>
      <c r="J261" s="33"/>
      <c r="K261" s="33"/>
    </row>
    <row r="262" spans="2:15">
      <c r="B262" s="479" t="s">
        <v>56</v>
      </c>
      <c r="C262" s="480"/>
      <c r="D262" s="221"/>
      <c r="E262" s="221"/>
      <c r="F262" s="71"/>
      <c r="G262" s="71"/>
      <c r="H262" s="71"/>
      <c r="I262" s="71"/>
      <c r="J262" s="71"/>
      <c r="K262" s="71"/>
    </row>
    <row r="263" spans="2:15">
      <c r="B263" s="479" t="s">
        <v>57</v>
      </c>
      <c r="C263" s="480"/>
      <c r="D263" s="221">
        <v>0.14499999999999999</v>
      </c>
      <c r="E263" s="221">
        <v>0.14000000000000001</v>
      </c>
      <c r="F263" s="70">
        <v>0.2475</v>
      </c>
      <c r="G263" s="70">
        <v>0.35</v>
      </c>
      <c r="H263" s="70">
        <v>0.35</v>
      </c>
      <c r="I263" s="70">
        <v>0.35</v>
      </c>
      <c r="J263" s="70">
        <v>0.35</v>
      </c>
      <c r="K263" s="70">
        <v>0.35</v>
      </c>
      <c r="L263" s="59" t="s">
        <v>495</v>
      </c>
    </row>
    <row r="264" spans="2:15">
      <c r="B264" s="479" t="s">
        <v>58</v>
      </c>
      <c r="C264" s="480"/>
      <c r="D264" s="221"/>
      <c r="E264" s="221"/>
      <c r="F264" s="71"/>
      <c r="G264" s="71"/>
      <c r="H264" s="71"/>
      <c r="I264" s="71"/>
      <c r="J264" s="71"/>
      <c r="K264" s="71"/>
    </row>
    <row r="265" spans="2:15">
      <c r="B265" s="472" t="s">
        <v>59</v>
      </c>
      <c r="C265" s="473"/>
      <c r="D265" s="33"/>
      <c r="E265" s="33"/>
      <c r="F265" s="33"/>
      <c r="G265" s="33"/>
      <c r="H265" s="33"/>
      <c r="I265" s="33"/>
      <c r="J265" s="33"/>
      <c r="K265" s="33"/>
    </row>
    <row r="266" spans="2:15">
      <c r="B266" s="479" t="s">
        <v>60</v>
      </c>
      <c r="C266" s="480"/>
      <c r="D266" s="221"/>
      <c r="E266" s="221"/>
      <c r="F266" s="71"/>
      <c r="G266" s="71"/>
      <c r="H266" s="71"/>
      <c r="I266" s="71"/>
      <c r="J266" s="71"/>
      <c r="K266" s="71"/>
    </row>
    <row r="267" spans="2:15">
      <c r="B267" s="479" t="s">
        <v>61</v>
      </c>
      <c r="C267" s="480"/>
      <c r="D267" s="221">
        <v>0.60669056152927103</v>
      </c>
      <c r="E267" s="221">
        <v>0.63</v>
      </c>
      <c r="F267" s="71">
        <v>0.68834528076463553</v>
      </c>
      <c r="G267" s="71">
        <v>0.77</v>
      </c>
      <c r="H267" s="71">
        <v>0.79</v>
      </c>
      <c r="I267" s="71">
        <v>0.81</v>
      </c>
      <c r="J267" s="71">
        <v>0.83000000000000007</v>
      </c>
      <c r="K267" s="71">
        <v>0.85</v>
      </c>
      <c r="L267" s="59" t="s">
        <v>496</v>
      </c>
    </row>
    <row r="268" spans="2:15">
      <c r="B268" s="479" t="s">
        <v>62</v>
      </c>
      <c r="C268" s="480"/>
      <c r="D268" s="221"/>
      <c r="E268" s="221"/>
      <c r="F268" s="71"/>
      <c r="G268" s="71"/>
      <c r="H268" s="71"/>
      <c r="I268" s="71"/>
      <c r="J268" s="71"/>
      <c r="K268" s="71"/>
    </row>
    <row r="269" spans="2:15">
      <c r="B269" s="472" t="s">
        <v>77</v>
      </c>
      <c r="C269" s="473"/>
      <c r="D269" s="33"/>
      <c r="E269" s="33"/>
      <c r="F269" s="33"/>
      <c r="G269" s="33"/>
      <c r="H269" s="33"/>
      <c r="I269" s="33"/>
      <c r="J269" s="33"/>
      <c r="K269" s="33"/>
    </row>
    <row r="270" spans="2:15">
      <c r="B270" s="479" t="s">
        <v>78</v>
      </c>
      <c r="C270" s="480"/>
      <c r="D270" s="221"/>
      <c r="E270" s="221"/>
      <c r="F270" s="37"/>
      <c r="G270" s="37"/>
      <c r="H270" s="37"/>
      <c r="I270" s="37"/>
      <c r="J270" s="37"/>
      <c r="K270" s="37"/>
    </row>
    <row r="271" spans="2:15">
      <c r="B271" s="479" t="s">
        <v>83</v>
      </c>
      <c r="C271" s="480"/>
      <c r="D271" s="221"/>
      <c r="E271" s="221"/>
      <c r="F271" s="37"/>
      <c r="G271" s="37"/>
      <c r="H271" s="37"/>
      <c r="I271" s="37"/>
      <c r="J271" s="37"/>
      <c r="K271" s="37"/>
    </row>
    <row r="272" spans="2:15">
      <c r="B272" s="472" t="s">
        <v>66</v>
      </c>
      <c r="C272" s="473"/>
      <c r="D272" s="221"/>
      <c r="E272" s="221"/>
      <c r="F272" s="37"/>
      <c r="G272" s="37"/>
      <c r="H272" s="37"/>
      <c r="I272" s="37"/>
      <c r="J272" s="37"/>
      <c r="K272" s="37"/>
    </row>
    <row r="273" spans="2:19">
      <c r="B273" s="472" t="s">
        <v>16</v>
      </c>
      <c r="C273" s="473"/>
      <c r="D273" s="221"/>
      <c r="E273" s="221"/>
      <c r="F273" s="37"/>
      <c r="G273" s="37"/>
      <c r="H273" s="37"/>
      <c r="I273" s="37"/>
      <c r="J273" s="37"/>
      <c r="K273" s="37"/>
    </row>
    <row r="274" spans="2:19">
      <c r="B274" s="472" t="s">
        <v>67</v>
      </c>
      <c r="C274" s="473"/>
      <c r="D274" s="33"/>
      <c r="E274" s="33"/>
      <c r="F274" s="33"/>
      <c r="G274" s="33"/>
      <c r="H274" s="33"/>
      <c r="I274" s="33"/>
      <c r="J274" s="33"/>
      <c r="K274" s="33"/>
    </row>
    <row r="275" spans="2:19">
      <c r="B275" s="479" t="s">
        <v>68</v>
      </c>
      <c r="C275" s="480"/>
      <c r="D275" s="221">
        <v>0.712442132000492</v>
      </c>
      <c r="E275" s="221">
        <v>0.71</v>
      </c>
      <c r="F275" s="71">
        <v>0.74622106600024596</v>
      </c>
      <c r="G275" s="71">
        <v>0.78</v>
      </c>
      <c r="H275" s="71">
        <v>0.80249999999999999</v>
      </c>
      <c r="I275" s="71">
        <v>0.82499999999999996</v>
      </c>
      <c r="J275" s="71">
        <v>0.84749999999999992</v>
      </c>
      <c r="K275" s="71">
        <v>0.87</v>
      </c>
      <c r="L275" t="s">
        <v>497</v>
      </c>
    </row>
    <row r="276" spans="2:19">
      <c r="B276" s="479" t="s">
        <v>69</v>
      </c>
      <c r="C276" s="480"/>
      <c r="D276" s="221"/>
      <c r="E276" s="221"/>
      <c r="F276" s="37"/>
      <c r="G276" s="37"/>
      <c r="H276" s="37"/>
      <c r="I276" s="37"/>
      <c r="J276" s="37"/>
      <c r="K276" s="37"/>
    </row>
    <row r="277" spans="2:19">
      <c r="O277" t="s">
        <v>69</v>
      </c>
    </row>
    <row r="280" spans="2:19">
      <c r="B280" s="464" t="s">
        <v>133</v>
      </c>
      <c r="C280" s="464"/>
      <c r="D280" s="464"/>
      <c r="E280" s="464"/>
      <c r="F280" s="464"/>
      <c r="G280" s="464"/>
      <c r="H280" s="464"/>
      <c r="I280" s="464"/>
      <c r="J280" s="464"/>
      <c r="K280" s="464"/>
      <c r="L280" s="464"/>
      <c r="M280" s="464"/>
      <c r="N280" s="464"/>
      <c r="O280" s="464"/>
      <c r="P280" s="464"/>
      <c r="Q280" s="464"/>
      <c r="R280" s="464"/>
      <c r="S280" s="464"/>
    </row>
    <row r="281" spans="2:19">
      <c r="B281" s="55" t="s">
        <v>135</v>
      </c>
      <c r="C281" s="55"/>
      <c r="D281" s="55"/>
      <c r="E281" s="55"/>
      <c r="F281" s="55"/>
      <c r="G281" s="55"/>
    </row>
    <row r="282" spans="2:19">
      <c r="B282" s="463"/>
      <c r="C282" s="463"/>
      <c r="D282" s="463"/>
      <c r="E282" s="463"/>
      <c r="F282" s="463"/>
      <c r="G282" s="463"/>
      <c r="H282" s="463"/>
      <c r="I282" s="463"/>
      <c r="J282" s="463"/>
      <c r="K282" s="463"/>
      <c r="L282" s="463"/>
      <c r="M282" s="463"/>
      <c r="N282" s="463"/>
      <c r="O282" s="463"/>
      <c r="P282" s="463"/>
      <c r="Q282" s="463"/>
      <c r="R282" s="463"/>
      <c r="S282" s="463"/>
    </row>
    <row r="283" spans="2:19">
      <c r="B283" s="463"/>
      <c r="C283" s="463"/>
      <c r="D283" s="463"/>
      <c r="E283" s="463"/>
      <c r="F283" s="463"/>
      <c r="G283" s="463"/>
      <c r="H283" s="463"/>
      <c r="I283" s="463"/>
      <c r="J283" s="463"/>
      <c r="K283" s="463"/>
      <c r="L283" s="463"/>
      <c r="M283" s="463"/>
      <c r="N283" s="463"/>
      <c r="O283" s="463"/>
      <c r="P283" s="463"/>
      <c r="Q283" s="463"/>
      <c r="R283" s="463"/>
      <c r="S283" s="463"/>
    </row>
    <row r="284" spans="2:19">
      <c r="B284" s="1"/>
      <c r="C284" s="471"/>
      <c r="D284" s="471"/>
      <c r="E284" s="471"/>
      <c r="F284" s="1"/>
      <c r="G284" s="1"/>
      <c r="L284" s="59"/>
    </row>
    <row r="285" spans="2:19">
      <c r="B285" s="1"/>
      <c r="C285" s="38">
        <v>2019</v>
      </c>
      <c r="D285" s="38">
        <v>2021</v>
      </c>
      <c r="E285" s="38">
        <v>2030</v>
      </c>
      <c r="F285" s="38">
        <v>2040</v>
      </c>
      <c r="G285" s="38">
        <v>2050</v>
      </c>
    </row>
    <row r="286" spans="2:19">
      <c r="B286" s="40" t="s">
        <v>85</v>
      </c>
      <c r="C286" s="41" t="s">
        <v>90</v>
      </c>
      <c r="E286" s="34"/>
      <c r="F286" s="34"/>
      <c r="G286" s="35"/>
      <c r="J286" s="102"/>
      <c r="K286" s="103"/>
      <c r="L286" s="103"/>
      <c r="M286" s="103"/>
      <c r="N286" s="103"/>
      <c r="O286" s="103"/>
    </row>
    <row r="287" spans="2:19">
      <c r="B287" s="42" t="s">
        <v>1</v>
      </c>
      <c r="C287" s="39"/>
      <c r="D287" s="39"/>
      <c r="E287" s="39"/>
      <c r="F287" s="39"/>
      <c r="G287" s="43"/>
      <c r="J287" s="103"/>
      <c r="K287" s="103"/>
      <c r="L287" s="103"/>
      <c r="M287" s="103"/>
      <c r="N287" s="103"/>
      <c r="O287" s="103"/>
    </row>
    <row r="288" spans="2:19">
      <c r="B288" s="44" t="s">
        <v>91</v>
      </c>
      <c r="C288" s="66">
        <v>1</v>
      </c>
      <c r="D288" s="66">
        <v>1</v>
      </c>
      <c r="E288" s="66">
        <v>0.95</v>
      </c>
      <c r="F288" s="66">
        <v>0.64999999999999991</v>
      </c>
      <c r="G288" s="66">
        <v>0.6</v>
      </c>
      <c r="J288" s="103"/>
      <c r="K288" s="103"/>
      <c r="L288" s="103"/>
      <c r="M288" s="103"/>
      <c r="N288" s="103"/>
      <c r="O288" s="103"/>
    </row>
    <row r="289" spans="2:15">
      <c r="B289" s="44" t="s">
        <v>92</v>
      </c>
      <c r="C289" s="66">
        <v>0</v>
      </c>
      <c r="D289" s="66">
        <v>0</v>
      </c>
      <c r="E289" s="66">
        <v>0.05</v>
      </c>
      <c r="F289" s="66">
        <v>0.17500000000000004</v>
      </c>
      <c r="G289" s="66">
        <v>0.2</v>
      </c>
      <c r="J289" s="103"/>
      <c r="K289" s="103"/>
      <c r="L289" s="103"/>
      <c r="M289" s="103"/>
      <c r="N289" s="103"/>
      <c r="O289" s="103"/>
    </row>
    <row r="290" spans="2:15">
      <c r="B290" s="44" t="s">
        <v>93</v>
      </c>
      <c r="C290" s="66">
        <v>0</v>
      </c>
      <c r="D290" s="66">
        <v>0</v>
      </c>
      <c r="E290" s="66">
        <v>0</v>
      </c>
      <c r="F290" s="66">
        <v>0.17499999999999999</v>
      </c>
      <c r="G290" s="66">
        <v>0.2</v>
      </c>
      <c r="H290" t="s">
        <v>383</v>
      </c>
      <c r="I290" t="s">
        <v>384</v>
      </c>
      <c r="J290" s="103"/>
      <c r="K290" s="103"/>
      <c r="L290" s="103"/>
      <c r="M290" s="103"/>
      <c r="N290" s="103"/>
      <c r="O290" s="103"/>
    </row>
    <row r="291" spans="2:15">
      <c r="B291" s="42" t="s">
        <v>4</v>
      </c>
      <c r="C291" s="67">
        <v>0</v>
      </c>
      <c r="D291" s="67">
        <v>0</v>
      </c>
      <c r="E291" s="67">
        <v>0</v>
      </c>
      <c r="F291" s="67">
        <v>0</v>
      </c>
      <c r="G291" s="67">
        <v>0</v>
      </c>
      <c r="J291" s="103"/>
      <c r="K291" s="103"/>
      <c r="L291" s="103"/>
      <c r="M291" s="103"/>
      <c r="N291" s="103"/>
      <c r="O291" s="103"/>
    </row>
    <row r="292" spans="2:15">
      <c r="B292" s="44" t="s">
        <v>94</v>
      </c>
      <c r="C292" s="68">
        <v>1</v>
      </c>
      <c r="D292" s="68">
        <v>1</v>
      </c>
      <c r="E292" s="68">
        <v>0.85</v>
      </c>
      <c r="F292" s="68">
        <v>0.65</v>
      </c>
      <c r="G292" s="68">
        <v>0</v>
      </c>
      <c r="J292" s="103"/>
      <c r="K292" s="103"/>
      <c r="L292" s="103"/>
      <c r="M292" s="103"/>
      <c r="N292" s="103"/>
      <c r="O292" s="103"/>
    </row>
    <row r="293" spans="2:15">
      <c r="B293" s="44" t="s">
        <v>98</v>
      </c>
      <c r="C293" s="68">
        <v>0</v>
      </c>
      <c r="D293" s="68">
        <v>0</v>
      </c>
      <c r="E293" s="68">
        <v>0</v>
      </c>
      <c r="F293" s="68">
        <v>0.19833333333333336</v>
      </c>
      <c r="G293" s="68">
        <v>0.23800000000000002</v>
      </c>
      <c r="J293" s="103" t="s">
        <v>385</v>
      </c>
      <c r="K293" s="103" t="s">
        <v>387</v>
      </c>
      <c r="L293" s="103"/>
      <c r="M293" s="103"/>
      <c r="N293" s="103"/>
      <c r="O293" s="103"/>
    </row>
    <row r="294" spans="2:15">
      <c r="B294" s="44" t="s">
        <v>95</v>
      </c>
      <c r="C294" s="68">
        <v>0</v>
      </c>
      <c r="D294" s="68">
        <v>0</v>
      </c>
      <c r="E294" s="68">
        <v>0.15</v>
      </c>
      <c r="F294" s="68">
        <v>0.15</v>
      </c>
      <c r="G294" s="68">
        <v>0.76200000000000001</v>
      </c>
      <c r="H294" s="59"/>
      <c r="I294" s="103" t="s">
        <v>386</v>
      </c>
      <c r="J294" s="336">
        <f>86971.4640540551/1000</f>
        <v>86.971464054055104</v>
      </c>
      <c r="K294" s="336">
        <f>J294/J295*K295</f>
        <v>82.048548489526866</v>
      </c>
      <c r="L294" s="103"/>
      <c r="M294" s="103"/>
      <c r="N294" s="103"/>
      <c r="O294" s="103"/>
    </row>
    <row r="295" spans="2:15">
      <c r="B295" s="42" t="s">
        <v>86</v>
      </c>
      <c r="C295" s="67">
        <v>0</v>
      </c>
      <c r="D295" s="67">
        <v>0</v>
      </c>
      <c r="E295" s="67">
        <v>0</v>
      </c>
      <c r="F295" s="67">
        <v>0</v>
      </c>
      <c r="G295" s="67">
        <v>0</v>
      </c>
      <c r="H295" t="s">
        <v>385</v>
      </c>
      <c r="I295" t="s">
        <v>489</v>
      </c>
      <c r="J295" s="336">
        <v>1.7644860744476318</v>
      </c>
      <c r="K295" s="336">
        <v>1.6646094533769236</v>
      </c>
      <c r="L295" s="103"/>
      <c r="M295" s="103"/>
      <c r="N295" s="103"/>
      <c r="O295" s="103"/>
    </row>
    <row r="296" spans="2:15">
      <c r="B296" s="44" t="s">
        <v>96</v>
      </c>
      <c r="C296" s="66">
        <v>1</v>
      </c>
      <c r="D296" s="66">
        <v>1</v>
      </c>
      <c r="E296" s="66">
        <v>1</v>
      </c>
      <c r="F296" s="397">
        <f>(E296+G296)/2</f>
        <v>0.93500000000000005</v>
      </c>
      <c r="G296" s="337">
        <v>0.87</v>
      </c>
      <c r="H296">
        <v>0.19999999999999996</v>
      </c>
      <c r="J296" s="103"/>
      <c r="K296" s="103"/>
      <c r="L296" s="103"/>
      <c r="M296" s="103"/>
      <c r="N296" s="103"/>
      <c r="O296" s="103"/>
    </row>
    <row r="297" spans="2:15">
      <c r="B297" s="44" t="s">
        <v>103</v>
      </c>
      <c r="C297" s="66">
        <v>0</v>
      </c>
      <c r="D297" s="66">
        <v>0</v>
      </c>
      <c r="E297" s="66">
        <v>0</v>
      </c>
      <c r="F297" s="397">
        <f t="shared" ref="F297:F298" si="249">(E297+G297)/2</f>
        <v>3.5000000000000003E-2</v>
      </c>
      <c r="G297" s="337">
        <f>1-G296-G298</f>
        <v>7.0000000000000007E-2</v>
      </c>
      <c r="H297">
        <v>0.4</v>
      </c>
      <c r="J297" s="103"/>
      <c r="K297" s="103"/>
      <c r="L297" s="103"/>
      <c r="M297" s="103"/>
      <c r="N297" s="103"/>
      <c r="O297" s="103"/>
    </row>
    <row r="298" spans="2:15">
      <c r="B298" s="44" t="s">
        <v>490</v>
      </c>
      <c r="C298" s="66">
        <v>0</v>
      </c>
      <c r="D298" s="66">
        <v>0</v>
      </c>
      <c r="E298" s="66">
        <v>0</v>
      </c>
      <c r="F298" s="397">
        <f t="shared" si="249"/>
        <v>0.03</v>
      </c>
      <c r="G298" s="337">
        <v>0.06</v>
      </c>
      <c r="H298">
        <v>0.4</v>
      </c>
      <c r="I298" s="73">
        <f>G298*K294</f>
        <v>4.922912909371612</v>
      </c>
      <c r="J298" s="103"/>
      <c r="L298" s="103"/>
      <c r="M298" s="103"/>
      <c r="N298" s="103"/>
      <c r="O298" s="103"/>
    </row>
    <row r="299" spans="2:15">
      <c r="B299" s="42" t="s">
        <v>87</v>
      </c>
      <c r="C299" s="74">
        <v>1</v>
      </c>
      <c r="D299" s="74">
        <v>1</v>
      </c>
      <c r="E299" s="74">
        <v>1</v>
      </c>
      <c r="F299" s="74">
        <v>1</v>
      </c>
      <c r="G299" s="74">
        <v>1</v>
      </c>
      <c r="H299" s="440"/>
      <c r="I299" s="59" t="s">
        <v>491</v>
      </c>
      <c r="J299" s="103"/>
      <c r="K299" s="103"/>
      <c r="L299" s="103"/>
      <c r="M299" s="103"/>
      <c r="N299" s="103"/>
      <c r="O299" s="103"/>
    </row>
    <row r="300" spans="2:15">
      <c r="B300" s="44" t="s">
        <v>84</v>
      </c>
      <c r="C300" s="66">
        <v>0.28644564394135302</v>
      </c>
      <c r="D300" s="66">
        <v>0.28644564394135302</v>
      </c>
      <c r="E300" s="66">
        <v>0.25644564394135305</v>
      </c>
      <c r="F300" s="442">
        <f>AVERAGE(E300,G300)</f>
        <v>0.20644564394135306</v>
      </c>
      <c r="G300" s="443">
        <v>0.15644564394135305</v>
      </c>
      <c r="H300" s="440"/>
      <c r="J300" s="103"/>
      <c r="K300" s="103"/>
      <c r="L300" s="103"/>
      <c r="M300" s="103"/>
      <c r="N300" s="103"/>
      <c r="O300" s="103"/>
    </row>
    <row r="301" spans="2:15">
      <c r="B301" s="44" t="s">
        <v>38</v>
      </c>
      <c r="C301" s="66">
        <v>0.71355435605864703</v>
      </c>
      <c r="D301" s="66">
        <v>0.71355435605864703</v>
      </c>
      <c r="E301" s="66">
        <v>0.673554356058647</v>
      </c>
      <c r="F301" s="442">
        <f t="shared" ref="F301:F304" si="250">AVERAGE(E301,G301)</f>
        <v>0.44408735596226329</v>
      </c>
      <c r="G301" s="443">
        <f>14%*(0.343554356058647+0.183115345059781)/0.343554356058647</f>
        <v>0.2146203558658796</v>
      </c>
      <c r="H301" s="440"/>
      <c r="I301" s="75"/>
      <c r="J301" s="103"/>
      <c r="K301" s="103"/>
      <c r="L301" s="103"/>
      <c r="M301" s="103"/>
      <c r="N301" s="103"/>
      <c r="O301" s="103"/>
    </row>
    <row r="302" spans="2:15">
      <c r="B302" s="44" t="s">
        <v>97</v>
      </c>
      <c r="C302" s="66">
        <v>0</v>
      </c>
      <c r="D302" s="66">
        <v>0</v>
      </c>
      <c r="E302" s="66">
        <v>0.03</v>
      </c>
      <c r="F302" s="442">
        <f t="shared" si="250"/>
        <v>6.5000000000000002E-2</v>
      </c>
      <c r="G302" s="443">
        <v>0.1</v>
      </c>
      <c r="H302" s="440"/>
      <c r="J302" s="103"/>
      <c r="K302" s="103"/>
      <c r="L302" s="103"/>
      <c r="M302" s="103"/>
      <c r="N302" s="103"/>
      <c r="O302" s="103"/>
    </row>
    <row r="303" spans="2:15">
      <c r="B303" s="44" t="s">
        <v>98</v>
      </c>
      <c r="C303" s="66">
        <v>0</v>
      </c>
      <c r="D303" s="66">
        <v>0</v>
      </c>
      <c r="E303" s="66">
        <v>0.04</v>
      </c>
      <c r="F303" s="442">
        <f t="shared" si="250"/>
        <v>0.17602467262627422</v>
      </c>
      <c r="G303" s="443">
        <f>20.3554356058647%*(0.343554356058647+0.183115345059781)/0.343554356058647</f>
        <v>0.31204934525254846</v>
      </c>
      <c r="H303" s="440"/>
      <c r="J303" s="103"/>
      <c r="K303" s="103"/>
      <c r="L303" s="103"/>
      <c r="M303" s="103"/>
      <c r="N303" s="103"/>
      <c r="O303" s="103"/>
    </row>
    <row r="304" spans="2:15">
      <c r="B304" s="44" t="s">
        <v>42</v>
      </c>
      <c r="C304" s="66">
        <v>0</v>
      </c>
      <c r="D304" s="66">
        <v>0</v>
      </c>
      <c r="E304" s="66">
        <v>0</v>
      </c>
      <c r="F304" s="442">
        <f t="shared" si="250"/>
        <v>0.10844232747010928</v>
      </c>
      <c r="G304" s="443">
        <f>'Substitutions NE autres chimies'!E11</f>
        <v>0.21688465494021855</v>
      </c>
      <c r="H304" s="440"/>
      <c r="I304" s="441"/>
      <c r="J304" s="103"/>
      <c r="K304" s="103"/>
      <c r="L304" s="103"/>
      <c r="M304" s="103"/>
      <c r="N304" s="103"/>
      <c r="O304" s="103"/>
    </row>
    <row r="305" spans="2:19">
      <c r="B305" s="42" t="s">
        <v>88</v>
      </c>
      <c r="C305" s="67">
        <v>0</v>
      </c>
      <c r="D305" s="67">
        <v>0</v>
      </c>
      <c r="E305" s="67">
        <v>0</v>
      </c>
      <c r="F305" s="67">
        <v>0</v>
      </c>
      <c r="G305" s="67">
        <v>0</v>
      </c>
      <c r="I305" s="440"/>
      <c r="J305" s="103"/>
      <c r="K305" s="103"/>
      <c r="L305" s="103"/>
      <c r="M305" s="103"/>
      <c r="N305" s="103"/>
      <c r="O305" s="103"/>
    </row>
    <row r="306" spans="2:19">
      <c r="B306" s="44" t="s">
        <v>99</v>
      </c>
      <c r="C306" s="66">
        <v>1</v>
      </c>
      <c r="D306" s="66">
        <v>1</v>
      </c>
      <c r="E306" s="66">
        <v>0.9</v>
      </c>
      <c r="F306" s="66">
        <v>0.77</v>
      </c>
      <c r="G306" s="66">
        <v>0.6</v>
      </c>
      <c r="H306" t="s">
        <v>453</v>
      </c>
      <c r="J306" s="103"/>
      <c r="K306" s="103"/>
      <c r="L306" s="103"/>
      <c r="M306" s="103"/>
      <c r="N306" s="103"/>
      <c r="O306" s="103"/>
    </row>
    <row r="307" spans="2:19">
      <c r="B307" s="44" t="s">
        <v>100</v>
      </c>
      <c r="C307" s="66">
        <v>0</v>
      </c>
      <c r="D307" s="66">
        <v>0</v>
      </c>
      <c r="E307" s="66">
        <v>0.05</v>
      </c>
      <c r="F307" s="66">
        <v>0.15</v>
      </c>
      <c r="G307" s="66">
        <v>0.3</v>
      </c>
      <c r="J307" s="103"/>
      <c r="K307" s="103"/>
      <c r="L307" s="103"/>
      <c r="M307" s="103"/>
      <c r="N307" s="103"/>
      <c r="O307" s="103"/>
    </row>
    <row r="308" spans="2:19">
      <c r="B308" s="44" t="s">
        <v>104</v>
      </c>
      <c r="C308" s="66">
        <v>0</v>
      </c>
      <c r="D308" s="66">
        <v>0</v>
      </c>
      <c r="E308" s="66">
        <v>0.05</v>
      </c>
      <c r="F308" s="66">
        <v>0.08</v>
      </c>
      <c r="G308" s="66">
        <v>0.1</v>
      </c>
      <c r="J308" s="103"/>
      <c r="K308" s="103"/>
      <c r="L308" s="103"/>
      <c r="M308" s="103"/>
      <c r="N308" s="103"/>
      <c r="O308" s="103"/>
    </row>
    <row r="309" spans="2:19">
      <c r="B309" s="42" t="s">
        <v>89</v>
      </c>
      <c r="C309" s="67">
        <v>0</v>
      </c>
      <c r="D309" s="67">
        <v>0</v>
      </c>
      <c r="E309" s="67">
        <v>0</v>
      </c>
      <c r="F309" s="67">
        <v>0</v>
      </c>
      <c r="G309" s="67">
        <v>0</v>
      </c>
      <c r="I309" s="57"/>
      <c r="J309" s="339">
        <v>2019</v>
      </c>
      <c r="K309" s="339">
        <v>2030</v>
      </c>
      <c r="L309" s="339">
        <v>2050</v>
      </c>
      <c r="M309" s="103"/>
      <c r="N309" s="103"/>
      <c r="O309" s="103"/>
    </row>
    <row r="310" spans="2:19">
      <c r="B310" s="44" t="s">
        <v>101</v>
      </c>
      <c r="C310" s="66">
        <v>1</v>
      </c>
      <c r="D310" s="66">
        <v>1</v>
      </c>
      <c r="E310" s="66">
        <v>1</v>
      </c>
      <c r="F310" s="66">
        <v>0.83333333333333337</v>
      </c>
      <c r="G310" s="66">
        <v>0.8</v>
      </c>
      <c r="I310" s="379" t="s">
        <v>454</v>
      </c>
      <c r="J310" s="380">
        <v>0.25</v>
      </c>
      <c r="K310" s="380">
        <v>0.32</v>
      </c>
      <c r="L310" s="380">
        <v>0.38</v>
      </c>
      <c r="M310" s="103"/>
      <c r="N310" s="103"/>
      <c r="O310" s="103"/>
    </row>
    <row r="311" spans="2:19">
      <c r="B311" s="45" t="s">
        <v>102</v>
      </c>
      <c r="C311" s="69">
        <v>0</v>
      </c>
      <c r="D311" s="69">
        <v>0</v>
      </c>
      <c r="E311" s="69">
        <v>0</v>
      </c>
      <c r="F311" s="69">
        <v>0.16666666666666666</v>
      </c>
      <c r="G311" s="69">
        <v>0.2</v>
      </c>
      <c r="J311" s="103"/>
      <c r="K311" s="103"/>
      <c r="L311" s="103"/>
      <c r="M311" s="103"/>
      <c r="N311" s="103"/>
      <c r="O311" s="103"/>
    </row>
    <row r="312" spans="2:19">
      <c r="B312" s="123"/>
      <c r="C312" s="103"/>
      <c r="D312" s="481"/>
      <c r="E312" s="481"/>
      <c r="F312" s="103"/>
      <c r="G312" s="103"/>
      <c r="J312" s="103"/>
      <c r="K312" s="103"/>
      <c r="L312" s="103"/>
      <c r="M312" s="103"/>
      <c r="N312" s="103"/>
      <c r="O312" s="103"/>
    </row>
    <row r="313" spans="2:19">
      <c r="B313" s="42" t="s">
        <v>201</v>
      </c>
      <c r="C313" s="124">
        <v>2019</v>
      </c>
      <c r="D313" s="124">
        <v>2030</v>
      </c>
      <c r="E313" s="124">
        <v>2050</v>
      </c>
      <c r="G313" s="125" t="s">
        <v>202</v>
      </c>
    </row>
    <row r="314" spans="2:19">
      <c r="B314" s="126" t="s">
        <v>203</v>
      </c>
      <c r="C314" s="127">
        <v>0</v>
      </c>
      <c r="D314" s="127">
        <v>-120</v>
      </c>
      <c r="E314" s="127">
        <v>-300</v>
      </c>
      <c r="G314" t="s">
        <v>204</v>
      </c>
    </row>
    <row r="315" spans="2:19">
      <c r="B315" s="126" t="s">
        <v>205</v>
      </c>
      <c r="C315" s="127">
        <v>0</v>
      </c>
      <c r="D315" s="127">
        <v>-700</v>
      </c>
      <c r="E315" s="127">
        <v>-700</v>
      </c>
      <c r="G315" t="s">
        <v>455</v>
      </c>
    </row>
    <row r="316" spans="2:19">
      <c r="F316" s="438"/>
      <c r="G316" s="438" t="s">
        <v>206</v>
      </c>
      <c r="H316" s="438"/>
      <c r="I316" s="438"/>
      <c r="J316" s="438"/>
      <c r="K316" s="438"/>
      <c r="L316" s="438"/>
      <c r="M316" s="438"/>
      <c r="N316" s="438"/>
      <c r="O316" s="438"/>
      <c r="P316" s="438"/>
      <c r="Q316" s="438"/>
      <c r="R316" s="438"/>
      <c r="S316" s="438"/>
    </row>
    <row r="317" spans="2:19">
      <c r="F317" s="438"/>
      <c r="G317" s="438"/>
      <c r="H317" s="438"/>
      <c r="I317" s="438"/>
      <c r="J317" s="438"/>
      <c r="K317" s="438"/>
      <c r="L317" s="438"/>
      <c r="M317" s="438"/>
      <c r="N317" s="438"/>
      <c r="O317" s="438"/>
      <c r="P317" s="438"/>
      <c r="Q317" s="438"/>
      <c r="R317" s="438"/>
      <c r="S317" s="438"/>
    </row>
    <row r="318" spans="2:19">
      <c r="B318" s="467" t="s">
        <v>138</v>
      </c>
      <c r="C318" s="467"/>
      <c r="D318" s="467"/>
      <c r="E318" s="467"/>
      <c r="F318" s="467"/>
      <c r="G318" s="467"/>
      <c r="H318" s="467"/>
      <c r="I318" s="467"/>
      <c r="J318" s="467"/>
      <c r="K318" s="467"/>
      <c r="L318" s="467"/>
      <c r="M318" s="467"/>
      <c r="N318" s="467"/>
      <c r="O318" s="467"/>
      <c r="P318" s="467"/>
      <c r="Q318" s="467"/>
      <c r="R318" s="467"/>
      <c r="S318" s="467"/>
    </row>
    <row r="319" spans="2:19">
      <c r="B319" s="439" t="s">
        <v>134</v>
      </c>
      <c r="F319" s="439"/>
      <c r="G319" s="439"/>
      <c r="H319" s="438"/>
      <c r="I319" s="438"/>
      <c r="J319" s="438"/>
      <c r="K319" s="438"/>
      <c r="L319" s="438"/>
      <c r="M319" s="438"/>
      <c r="N319" s="438"/>
      <c r="O319" s="438"/>
      <c r="P319" s="438"/>
      <c r="Q319" s="438"/>
      <c r="R319" s="438"/>
      <c r="S319" s="438"/>
    </row>
    <row r="320" spans="2:19">
      <c r="B320" s="463" t="s">
        <v>139</v>
      </c>
      <c r="C320" s="463"/>
      <c r="D320" s="463"/>
      <c r="E320" s="463"/>
      <c r="F320" s="463"/>
      <c r="G320" s="463"/>
      <c r="H320" s="463"/>
      <c r="I320" s="463"/>
      <c r="J320" s="463"/>
      <c r="K320" s="463"/>
      <c r="L320" s="463"/>
      <c r="M320" s="463"/>
      <c r="N320" s="463"/>
      <c r="O320" s="463"/>
      <c r="P320" s="463"/>
      <c r="Q320" s="463"/>
      <c r="R320" s="463"/>
      <c r="S320" s="463"/>
    </row>
    <row r="321" spans="2:19">
      <c r="B321" s="463"/>
      <c r="C321" s="463"/>
      <c r="D321" s="463"/>
      <c r="E321" s="463"/>
      <c r="F321" s="463"/>
      <c r="G321" s="463"/>
      <c r="H321" s="463"/>
      <c r="I321" s="463"/>
      <c r="J321" s="463"/>
      <c r="K321" s="463"/>
      <c r="L321" s="463"/>
      <c r="M321" s="463"/>
      <c r="N321" s="463"/>
      <c r="O321" s="463"/>
      <c r="P321" s="463"/>
      <c r="Q321" s="463"/>
      <c r="R321" s="463"/>
      <c r="S321" s="463"/>
    </row>
    <row r="322" spans="2:19">
      <c r="B322" s="478" t="s">
        <v>147</v>
      </c>
      <c r="C322" s="478"/>
      <c r="D322" s="478"/>
      <c r="E322" s="478"/>
      <c r="F322" s="478"/>
      <c r="G322" s="478"/>
      <c r="H322" s="478"/>
      <c r="I322" s="478"/>
      <c r="J322" s="478"/>
      <c r="K322" s="478"/>
      <c r="L322" s="478"/>
      <c r="M322" s="478"/>
      <c r="N322" s="478"/>
      <c r="O322" s="478"/>
      <c r="P322" s="478"/>
      <c r="Q322" s="478"/>
      <c r="R322" s="478"/>
      <c r="S322" s="478"/>
    </row>
    <row r="323" spans="2:19">
      <c r="B323" s="59" t="s">
        <v>456</v>
      </c>
    </row>
    <row r="324" spans="2:19">
      <c r="B324" s="466"/>
      <c r="C324" s="465" t="s">
        <v>193</v>
      </c>
      <c r="D324" s="465"/>
      <c r="E324" s="465"/>
      <c r="F324" s="465"/>
      <c r="G324" s="465"/>
      <c r="H324" s="465"/>
      <c r="K324" s="59"/>
    </row>
    <row r="325" spans="2:19">
      <c r="B325" s="466"/>
      <c r="C325" s="47">
        <v>2025</v>
      </c>
      <c r="D325" s="48">
        <v>2030</v>
      </c>
      <c r="E325" s="48">
        <v>2035</v>
      </c>
      <c r="F325" s="48">
        <v>2040</v>
      </c>
      <c r="G325" s="48">
        <v>2045</v>
      </c>
      <c r="H325" s="49">
        <v>2050</v>
      </c>
    </row>
    <row r="326" spans="2:19" ht="20.399999999999999" customHeight="1">
      <c r="B326" s="53" t="s">
        <v>9</v>
      </c>
      <c r="C326" s="381">
        <v>0</v>
      </c>
      <c r="D326" s="394">
        <v>0.4</v>
      </c>
      <c r="E326" s="381">
        <v>0.7</v>
      </c>
      <c r="F326" s="381">
        <v>0.98499999999999999</v>
      </c>
      <c r="G326" s="381">
        <v>1.54</v>
      </c>
      <c r="H326" s="394">
        <v>1.54</v>
      </c>
      <c r="I326" s="454" t="s">
        <v>544</v>
      </c>
      <c r="J326" s="20" t="s">
        <v>459</v>
      </c>
    </row>
    <row r="327" spans="2:19" ht="14.4" customHeight="1">
      <c r="B327" s="25" t="s">
        <v>105</v>
      </c>
      <c r="C327" s="382">
        <v>2.9430276676029214E-2</v>
      </c>
      <c r="D327" s="451">
        <v>8.9883481164779191E-2</v>
      </c>
      <c r="E327" s="451">
        <v>0.1337776511568918</v>
      </c>
      <c r="F327" s="382">
        <v>0.20657828095674249</v>
      </c>
      <c r="G327" s="382">
        <v>0.38353428267500245</v>
      </c>
      <c r="H327" s="382">
        <v>0.58275547101553515</v>
      </c>
      <c r="I327" s="20" t="s">
        <v>562</v>
      </c>
    </row>
    <row r="328" spans="2:19">
      <c r="B328" s="25" t="s">
        <v>106</v>
      </c>
      <c r="C328" s="383">
        <v>1</v>
      </c>
      <c r="D328" s="452">
        <v>1</v>
      </c>
      <c r="E328" s="452">
        <v>1</v>
      </c>
      <c r="F328" s="383">
        <f>1-F329</f>
        <v>0.8</v>
      </c>
      <c r="G328" s="383">
        <v>0.68</v>
      </c>
      <c r="H328" s="383">
        <f t="shared" ref="H328" si="251">1-H329</f>
        <v>0.6</v>
      </c>
      <c r="I328" s="20"/>
    </row>
    <row r="329" spans="2:19">
      <c r="B329" s="25" t="s">
        <v>107</v>
      </c>
      <c r="C329" s="383">
        <v>0</v>
      </c>
      <c r="D329" s="452">
        <v>0</v>
      </c>
      <c r="E329" s="452">
        <v>0</v>
      </c>
      <c r="F329" s="383">
        <v>0.2</v>
      </c>
      <c r="G329" s="383">
        <v>0.31999999999999995</v>
      </c>
      <c r="H329" s="383">
        <v>0.4</v>
      </c>
      <c r="I329" s="20"/>
      <c r="J329" s="1"/>
    </row>
    <row r="330" spans="2:19">
      <c r="B330" s="53" t="s">
        <v>10</v>
      </c>
      <c r="C330" s="381">
        <v>0</v>
      </c>
      <c r="D330" s="381">
        <v>1.1000000000000001</v>
      </c>
      <c r="E330" s="381">
        <v>3.4</v>
      </c>
      <c r="F330" s="381">
        <v>6</v>
      </c>
      <c r="G330" s="381">
        <v>7</v>
      </c>
      <c r="H330" s="381">
        <v>7</v>
      </c>
      <c r="I330" t="s">
        <v>543</v>
      </c>
    </row>
    <row r="331" spans="2:19">
      <c r="B331" s="25" t="s">
        <v>105</v>
      </c>
      <c r="C331" s="382">
        <v>0.12025841305868613</v>
      </c>
      <c r="D331" s="451">
        <v>0.25259307303365269</v>
      </c>
      <c r="E331" s="451">
        <v>0.27698827792922331</v>
      </c>
      <c r="F331" s="382">
        <v>0.34255898467718809</v>
      </c>
      <c r="G331" s="451">
        <v>0.39666058749802735</v>
      </c>
      <c r="H331" s="382">
        <v>0.47325416048754543</v>
      </c>
      <c r="I331" s="20" t="s">
        <v>545</v>
      </c>
      <c r="J331" s="20"/>
    </row>
    <row r="332" spans="2:19">
      <c r="B332" s="25" t="s">
        <v>106</v>
      </c>
      <c r="C332" s="383">
        <v>1</v>
      </c>
      <c r="D332" s="452">
        <v>1</v>
      </c>
      <c r="E332" s="452">
        <v>1</v>
      </c>
      <c r="F332" s="383">
        <f>1-F333</f>
        <v>0.87</v>
      </c>
      <c r="G332" s="383">
        <v>0.68</v>
      </c>
      <c r="H332" s="383">
        <v>0.6</v>
      </c>
      <c r="I332" s="7"/>
    </row>
    <row r="333" spans="2:19">
      <c r="B333" s="25" t="s">
        <v>107</v>
      </c>
      <c r="C333" s="383">
        <v>0</v>
      </c>
      <c r="D333" s="452">
        <v>0</v>
      </c>
      <c r="E333" s="452">
        <v>0</v>
      </c>
      <c r="F333" s="383">
        <v>0.13</v>
      </c>
      <c r="G333" s="383">
        <v>0.31999999999999995</v>
      </c>
      <c r="H333" s="383">
        <v>0.4</v>
      </c>
      <c r="I333" s="1"/>
      <c r="J333" s="1"/>
    </row>
    <row r="334" spans="2:19">
      <c r="B334" s="53" t="s">
        <v>59</v>
      </c>
      <c r="C334" s="381">
        <v>0</v>
      </c>
      <c r="D334" s="381">
        <v>2.6</v>
      </c>
      <c r="E334" s="381">
        <v>5.4</v>
      </c>
      <c r="F334" s="381">
        <v>6.5</v>
      </c>
      <c r="G334" s="381">
        <v>7.3</v>
      </c>
      <c r="H334" s="381">
        <v>7.3</v>
      </c>
      <c r="I334" s="20" t="s">
        <v>546</v>
      </c>
      <c r="J334" s="59" t="s">
        <v>468</v>
      </c>
    </row>
    <row r="335" spans="2:19">
      <c r="B335" s="25" t="s">
        <v>105</v>
      </c>
      <c r="C335" s="382">
        <v>0.17560073196972928</v>
      </c>
      <c r="D335" s="453">
        <v>0.2464596112640606</v>
      </c>
      <c r="E335" s="453">
        <v>0.25099951499635054</v>
      </c>
      <c r="F335" s="382">
        <v>0.27035045313399669</v>
      </c>
      <c r="G335" s="382">
        <v>0.27581616960997524</v>
      </c>
      <c r="H335" s="382">
        <v>0.30185522270908643</v>
      </c>
      <c r="I335" s="59"/>
    </row>
    <row r="336" spans="2:19">
      <c r="B336" s="25" t="s">
        <v>106</v>
      </c>
      <c r="C336" s="383">
        <v>1</v>
      </c>
      <c r="D336" s="452">
        <v>0.875</v>
      </c>
      <c r="E336" s="452">
        <v>0.875</v>
      </c>
      <c r="F336" s="383">
        <v>0.8</v>
      </c>
      <c r="G336" s="383">
        <v>0.8</v>
      </c>
      <c r="H336" s="383">
        <v>0.75</v>
      </c>
      <c r="I336" s="20"/>
    </row>
    <row r="337" spans="2:9">
      <c r="B337" s="25" t="s">
        <v>107</v>
      </c>
      <c r="C337" s="383">
        <v>0</v>
      </c>
      <c r="D337" s="452">
        <v>0.125</v>
      </c>
      <c r="E337" s="452">
        <v>0.125</v>
      </c>
      <c r="F337" s="383">
        <v>0.19999999999999996</v>
      </c>
      <c r="G337" s="383">
        <v>0.19999999999999996</v>
      </c>
      <c r="H337" s="383">
        <v>0.25</v>
      </c>
    </row>
    <row r="338" spans="2:9">
      <c r="B338" s="53" t="s">
        <v>77</v>
      </c>
      <c r="C338" s="381">
        <v>0</v>
      </c>
      <c r="D338" s="381">
        <v>0</v>
      </c>
      <c r="E338" s="381">
        <v>0</v>
      </c>
      <c r="F338" s="381">
        <v>1.5</v>
      </c>
      <c r="G338" s="381">
        <v>2.5</v>
      </c>
      <c r="H338" s="381">
        <v>2.5</v>
      </c>
    </row>
    <row r="339" spans="2:9">
      <c r="B339" s="25" t="s">
        <v>105</v>
      </c>
      <c r="C339" s="384">
        <v>0.30746245705164493</v>
      </c>
      <c r="D339" s="384">
        <v>0.60814447119254367</v>
      </c>
      <c r="E339" s="384">
        <v>0.66528484944508504</v>
      </c>
      <c r="F339" s="382">
        <v>0.76905155460987984</v>
      </c>
      <c r="G339" s="382">
        <v>0.83010694334390145</v>
      </c>
      <c r="H339" s="384">
        <v>0.97253399724498502</v>
      </c>
      <c r="I339" t="s">
        <v>547</v>
      </c>
    </row>
    <row r="340" spans="2:9">
      <c r="B340" s="25" t="s">
        <v>106</v>
      </c>
      <c r="C340" s="385">
        <v>1</v>
      </c>
      <c r="D340" s="385">
        <v>0.9</v>
      </c>
      <c r="E340" s="385">
        <v>0.9</v>
      </c>
      <c r="F340" s="385">
        <v>0.8</v>
      </c>
      <c r="G340" s="385">
        <v>0.8</v>
      </c>
      <c r="H340" s="385">
        <v>0.7</v>
      </c>
    </row>
    <row r="341" spans="2:9">
      <c r="B341" s="25" t="s">
        <v>107</v>
      </c>
      <c r="C341" s="385">
        <v>0</v>
      </c>
      <c r="D341" s="385">
        <v>9.9999999999999978E-2</v>
      </c>
      <c r="E341" s="385">
        <v>9.9999999999999978E-2</v>
      </c>
      <c r="F341" s="385">
        <v>0.19999999999999996</v>
      </c>
      <c r="G341" s="385">
        <v>0.19999999999999996</v>
      </c>
      <c r="H341" s="385">
        <v>0.30000000000000004</v>
      </c>
    </row>
    <row r="342" spans="2:9">
      <c r="B342" s="53" t="s">
        <v>66</v>
      </c>
      <c r="C342" s="21"/>
      <c r="D342" s="21"/>
      <c r="E342" s="21"/>
      <c r="F342" s="21"/>
      <c r="G342" s="21"/>
      <c r="H342" s="21"/>
    </row>
    <row r="343" spans="2:9">
      <c r="B343" s="53" t="s">
        <v>16</v>
      </c>
      <c r="C343" s="21"/>
      <c r="D343" s="21"/>
      <c r="E343" s="21"/>
      <c r="F343" s="21"/>
      <c r="G343" s="21"/>
      <c r="H343" s="21"/>
    </row>
    <row r="344" spans="2:9">
      <c r="B344" s="53" t="s">
        <v>67</v>
      </c>
      <c r="C344" s="381">
        <v>0</v>
      </c>
      <c r="D344" s="381">
        <v>0</v>
      </c>
      <c r="E344" s="381">
        <v>0.5</v>
      </c>
      <c r="F344" s="381">
        <v>2</v>
      </c>
      <c r="G344" s="381">
        <v>2.2999999999999998</v>
      </c>
      <c r="H344" s="381">
        <v>2.2999999999999998</v>
      </c>
      <c r="I344" t="s">
        <v>542</v>
      </c>
    </row>
    <row r="345" spans="2:9">
      <c r="B345" s="25" t="s">
        <v>105</v>
      </c>
      <c r="C345" s="382">
        <v>0.56149202869831905</v>
      </c>
      <c r="D345" s="382">
        <v>0.73394027581901455</v>
      </c>
      <c r="E345" s="382">
        <v>0.74364430295636219</v>
      </c>
      <c r="F345" s="382">
        <v>0.78543494552218684</v>
      </c>
      <c r="G345" s="382">
        <v>0.7985792426924182</v>
      </c>
      <c r="H345" s="382">
        <v>0.85250318133979897</v>
      </c>
    </row>
    <row r="346" spans="2:9">
      <c r="B346" s="25" t="s">
        <v>106</v>
      </c>
      <c r="C346" s="382">
        <v>0.5</v>
      </c>
      <c r="D346" s="382">
        <v>0.5</v>
      </c>
      <c r="E346" s="382">
        <v>0.5</v>
      </c>
      <c r="F346" s="382">
        <v>0.5</v>
      </c>
      <c r="G346" s="382">
        <v>0.5</v>
      </c>
      <c r="H346" s="382">
        <v>0.5</v>
      </c>
    </row>
    <row r="347" spans="2:9">
      <c r="B347" s="25" t="s">
        <v>107</v>
      </c>
      <c r="C347" s="382">
        <v>0.5</v>
      </c>
      <c r="D347" s="382">
        <v>0.5</v>
      </c>
      <c r="E347" s="382">
        <v>0.5</v>
      </c>
      <c r="F347" s="382">
        <v>0.5</v>
      </c>
      <c r="G347" s="382">
        <v>0.5</v>
      </c>
      <c r="H347" s="382">
        <v>0.5</v>
      </c>
    </row>
    <row r="348" spans="2:9">
      <c r="B348" s="50" t="s">
        <v>108</v>
      </c>
      <c r="C348" s="386">
        <f t="shared" ref="C348:H348" si="252">C344+C338+C334+C330+C326</f>
        <v>0</v>
      </c>
      <c r="D348" s="386">
        <f t="shared" si="252"/>
        <v>4.1000000000000005</v>
      </c>
      <c r="E348" s="386">
        <f t="shared" si="252"/>
        <v>10</v>
      </c>
      <c r="F348" s="386">
        <f t="shared" si="252"/>
        <v>16.984999999999999</v>
      </c>
      <c r="G348" s="386">
        <f t="shared" si="252"/>
        <v>20.64</v>
      </c>
      <c r="H348" s="386">
        <f t="shared" si="252"/>
        <v>20.64</v>
      </c>
    </row>
    <row r="349" spans="2:9">
      <c r="B349" s="1"/>
      <c r="C349" s="1"/>
      <c r="D349" s="1"/>
      <c r="E349" s="1"/>
      <c r="F349" s="1"/>
      <c r="G349" s="1"/>
      <c r="H349" s="1"/>
    </row>
    <row r="350" spans="2:9">
      <c r="B350" s="53" t="s">
        <v>109</v>
      </c>
      <c r="C350" s="1"/>
      <c r="D350" s="1"/>
      <c r="E350" s="1"/>
      <c r="F350" s="1"/>
      <c r="G350" s="1"/>
      <c r="H350" s="1"/>
      <c r="I350" t="s">
        <v>548</v>
      </c>
    </row>
    <row r="351" spans="2:9">
      <c r="B351" s="51" t="s">
        <v>110</v>
      </c>
      <c r="C351" s="2">
        <v>0</v>
      </c>
      <c r="D351" s="2">
        <v>0</v>
      </c>
      <c r="E351" s="2">
        <v>0</v>
      </c>
      <c r="F351" s="2">
        <v>0</v>
      </c>
      <c r="G351" s="2">
        <v>0</v>
      </c>
      <c r="H351" s="2">
        <v>0</v>
      </c>
    </row>
    <row r="352" spans="2:9">
      <c r="B352" s="25" t="s">
        <v>105</v>
      </c>
      <c r="C352" s="387">
        <v>0.36799999999999999</v>
      </c>
      <c r="D352" s="387">
        <v>0.42299999999999999</v>
      </c>
      <c r="E352" s="387">
        <v>0.54200000000000004</v>
      </c>
      <c r="F352" s="387">
        <v>0.80200000000000005</v>
      </c>
      <c r="G352" s="387">
        <v>0.90800000000000003</v>
      </c>
      <c r="H352" s="52">
        <v>1</v>
      </c>
    </row>
    <row r="353" spans="2:11">
      <c r="B353" s="25" t="s">
        <v>106</v>
      </c>
      <c r="C353" s="388">
        <v>1</v>
      </c>
      <c r="D353" s="388">
        <v>0.9</v>
      </c>
      <c r="E353" s="388">
        <v>0.9</v>
      </c>
      <c r="F353" s="388">
        <v>0.8</v>
      </c>
      <c r="G353" s="388">
        <v>0.8</v>
      </c>
      <c r="H353" s="388">
        <v>0.6</v>
      </c>
    </row>
    <row r="354" spans="2:11">
      <c r="B354" s="25" t="s">
        <v>107</v>
      </c>
      <c r="C354" s="388">
        <f t="shared" ref="C354:H354" si="253">1-C353</f>
        <v>0</v>
      </c>
      <c r="D354" s="388">
        <f t="shared" si="253"/>
        <v>9.9999999999999978E-2</v>
      </c>
      <c r="E354" s="388">
        <f t="shared" si="253"/>
        <v>9.9999999999999978E-2</v>
      </c>
      <c r="F354" s="388">
        <f t="shared" si="253"/>
        <v>0.19999999999999996</v>
      </c>
      <c r="G354" s="388">
        <f t="shared" si="253"/>
        <v>0.19999999999999996</v>
      </c>
      <c r="H354" s="388">
        <f t="shared" si="253"/>
        <v>0.4</v>
      </c>
    </row>
    <row r="355" spans="2:11">
      <c r="B355" s="51" t="s">
        <v>111</v>
      </c>
      <c r="C355" s="381">
        <v>0</v>
      </c>
      <c r="D355" s="381">
        <v>0</v>
      </c>
      <c r="E355" s="381">
        <v>1</v>
      </c>
      <c r="F355" s="381">
        <v>3</v>
      </c>
      <c r="G355" s="381">
        <v>6</v>
      </c>
      <c r="H355" s="381">
        <f>4.2+4</f>
        <v>8.1999999999999993</v>
      </c>
      <c r="I355" s="59" t="s">
        <v>462</v>
      </c>
    </row>
    <row r="356" spans="2:11">
      <c r="B356" s="25" t="s">
        <v>105</v>
      </c>
      <c r="C356" s="389">
        <v>0.70299999999999996</v>
      </c>
      <c r="D356" s="389">
        <v>0.75900000000000001</v>
      </c>
      <c r="E356" s="389">
        <v>0.80800000000000005</v>
      </c>
      <c r="F356" s="389">
        <v>0.86199999999999999</v>
      </c>
      <c r="G356" s="389">
        <v>0.91900000000000004</v>
      </c>
      <c r="H356" s="390">
        <v>1</v>
      </c>
    </row>
    <row r="357" spans="2:11">
      <c r="B357" s="25" t="s">
        <v>106</v>
      </c>
      <c r="C357" s="391">
        <v>1</v>
      </c>
      <c r="D357" s="391">
        <v>0.9</v>
      </c>
      <c r="E357" s="391">
        <v>0.9</v>
      </c>
      <c r="F357" s="391">
        <v>0.8</v>
      </c>
      <c r="G357" s="391">
        <v>0.8</v>
      </c>
      <c r="H357" s="391">
        <v>0.8</v>
      </c>
    </row>
    <row r="358" spans="2:11">
      <c r="B358" s="25" t="s">
        <v>107</v>
      </c>
      <c r="C358" s="391">
        <f t="shared" ref="C358:H358" si="254">1-C357</f>
        <v>0</v>
      </c>
      <c r="D358" s="391">
        <f t="shared" si="254"/>
        <v>9.9999999999999978E-2</v>
      </c>
      <c r="E358" s="391">
        <f t="shared" si="254"/>
        <v>9.9999999999999978E-2</v>
      </c>
      <c r="F358" s="391">
        <f t="shared" si="254"/>
        <v>0.19999999999999996</v>
      </c>
      <c r="G358" s="391">
        <f t="shared" si="254"/>
        <v>0.19999999999999996</v>
      </c>
      <c r="H358" s="391">
        <f t="shared" si="254"/>
        <v>0.19999999999999996</v>
      </c>
    </row>
    <row r="359" spans="2:11">
      <c r="B359" s="51" t="s">
        <v>112</v>
      </c>
      <c r="C359" s="381">
        <v>0</v>
      </c>
      <c r="D359" s="381">
        <v>0</v>
      </c>
      <c r="E359" s="381">
        <v>0</v>
      </c>
      <c r="F359" s="381">
        <v>2</v>
      </c>
      <c r="G359" s="381">
        <v>3.8</v>
      </c>
      <c r="H359" s="381">
        <f>1.8+2</f>
        <v>3.8</v>
      </c>
      <c r="I359" s="59" t="s">
        <v>461</v>
      </c>
    </row>
    <row r="360" spans="2:11">
      <c r="B360" s="25" t="s">
        <v>105</v>
      </c>
      <c r="C360" s="456">
        <v>0</v>
      </c>
      <c r="D360" s="456">
        <f>46.1/(46.1+409.5)</f>
        <v>0.10118525021949078</v>
      </c>
      <c r="E360" s="456">
        <f>(D360+F360)/2</f>
        <v>0.1582257017752961</v>
      </c>
      <c r="F360" s="456">
        <f>64.3/(64.3+234.4)</f>
        <v>0.21526615333110144</v>
      </c>
      <c r="G360" s="456">
        <f>(132.9/(132.9+245.9)*1.4+2)/G359</f>
        <v>0.65557439004057139</v>
      </c>
      <c r="H360" s="456">
        <f>(107.1/(107.1+74.6)*1.8+2)/H359</f>
        <v>0.80552095704313065</v>
      </c>
      <c r="I360" s="59" t="s">
        <v>563</v>
      </c>
    </row>
    <row r="361" spans="2:11">
      <c r="B361" s="25" t="s">
        <v>106</v>
      </c>
      <c r="C361" s="391">
        <v>1</v>
      </c>
      <c r="D361" s="391">
        <v>0.9</v>
      </c>
      <c r="E361" s="391">
        <v>0.9</v>
      </c>
      <c r="F361" s="391">
        <v>0.8</v>
      </c>
      <c r="G361" s="391">
        <v>0.8</v>
      </c>
      <c r="H361" s="391">
        <v>0.6</v>
      </c>
    </row>
    <row r="362" spans="2:11">
      <c r="B362" s="25" t="s">
        <v>107</v>
      </c>
      <c r="C362" s="391">
        <f t="shared" ref="C362:H362" si="255">1-C361</f>
        <v>0</v>
      </c>
      <c r="D362" s="391">
        <f t="shared" si="255"/>
        <v>9.9999999999999978E-2</v>
      </c>
      <c r="E362" s="391">
        <f t="shared" si="255"/>
        <v>9.9999999999999978E-2</v>
      </c>
      <c r="F362" s="391">
        <f t="shared" si="255"/>
        <v>0.19999999999999996</v>
      </c>
      <c r="G362" s="391">
        <f t="shared" si="255"/>
        <v>0.19999999999999996</v>
      </c>
      <c r="H362" s="391">
        <f t="shared" si="255"/>
        <v>0.4</v>
      </c>
      <c r="I362" t="s">
        <v>460</v>
      </c>
    </row>
    <row r="363" spans="2:11">
      <c r="B363" s="51" t="s">
        <v>457</v>
      </c>
      <c r="C363" s="381">
        <v>0</v>
      </c>
      <c r="D363" s="381">
        <v>0</v>
      </c>
      <c r="E363" s="381">
        <v>1</v>
      </c>
      <c r="F363" s="381">
        <v>2.5</v>
      </c>
      <c r="G363" s="381">
        <v>3.5</v>
      </c>
      <c r="H363" s="381">
        <v>4</v>
      </c>
      <c r="I363" s="20" t="s">
        <v>463</v>
      </c>
      <c r="K363" s="20"/>
    </row>
    <row r="364" spans="2:11">
      <c r="B364" s="25" t="s">
        <v>105</v>
      </c>
      <c r="C364" s="21">
        <v>0.54439678386885448</v>
      </c>
      <c r="D364" s="21">
        <v>0.54439678386885448</v>
      </c>
      <c r="E364" s="21">
        <v>0.54439678386885448</v>
      </c>
      <c r="F364" s="21">
        <v>0.52274132389966865</v>
      </c>
      <c r="G364" s="21">
        <v>0.51446004621009767</v>
      </c>
      <c r="H364" s="21">
        <v>0.51500366557342425</v>
      </c>
    </row>
    <row r="365" spans="2:11">
      <c r="B365" s="25" t="s">
        <v>106</v>
      </c>
      <c r="C365" s="58">
        <f t="shared" ref="C365:D365" si="256">1-C366</f>
        <v>0.7</v>
      </c>
      <c r="D365" s="58">
        <f t="shared" si="256"/>
        <v>0.7</v>
      </c>
      <c r="E365" s="58">
        <f>1-E366</f>
        <v>0.7</v>
      </c>
      <c r="F365" s="58">
        <f t="shared" ref="F365:H365" si="257">1-F366</f>
        <v>0.7</v>
      </c>
      <c r="G365" s="58">
        <f t="shared" si="257"/>
        <v>0.7</v>
      </c>
      <c r="H365" s="58">
        <f t="shared" si="257"/>
        <v>0.7</v>
      </c>
    </row>
    <row r="366" spans="2:11">
      <c r="B366" s="25" t="s">
        <v>107</v>
      </c>
      <c r="C366" s="58">
        <v>0.3</v>
      </c>
      <c r="D366" s="58">
        <v>0.3</v>
      </c>
      <c r="E366" s="58">
        <v>0.3</v>
      </c>
      <c r="F366" s="58">
        <v>0.3</v>
      </c>
      <c r="G366" s="58">
        <v>0.3</v>
      </c>
      <c r="H366" s="58">
        <v>0.3</v>
      </c>
    </row>
    <row r="367" spans="2:11">
      <c r="B367" s="50" t="s">
        <v>113</v>
      </c>
      <c r="C367" s="392">
        <f t="shared" ref="C367:G367" si="258">C351+C355+C359+C363</f>
        <v>0</v>
      </c>
      <c r="D367" s="392">
        <f t="shared" si="258"/>
        <v>0</v>
      </c>
      <c r="E367" s="392">
        <f t="shared" si="258"/>
        <v>2</v>
      </c>
      <c r="F367" s="392">
        <f t="shared" si="258"/>
        <v>7.5</v>
      </c>
      <c r="G367" s="392">
        <f t="shared" si="258"/>
        <v>13.3</v>
      </c>
      <c r="H367" s="392">
        <f>H351+H355+H359+H363</f>
        <v>16</v>
      </c>
    </row>
    <row r="368" spans="2:11">
      <c r="B368" s="1"/>
      <c r="C368" s="1"/>
      <c r="D368" s="1"/>
      <c r="E368" s="1"/>
      <c r="F368" s="1"/>
      <c r="G368" s="1"/>
      <c r="H368" s="1"/>
    </row>
    <row r="369" spans="1:10">
      <c r="B369" s="50" t="s">
        <v>114</v>
      </c>
      <c r="C369" s="182">
        <f>C367+C348</f>
        <v>0</v>
      </c>
      <c r="D369" s="182">
        <f t="shared" ref="D369:G369" si="259">D367+D348</f>
        <v>4.1000000000000005</v>
      </c>
      <c r="E369" s="182">
        <f t="shared" si="259"/>
        <v>12</v>
      </c>
      <c r="F369" s="182">
        <f>F367+F348</f>
        <v>24.484999999999999</v>
      </c>
      <c r="G369" s="182">
        <f t="shared" si="259"/>
        <v>33.94</v>
      </c>
      <c r="H369" s="182">
        <f>H367+H348</f>
        <v>36.64</v>
      </c>
    </row>
    <row r="370" spans="1:10">
      <c r="B370" s="1"/>
      <c r="C370" s="1"/>
      <c r="D370" s="1"/>
      <c r="E370" s="1"/>
      <c r="F370" s="1"/>
      <c r="G370" s="1"/>
      <c r="H370" s="1"/>
    </row>
    <row r="371" spans="1:10">
      <c r="B371" s="50" t="s">
        <v>115</v>
      </c>
      <c r="C371" s="182">
        <v>0</v>
      </c>
      <c r="D371" s="393">
        <v>0</v>
      </c>
      <c r="E371" s="393">
        <v>0</v>
      </c>
      <c r="F371" s="393">
        <v>1</v>
      </c>
      <c r="G371" s="455">
        <v>3</v>
      </c>
      <c r="H371" s="455">
        <v>6</v>
      </c>
      <c r="I371" s="59" t="s">
        <v>458</v>
      </c>
    </row>
    <row r="372" spans="1:10">
      <c r="B372" s="25" t="s">
        <v>106</v>
      </c>
      <c r="C372" s="46">
        <v>0</v>
      </c>
      <c r="D372" s="46">
        <v>0</v>
      </c>
      <c r="E372" s="46">
        <v>0</v>
      </c>
      <c r="F372" s="46">
        <v>0</v>
      </c>
      <c r="G372" s="46">
        <v>0</v>
      </c>
      <c r="H372" s="46">
        <v>0</v>
      </c>
    </row>
    <row r="373" spans="1:10">
      <c r="B373" s="25" t="s">
        <v>107</v>
      </c>
      <c r="C373" s="46">
        <f t="shared" ref="C373:H373" si="260">1-C372</f>
        <v>1</v>
      </c>
      <c r="D373" s="46">
        <f t="shared" si="260"/>
        <v>1</v>
      </c>
      <c r="E373" s="46">
        <f t="shared" si="260"/>
        <v>1</v>
      </c>
      <c r="F373" s="46">
        <f t="shared" si="260"/>
        <v>1</v>
      </c>
      <c r="G373" s="46">
        <f t="shared" si="260"/>
        <v>1</v>
      </c>
      <c r="H373" s="46">
        <f t="shared" si="260"/>
        <v>1</v>
      </c>
    </row>
    <row r="374" spans="1:10">
      <c r="B374" s="5"/>
      <c r="C374" s="5"/>
      <c r="D374" s="5"/>
      <c r="E374" s="5"/>
      <c r="F374" s="5"/>
      <c r="G374" s="5"/>
      <c r="H374" s="5"/>
    </row>
    <row r="375" spans="1:10">
      <c r="A375" s="398"/>
      <c r="B375" s="5" t="s">
        <v>116</v>
      </c>
      <c r="C375" s="301">
        <f>C326*(1-C327)*C328+C330*(1-C331)*C332+C334*(1-C335)*C336+C338*(1-C339)*C340+C344*(1-C345)*C346+C351*(1-C352)*C353+C355*(1-C356)*C357+C359*(1-C360)*C361+C363*(1-C364)*C365</f>
        <v>0</v>
      </c>
      <c r="D375" s="301">
        <f t="shared" ref="D375:H375" si="261">D326*(1-D327)*D328+D330*(1-D331)*D332+D334*(1-D335)*D336+D338*(1-D339)*D340+D344*(1-D345)*D346+D351*(1-D352)*D353+D355*(1-D356)*D357+D359*(1-D360)*D361+D363*(1-D364)*D365</f>
        <v>2.9004986115713329</v>
      </c>
      <c r="E375" s="301">
        <f t="shared" si="261"/>
        <v>7.1594339664257722</v>
      </c>
      <c r="F375" s="301">
        <f t="shared" si="261"/>
        <v>10.764916085086158</v>
      </c>
      <c r="G375" s="301">
        <f t="shared" si="261"/>
        <v>10.943538797447713</v>
      </c>
      <c r="H375" s="301">
        <f t="shared" si="261"/>
        <v>8.4392979270182877</v>
      </c>
    </row>
    <row r="376" spans="1:10">
      <c r="B376" s="5" t="s">
        <v>117</v>
      </c>
      <c r="C376" s="301">
        <f>C326*(1-C327)*C329+C330*(1-C331)*C333+C334*(1-C335)*C337+C338*(1-C339)*C341+C344*(1-C345)*C347+C351*(1-C352)*C354+C355*(1-C356)*C358+C359*(1-C360)*C362+C363*(1-C364)*C366</f>
        <v>0</v>
      </c>
      <c r="D376" s="301">
        <f t="shared" ref="D376:H376" si="262">D326*(1-D327)*D329+D330*(1-D331)*D333+D334*(1-D335)*D337+D338*(1-D339)*D341+D344*(1-D345)*D347+D351*(1-D352)*D354+D355*(1-D356)*D358+D359*(1-D360)*D362+D363*(1-D364)*D366</f>
        <v>0.24490062633918033</v>
      </c>
      <c r="E376" s="301">
        <f t="shared" si="262"/>
        <v>0.72554521647771664</v>
      </c>
      <c r="F376" s="301">
        <f t="shared" si="262"/>
        <v>2.6561396153667767</v>
      </c>
      <c r="G376" s="301">
        <f t="shared" si="262"/>
        <v>3.8979437961519441</v>
      </c>
      <c r="H376" s="301">
        <f t="shared" si="262"/>
        <v>4.0738497891770455</v>
      </c>
    </row>
    <row r="377" spans="1:10">
      <c r="B377" s="5" t="s">
        <v>118</v>
      </c>
      <c r="C377" s="301">
        <f>C326*(C327)*C328+C330*(C331)*C332+C334*(C335)*C336+C338*(C339)*C340+C344*(C345)*C346+C351*(C352)*C353+C355*(C356)*C357+C359*(C360)*C361+C363*C364*C365</f>
        <v>0</v>
      </c>
      <c r="D377" s="301">
        <f t="shared" ref="D377:H377" si="263">D326*(D327)*D328+D330*(D331)*D332+D334*(D335)*D336+D338*(D339)*D340+D344*(D345)*D346+D351*(D352)*D353+D355*(D356)*D357+D359*(D360)*D361+D363*D364*D365</f>
        <v>0.87450138842866754</v>
      </c>
      <c r="E377" s="301">
        <f t="shared" si="263"/>
        <v>3.5155660335742285</v>
      </c>
      <c r="F377" s="301">
        <f t="shared" si="263"/>
        <v>8.3930839149138432</v>
      </c>
      <c r="G377" s="301">
        <f t="shared" si="263"/>
        <v>14.143661202552288</v>
      </c>
      <c r="H377" s="301">
        <f t="shared" si="263"/>
        <v>16.699702072981712</v>
      </c>
    </row>
    <row r="378" spans="1:10">
      <c r="B378" s="5" t="s">
        <v>119</v>
      </c>
      <c r="C378" s="301">
        <f>C326*(C327)*C329+C330*(C331)*C333+C334*(C335)*C337+C338*(C339)*C341+C344*(C345)*C347+C351*(C352)*C354+C355*(C356)*C358+C359*(C360)*C362+C363*C364*C366</f>
        <v>0</v>
      </c>
      <c r="D378" s="301">
        <f t="shared" ref="D378:H378" si="264">D326*(D327)*D329+D330*(D331)*D333+D334*(D335)*D337+D338*(D339)*D341+D344*(D345)*D347+D351*(D352)*D354+D355*(D356)*D358+D359*(D360)*D362+D363*D364*D366</f>
        <v>8.0099373660819692E-2</v>
      </c>
      <c r="E378" s="301">
        <f t="shared" si="264"/>
        <v>0.59945478352228354</v>
      </c>
      <c r="F378" s="301">
        <f t="shared" si="264"/>
        <v>2.6708603846332233</v>
      </c>
      <c r="G378" s="301">
        <f t="shared" si="264"/>
        <v>4.9548562038480544</v>
      </c>
      <c r="H378" s="301">
        <f t="shared" si="264"/>
        <v>7.4271502108229548</v>
      </c>
      <c r="J378" s="73"/>
    </row>
    <row r="379" spans="1:10">
      <c r="B379" s="5" t="s">
        <v>120</v>
      </c>
      <c r="C379" s="301">
        <f t="shared" ref="C379:H379" si="265">C371*C372</f>
        <v>0</v>
      </c>
      <c r="D379" s="301">
        <f t="shared" si="265"/>
        <v>0</v>
      </c>
      <c r="E379" s="301">
        <f t="shared" si="265"/>
        <v>0</v>
      </c>
      <c r="F379" s="301">
        <f t="shared" si="265"/>
        <v>0</v>
      </c>
      <c r="G379" s="301">
        <f t="shared" si="265"/>
        <v>0</v>
      </c>
      <c r="H379" s="301">
        <f t="shared" si="265"/>
        <v>0</v>
      </c>
    </row>
    <row r="380" spans="1:10">
      <c r="B380" s="5" t="s">
        <v>121</v>
      </c>
      <c r="C380" s="301">
        <f t="shared" ref="C380:G380" si="266">C371*C373</f>
        <v>0</v>
      </c>
      <c r="D380" s="301">
        <f t="shared" si="266"/>
        <v>0</v>
      </c>
      <c r="E380" s="301">
        <f t="shared" si="266"/>
        <v>0</v>
      </c>
      <c r="F380" s="301">
        <f t="shared" si="266"/>
        <v>1</v>
      </c>
      <c r="G380" s="301">
        <f t="shared" si="266"/>
        <v>3</v>
      </c>
      <c r="H380" s="301">
        <f>H371*H373</f>
        <v>6</v>
      </c>
      <c r="I380" s="59" t="s">
        <v>498</v>
      </c>
    </row>
    <row r="381" spans="1:10">
      <c r="B381" s="5" t="s">
        <v>122</v>
      </c>
      <c r="C381" s="5"/>
      <c r="D381" s="5"/>
      <c r="E381" s="5"/>
      <c r="F381" s="5"/>
      <c r="G381" s="5"/>
      <c r="H381" s="5"/>
    </row>
    <row r="382" spans="1:10">
      <c r="B382" s="5"/>
      <c r="C382" s="5"/>
      <c r="D382" s="5"/>
      <c r="E382" s="5"/>
      <c r="F382" s="5"/>
      <c r="G382" s="5"/>
      <c r="H382" s="5"/>
    </row>
    <row r="383" spans="1:10">
      <c r="B383" s="50" t="s">
        <v>123</v>
      </c>
      <c r="C383" s="182">
        <f t="shared" ref="C383:G383" si="267">C375+C377+C379</f>
        <v>0</v>
      </c>
      <c r="D383" s="182">
        <f t="shared" si="267"/>
        <v>3.7750000000000004</v>
      </c>
      <c r="E383" s="182">
        <f t="shared" si="267"/>
        <v>10.675000000000001</v>
      </c>
      <c r="F383" s="182">
        <f t="shared" si="267"/>
        <v>19.158000000000001</v>
      </c>
      <c r="G383" s="182">
        <f t="shared" si="267"/>
        <v>25.087200000000003</v>
      </c>
      <c r="H383" s="182">
        <f>H375+H377+H379</f>
        <v>25.138999999999999</v>
      </c>
    </row>
    <row r="384" spans="1:10">
      <c r="B384" s="5"/>
      <c r="C384" s="5"/>
      <c r="D384" s="5"/>
      <c r="E384" s="5"/>
      <c r="F384" s="5"/>
      <c r="G384" s="5"/>
      <c r="H384" s="5"/>
    </row>
    <row r="385" spans="2:9">
      <c r="B385" s="5" t="s">
        <v>124</v>
      </c>
      <c r="C385" s="19">
        <f>C376+C378+C380</f>
        <v>0</v>
      </c>
      <c r="D385" s="19">
        <f t="shared" ref="D385:G385" si="268">D376+D378+D380</f>
        <v>0.32500000000000001</v>
      </c>
      <c r="E385" s="19">
        <f t="shared" si="268"/>
        <v>1.3250000000000002</v>
      </c>
      <c r="F385" s="19">
        <f t="shared" si="268"/>
        <v>6.327</v>
      </c>
      <c r="G385" s="19">
        <f t="shared" si="268"/>
        <v>11.852799999999998</v>
      </c>
      <c r="H385" s="301">
        <f>H376+H378+H380</f>
        <v>17.501000000000001</v>
      </c>
    </row>
    <row r="386" spans="2:9">
      <c r="B386" s="5" t="s">
        <v>125</v>
      </c>
      <c r="C386" s="19">
        <f t="shared" ref="C386:G386" si="269">C375</f>
        <v>0</v>
      </c>
      <c r="D386" s="19">
        <f t="shared" si="269"/>
        <v>2.9004986115713329</v>
      </c>
      <c r="E386" s="19">
        <f t="shared" si="269"/>
        <v>7.1594339664257722</v>
      </c>
      <c r="F386" s="19">
        <f t="shared" si="269"/>
        <v>10.764916085086158</v>
      </c>
      <c r="G386" s="19">
        <f t="shared" si="269"/>
        <v>10.943538797447713</v>
      </c>
      <c r="H386" s="19">
        <f>H375</f>
        <v>8.4392979270182877</v>
      </c>
      <c r="I386" s="19"/>
    </row>
    <row r="387" spans="2:9">
      <c r="B387" s="5" t="s">
        <v>126</v>
      </c>
      <c r="C387" s="19">
        <f t="shared" ref="C387:H387" si="270">C377+C379</f>
        <v>0</v>
      </c>
      <c r="D387" s="19">
        <f t="shared" si="270"/>
        <v>0.87450138842866754</v>
      </c>
      <c r="E387" s="19">
        <f t="shared" si="270"/>
        <v>3.5155660335742285</v>
      </c>
      <c r="F387" s="19">
        <f t="shared" si="270"/>
        <v>8.3930839149138432</v>
      </c>
      <c r="G387" s="19">
        <f t="shared" si="270"/>
        <v>14.143661202552288</v>
      </c>
      <c r="H387" s="19">
        <f t="shared" si="270"/>
        <v>16.699702072981712</v>
      </c>
    </row>
    <row r="388" spans="2:9">
      <c r="B388" s="5"/>
      <c r="C388" s="19"/>
      <c r="D388" s="19"/>
      <c r="E388" s="19"/>
      <c r="F388" s="19"/>
      <c r="G388" s="19"/>
      <c r="H388" s="19"/>
    </row>
    <row r="389" spans="2:9">
      <c r="B389" s="109" t="s">
        <v>549</v>
      </c>
      <c r="C389" s="19"/>
      <c r="D389" s="19"/>
      <c r="E389" s="19"/>
      <c r="F389" s="19"/>
      <c r="G389" s="19"/>
      <c r="H389" s="19"/>
    </row>
    <row r="390" spans="2:9">
      <c r="B390" s="5"/>
      <c r="C390" s="19"/>
      <c r="D390" s="19"/>
      <c r="E390" s="19"/>
      <c r="F390" s="19"/>
      <c r="G390" s="19"/>
      <c r="H390" s="19"/>
    </row>
    <row r="391" spans="2:9">
      <c r="B391" s="457" t="s">
        <v>193</v>
      </c>
      <c r="C391" s="458" t="s">
        <v>554</v>
      </c>
      <c r="D391" s="19" t="s">
        <v>553</v>
      </c>
      <c r="E391" s="19"/>
      <c r="F391" s="19"/>
      <c r="G391" s="19"/>
      <c r="H391" s="19"/>
    </row>
    <row r="392" spans="2:9">
      <c r="B392" s="459" t="s">
        <v>550</v>
      </c>
      <c r="C392" s="460">
        <v>0.6</v>
      </c>
      <c r="D392" s="19"/>
      <c r="E392" s="19"/>
      <c r="F392" s="19"/>
      <c r="G392" s="19"/>
      <c r="H392" s="19"/>
    </row>
    <row r="393" spans="2:9">
      <c r="B393" s="459" t="s">
        <v>551</v>
      </c>
      <c r="C393" s="460">
        <v>0.8</v>
      </c>
      <c r="D393" s="19"/>
      <c r="E393" s="19"/>
      <c r="F393" s="19"/>
      <c r="G393" s="19"/>
      <c r="H393" s="19"/>
    </row>
    <row r="394" spans="2:9">
      <c r="B394" s="459" t="s">
        <v>552</v>
      </c>
      <c r="C394" s="460">
        <v>2</v>
      </c>
      <c r="D394" s="19"/>
      <c r="E394" s="19"/>
      <c r="F394" s="19"/>
      <c r="G394" s="19"/>
      <c r="H394" s="19"/>
    </row>
    <row r="395" spans="2:9">
      <c r="B395" s="5"/>
      <c r="C395" s="19"/>
      <c r="D395" s="19"/>
      <c r="E395" s="19"/>
      <c r="F395" s="19"/>
      <c r="G395" s="19"/>
      <c r="H395" s="19"/>
    </row>
    <row r="396" spans="2:9">
      <c r="B396" s="457" t="s">
        <v>557</v>
      </c>
      <c r="C396" s="458">
        <v>2030</v>
      </c>
      <c r="D396" s="458">
        <v>2040</v>
      </c>
      <c r="E396" s="458">
        <v>2050</v>
      </c>
      <c r="F396" s="19"/>
      <c r="G396" s="19"/>
      <c r="H396" s="19"/>
    </row>
    <row r="397" spans="2:9">
      <c r="B397" s="459" t="s">
        <v>556</v>
      </c>
      <c r="C397" s="461">
        <v>0.1</v>
      </c>
      <c r="D397" s="461">
        <v>0.1</v>
      </c>
      <c r="E397" s="461">
        <v>0.1</v>
      </c>
      <c r="F397" s="19" t="s">
        <v>560</v>
      </c>
      <c r="G397" s="19"/>
      <c r="H397" s="19"/>
    </row>
    <row r="398" spans="2:9">
      <c r="B398" s="459" t="s">
        <v>555</v>
      </c>
      <c r="C398" s="461">
        <f t="shared" ref="C398:D398" si="271">100%-SUM(C397,C399)</f>
        <v>0.13170731707317074</v>
      </c>
      <c r="D398" s="461">
        <f t="shared" si="271"/>
        <v>0.34068295554901384</v>
      </c>
      <c r="E398" s="461">
        <f>100%-SUM(E397,E399)</f>
        <v>0.37674418604651161</v>
      </c>
      <c r="F398" s="19"/>
      <c r="G398" s="19"/>
      <c r="H398" s="19"/>
    </row>
    <row r="399" spans="2:9">
      <c r="B399" s="459" t="s">
        <v>190</v>
      </c>
      <c r="C399" s="461">
        <f>(D334+1/2*D330)/D348</f>
        <v>0.76829268292682928</v>
      </c>
      <c r="D399" s="461">
        <f>(F334+1/2*F330)/F348</f>
        <v>0.55931704445098618</v>
      </c>
      <c r="E399" s="461">
        <f>(H334+1/2*H330)/H348</f>
        <v>0.52325581395348841</v>
      </c>
      <c r="F399" s="19" t="s">
        <v>561</v>
      </c>
      <c r="G399" s="19"/>
      <c r="H399" s="19"/>
    </row>
    <row r="400" spans="2:9">
      <c r="B400" s="457" t="s">
        <v>23</v>
      </c>
      <c r="C400" s="462">
        <f t="shared" ref="C400:D400" si="272">SUM(C397:C399)</f>
        <v>1</v>
      </c>
      <c r="D400" s="462">
        <f t="shared" si="272"/>
        <v>1</v>
      </c>
      <c r="E400" s="462">
        <f>SUM(E397:E399)</f>
        <v>1</v>
      </c>
      <c r="F400" s="19"/>
      <c r="G400" s="19"/>
      <c r="H400" s="19"/>
    </row>
    <row r="401" spans="2:19">
      <c r="B401" s="5"/>
      <c r="C401" s="19"/>
      <c r="D401" s="19"/>
      <c r="E401" s="19"/>
      <c r="F401" s="19"/>
      <c r="G401" s="19"/>
      <c r="H401" s="19"/>
    </row>
    <row r="402" spans="2:19">
      <c r="B402" s="457" t="s">
        <v>559</v>
      </c>
      <c r="C402" s="458">
        <v>2030</v>
      </c>
      <c r="D402" s="458">
        <v>2040</v>
      </c>
      <c r="E402" s="458">
        <v>2050</v>
      </c>
      <c r="F402" s="19"/>
      <c r="G402" s="19"/>
      <c r="H402" s="19"/>
    </row>
    <row r="403" spans="2:19">
      <c r="B403" s="459" t="s">
        <v>190</v>
      </c>
      <c r="C403" s="461">
        <v>1</v>
      </c>
      <c r="D403" s="461">
        <v>1</v>
      </c>
      <c r="E403" s="461">
        <v>1</v>
      </c>
      <c r="F403" s="19"/>
      <c r="G403" s="19"/>
      <c r="H403" s="19"/>
    </row>
    <row r="404" spans="2:19">
      <c r="B404" s="5"/>
      <c r="C404" s="19"/>
      <c r="D404" s="19"/>
      <c r="E404" s="19"/>
      <c r="F404" s="19"/>
      <c r="G404" s="19"/>
      <c r="H404" s="19"/>
    </row>
    <row r="405" spans="2:19">
      <c r="B405" s="457" t="s">
        <v>558</v>
      </c>
      <c r="C405" s="458">
        <v>2030</v>
      </c>
      <c r="D405" s="458">
        <v>2040</v>
      </c>
      <c r="E405" s="458">
        <v>2050</v>
      </c>
      <c r="F405" s="19"/>
      <c r="G405" s="19"/>
      <c r="H405" s="19"/>
    </row>
    <row r="406" spans="2:19">
      <c r="B406" s="459" t="s">
        <v>190</v>
      </c>
      <c r="C406" s="461">
        <v>1</v>
      </c>
      <c r="D406" s="461">
        <v>1</v>
      </c>
      <c r="E406" s="461">
        <v>1</v>
      </c>
      <c r="F406" s="19"/>
      <c r="G406" s="19"/>
      <c r="H406" s="19"/>
    </row>
    <row r="407" spans="2:19">
      <c r="B407" s="5"/>
      <c r="C407" s="19"/>
      <c r="D407" s="19"/>
      <c r="E407" s="19"/>
      <c r="F407" s="19"/>
      <c r="G407" s="19"/>
      <c r="H407" s="19"/>
    </row>
    <row r="408" spans="2:19">
      <c r="B408" s="464" t="s">
        <v>210</v>
      </c>
      <c r="C408" s="464"/>
      <c r="D408" s="464"/>
      <c r="E408" s="464"/>
      <c r="F408" s="464"/>
      <c r="G408" s="464"/>
      <c r="H408" s="464"/>
      <c r="I408" s="464"/>
      <c r="J408" s="464"/>
      <c r="K408" s="464"/>
      <c r="L408" s="464"/>
      <c r="M408" s="464"/>
      <c r="N408" s="464"/>
      <c r="O408" s="464"/>
      <c r="P408" s="464"/>
      <c r="Q408" s="464"/>
      <c r="R408" s="464"/>
      <c r="S408" s="464"/>
    </row>
    <row r="409" spans="2:19">
      <c r="B409" s="7"/>
      <c r="C409" s="19"/>
      <c r="D409" s="19"/>
      <c r="E409" s="19"/>
      <c r="F409" s="19"/>
      <c r="G409" s="19"/>
      <c r="H409" s="19"/>
    </row>
    <row r="410" spans="2:19">
      <c r="B410" s="5"/>
      <c r="C410" s="19"/>
      <c r="D410" s="19"/>
      <c r="E410" s="19"/>
      <c r="F410" s="19"/>
      <c r="G410" s="19"/>
      <c r="H410" s="19"/>
    </row>
    <row r="411" spans="2:19">
      <c r="B411" s="136"/>
    </row>
    <row r="412" spans="2:19">
      <c r="C412" s="131">
        <v>2019</v>
      </c>
      <c r="D412" s="131">
        <v>2020</v>
      </c>
      <c r="E412" s="131">
        <v>2021</v>
      </c>
      <c r="F412" s="131">
        <v>2022</v>
      </c>
      <c r="G412" s="131">
        <v>2023</v>
      </c>
      <c r="H412" s="131">
        <v>2025</v>
      </c>
      <c r="I412" s="131">
        <v>2030</v>
      </c>
      <c r="J412" s="131">
        <v>2035</v>
      </c>
      <c r="K412" s="131">
        <v>2040</v>
      </c>
      <c r="L412" s="131">
        <v>2045</v>
      </c>
      <c r="M412" s="131">
        <v>2050</v>
      </c>
    </row>
    <row r="413" spans="2:19" ht="13.8" customHeight="1">
      <c r="B413" s="128" t="s">
        <v>226</v>
      </c>
      <c r="C413" s="435">
        <v>7.9000000000000001E-2</v>
      </c>
      <c r="D413" s="435">
        <v>8.2000000000000003E-2</v>
      </c>
      <c r="E413" s="435">
        <v>8.5999999999999993E-2</v>
      </c>
      <c r="F413" s="435">
        <v>9.1999999999999998E-2</v>
      </c>
      <c r="G413" s="129"/>
      <c r="H413" s="130">
        <v>0.105</v>
      </c>
      <c r="I413" s="130">
        <v>0.12</v>
      </c>
      <c r="J413" s="129">
        <v>0.19</v>
      </c>
      <c r="K413" s="130">
        <v>0.3</v>
      </c>
      <c r="L413" s="129">
        <v>0.6</v>
      </c>
      <c r="M413" s="129">
        <v>1</v>
      </c>
    </row>
    <row r="414" spans="2:19">
      <c r="B414" s="128" t="s">
        <v>207</v>
      </c>
      <c r="C414" s="129">
        <v>7.2999999999999995E-2</v>
      </c>
      <c r="D414" s="129">
        <v>0.08</v>
      </c>
      <c r="E414" s="129">
        <v>0.08</v>
      </c>
      <c r="F414" s="129">
        <v>8.4000000000000005E-2</v>
      </c>
      <c r="G414" s="129"/>
      <c r="H414" s="130">
        <v>9.4E-2</v>
      </c>
      <c r="I414" s="130">
        <v>0.12</v>
      </c>
      <c r="J414" s="129">
        <v>0.19</v>
      </c>
      <c r="K414" s="130">
        <v>0.3</v>
      </c>
      <c r="L414" s="129">
        <v>0.6</v>
      </c>
      <c r="M414" s="129">
        <v>1</v>
      </c>
    </row>
    <row r="415" spans="2:19" ht="13.8" customHeight="1">
      <c r="B415" s="133"/>
    </row>
    <row r="416" spans="2:19">
      <c r="B416" s="132" t="s">
        <v>208</v>
      </c>
      <c r="C416" s="133"/>
      <c r="D416" s="133"/>
      <c r="E416" s="133"/>
      <c r="F416" s="133"/>
      <c r="G416" s="133"/>
      <c r="H416" s="133"/>
      <c r="I416" s="133"/>
      <c r="J416" s="133"/>
      <c r="K416" s="133"/>
      <c r="L416" s="133"/>
      <c r="M416" s="133"/>
    </row>
    <row r="417" spans="2:19">
      <c r="B417" s="128"/>
      <c r="C417" s="131">
        <v>2019</v>
      </c>
      <c r="D417" s="131">
        <v>2020</v>
      </c>
      <c r="E417" s="131">
        <v>2021</v>
      </c>
      <c r="F417" s="131">
        <v>2022</v>
      </c>
      <c r="G417" s="131">
        <v>2023</v>
      </c>
      <c r="H417" s="131">
        <v>2025</v>
      </c>
      <c r="I417" s="131">
        <v>2030</v>
      </c>
      <c r="J417" s="131">
        <v>2035</v>
      </c>
      <c r="K417" s="131">
        <v>2040</v>
      </c>
      <c r="L417" s="131">
        <v>2045</v>
      </c>
      <c r="M417" s="131">
        <v>2050</v>
      </c>
    </row>
    <row r="418" spans="2:19">
      <c r="B418" s="128" t="s">
        <v>209</v>
      </c>
      <c r="C418" s="129">
        <v>1E-3</v>
      </c>
      <c r="D418" s="129">
        <v>1E-3</v>
      </c>
      <c r="E418" s="135"/>
      <c r="F418" s="135"/>
      <c r="G418" s="135"/>
      <c r="H418" s="437">
        <v>0.05</v>
      </c>
      <c r="I418" s="437">
        <v>0.15</v>
      </c>
      <c r="J418" s="437">
        <v>0.2</v>
      </c>
      <c r="K418" s="437">
        <v>0.4</v>
      </c>
      <c r="L418" s="437">
        <v>0.5</v>
      </c>
      <c r="M418" s="134">
        <v>1</v>
      </c>
    </row>
    <row r="419" spans="2:19">
      <c r="E419" t="s">
        <v>225</v>
      </c>
    </row>
    <row r="420" spans="2:19">
      <c r="B420" s="468" t="s">
        <v>136</v>
      </c>
      <c r="C420" s="469"/>
      <c r="D420" s="469"/>
      <c r="E420" s="469"/>
      <c r="F420" s="469"/>
      <c r="G420" s="469"/>
      <c r="H420" s="469"/>
      <c r="I420" s="469"/>
      <c r="J420" s="469"/>
      <c r="K420" s="469"/>
      <c r="L420" s="469"/>
      <c r="M420" s="469"/>
      <c r="N420" s="469"/>
      <c r="O420" s="469"/>
      <c r="P420" s="469"/>
      <c r="Q420" s="469"/>
      <c r="R420" s="469"/>
      <c r="S420" s="470"/>
    </row>
    <row r="422" spans="2:19">
      <c r="B422" s="463" t="s">
        <v>137</v>
      </c>
      <c r="C422" s="463"/>
      <c r="D422" s="463"/>
      <c r="E422" s="463"/>
      <c r="F422" s="463"/>
      <c r="G422" s="463"/>
      <c r="H422" s="463"/>
      <c r="I422" s="463"/>
      <c r="J422" s="463"/>
      <c r="K422" s="463"/>
      <c r="L422" s="463"/>
      <c r="M422" s="463"/>
      <c r="N422" s="463"/>
      <c r="O422" s="463"/>
      <c r="P422" s="463"/>
      <c r="Q422" s="463"/>
      <c r="R422" s="463"/>
      <c r="S422" s="463"/>
    </row>
    <row r="423" spans="2:19">
      <c r="B423" s="463"/>
      <c r="C423" s="463"/>
      <c r="D423" s="463"/>
      <c r="E423" s="463"/>
      <c r="F423" s="463"/>
      <c r="G423" s="463"/>
      <c r="H423" s="463"/>
      <c r="I423" s="463"/>
      <c r="J423" s="463"/>
      <c r="K423" s="463"/>
      <c r="L423" s="463"/>
      <c r="M423" s="463"/>
      <c r="N423" s="463"/>
      <c r="O423" s="463"/>
      <c r="P423" s="463"/>
      <c r="Q423" s="463"/>
      <c r="R423" s="463"/>
      <c r="S423" s="463"/>
    </row>
    <row r="425" spans="2:19">
      <c r="B425" s="113"/>
      <c r="C425" s="113"/>
      <c r="D425" s="113"/>
      <c r="E425" s="113"/>
      <c r="F425" s="113"/>
      <c r="G425" s="113"/>
      <c r="H425" s="113"/>
      <c r="I425" s="113"/>
      <c r="J425" s="113"/>
      <c r="K425" s="113"/>
      <c r="L425" s="113"/>
      <c r="M425" s="113"/>
      <c r="N425" s="113"/>
      <c r="O425" s="113"/>
      <c r="P425" s="113"/>
      <c r="Q425" s="113"/>
      <c r="R425" s="113"/>
      <c r="S425" s="113"/>
    </row>
    <row r="426" spans="2:19">
      <c r="N426" s="113"/>
      <c r="O426" s="113"/>
      <c r="P426" s="113"/>
      <c r="Q426" s="113"/>
      <c r="R426" s="113"/>
      <c r="S426" s="113"/>
    </row>
  </sheetData>
  <mergeCells count="77">
    <mergeCell ref="B224:C224"/>
    <mergeCell ref="B229:C229"/>
    <mergeCell ref="B231:C231"/>
    <mergeCell ref="B244:C244"/>
    <mergeCell ref="C84:E84"/>
    <mergeCell ref="B232:C232"/>
    <mergeCell ref="B100:S100"/>
    <mergeCell ref="B218:C219"/>
    <mergeCell ref="D218:G218"/>
    <mergeCell ref="B220:C220"/>
    <mergeCell ref="B221:C221"/>
    <mergeCell ref="B222:C222"/>
    <mergeCell ref="B223:C223"/>
    <mergeCell ref="B230:C230"/>
    <mergeCell ref="B4:S4"/>
    <mergeCell ref="B213:S213"/>
    <mergeCell ref="B234:C234"/>
    <mergeCell ref="B235:C235"/>
    <mergeCell ref="B240:C240"/>
    <mergeCell ref="B238:C238"/>
    <mergeCell ref="B103:D103"/>
    <mergeCell ref="B104:D104"/>
    <mergeCell ref="B226:C226"/>
    <mergeCell ref="B227:C227"/>
    <mergeCell ref="B228:C228"/>
    <mergeCell ref="B38:S38"/>
    <mergeCell ref="B236:C236"/>
    <mergeCell ref="B237:C237"/>
    <mergeCell ref="B233:C233"/>
    <mergeCell ref="D40:G40"/>
    <mergeCell ref="B249:S249"/>
    <mergeCell ref="B280:S280"/>
    <mergeCell ref="B101:S101"/>
    <mergeCell ref="B56:S56"/>
    <mergeCell ref="B58:S58"/>
    <mergeCell ref="B273:C273"/>
    <mergeCell ref="B274:C274"/>
    <mergeCell ref="B264:C264"/>
    <mergeCell ref="B266:C266"/>
    <mergeCell ref="B267:C267"/>
    <mergeCell ref="B268:C268"/>
    <mergeCell ref="B225:C225"/>
    <mergeCell ref="B96:S96"/>
    <mergeCell ref="B241:C241"/>
    <mergeCell ref="B242:C242"/>
    <mergeCell ref="B243:C243"/>
    <mergeCell ref="B251:S252"/>
    <mergeCell ref="B253:S253"/>
    <mergeCell ref="F255:K255"/>
    <mergeCell ref="B257:C257"/>
    <mergeCell ref="B322:S322"/>
    <mergeCell ref="B270:C270"/>
    <mergeCell ref="B271:C271"/>
    <mergeCell ref="B275:C275"/>
    <mergeCell ref="B276:C276"/>
    <mergeCell ref="B258:C258"/>
    <mergeCell ref="B259:C259"/>
    <mergeCell ref="B260:C260"/>
    <mergeCell ref="B262:C262"/>
    <mergeCell ref="B263:C263"/>
    <mergeCell ref="D312:E312"/>
    <mergeCell ref="B422:S423"/>
    <mergeCell ref="B408:S408"/>
    <mergeCell ref="B22:S22"/>
    <mergeCell ref="C324:H324"/>
    <mergeCell ref="B324:B325"/>
    <mergeCell ref="B318:S318"/>
    <mergeCell ref="B320:S321"/>
    <mergeCell ref="B420:S420"/>
    <mergeCell ref="C284:E284"/>
    <mergeCell ref="B261:C261"/>
    <mergeCell ref="B265:C265"/>
    <mergeCell ref="B269:C269"/>
    <mergeCell ref="B272:C272"/>
    <mergeCell ref="B239:C239"/>
    <mergeCell ref="B282:S283"/>
    <mergeCell ref="B215:S216"/>
  </mergeCells>
  <phoneticPr fontId="86" type="noConversion"/>
  <conditionalFormatting sqref="U204">
    <cfRule type="cellIs" dxfId="3" priority="1" operator="equal">
      <formula>FALSE</formula>
    </cfRule>
    <cfRule type="colorScale" priority="2">
      <colorScale>
        <cfvo type="min"/>
        <cfvo type="percentile" val="50"/>
        <cfvo type="max"/>
        <color rgb="FFF8696B"/>
        <color rgb="FFFFEB84"/>
        <color rgb="FF63BE7B"/>
      </colorScale>
    </cfRule>
  </conditionalFormatting>
  <conditionalFormatting sqref="E146:R146">
    <cfRule type="expression" dxfId="2" priority="19">
      <formula>E146 &lt;&gt;#REF!</formula>
    </cfRule>
  </conditionalFormatting>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5A6E-2EB1-4B9F-BF01-95D60C6E55AC}">
  <dimension ref="A1:G11"/>
  <sheetViews>
    <sheetView workbookViewId="0">
      <selection activeCell="F10" sqref="F10"/>
    </sheetView>
  </sheetViews>
  <sheetFormatPr baseColWidth="10" defaultRowHeight="14.4"/>
  <cols>
    <col min="1" max="1" width="48.5546875" bestFit="1" customWidth="1"/>
  </cols>
  <sheetData>
    <row r="1" spans="1:7">
      <c r="A1" s="136" t="s">
        <v>526</v>
      </c>
    </row>
    <row r="2" spans="1:7">
      <c r="A2" s="444"/>
      <c r="B2" s="450">
        <v>2021</v>
      </c>
      <c r="C2" s="450">
        <v>2030</v>
      </c>
      <c r="D2" s="450">
        <v>2040</v>
      </c>
      <c r="E2" s="450">
        <v>2050</v>
      </c>
      <c r="F2" t="s">
        <v>534</v>
      </c>
    </row>
    <row r="3" spans="1:7">
      <c r="A3" s="445" t="s">
        <v>527</v>
      </c>
      <c r="B3" s="447">
        <v>0.4</v>
      </c>
      <c r="C3" s="447"/>
      <c r="D3" s="436"/>
      <c r="E3" s="436"/>
      <c r="F3" t="s">
        <v>535</v>
      </c>
    </row>
    <row r="4" spans="1:7">
      <c r="A4" s="445" t="s">
        <v>530</v>
      </c>
      <c r="B4" s="448">
        <f>5558.50477255434/1000</f>
        <v>5.5585047725543397</v>
      </c>
      <c r="C4" s="448"/>
      <c r="D4" s="436"/>
      <c r="E4" s="436"/>
    </row>
    <row r="5" spans="1:7">
      <c r="A5" s="446" t="s">
        <v>528</v>
      </c>
      <c r="B5" s="448">
        <f>B3*B4</f>
        <v>2.2234019090217361</v>
      </c>
      <c r="C5" s="448"/>
      <c r="D5" s="449"/>
      <c r="E5" s="448">
        <f>E7/0.72</f>
        <v>0</v>
      </c>
    </row>
    <row r="6" spans="1:7">
      <c r="A6" s="446" t="s">
        <v>538</v>
      </c>
      <c r="B6" s="447">
        <v>0.72</v>
      </c>
      <c r="C6" s="447"/>
      <c r="D6" s="449"/>
      <c r="E6" s="449"/>
      <c r="F6" t="s">
        <v>537</v>
      </c>
      <c r="G6" t="s">
        <v>536</v>
      </c>
    </row>
    <row r="7" spans="1:7">
      <c r="A7" s="446" t="s">
        <v>529</v>
      </c>
      <c r="B7" s="448">
        <f>B5*B6</f>
        <v>1.60084937449565</v>
      </c>
      <c r="C7" s="448"/>
      <c r="D7" s="449"/>
      <c r="E7" s="448">
        <v>0</v>
      </c>
      <c r="F7" t="s">
        <v>539</v>
      </c>
    </row>
    <row r="8" spans="1:7">
      <c r="A8" s="446" t="s">
        <v>531</v>
      </c>
      <c r="B8" s="436">
        <v>0</v>
      </c>
      <c r="C8" s="436">
        <v>0</v>
      </c>
      <c r="D8" s="436"/>
      <c r="E8" s="448">
        <f>3761.05133095219/1000</f>
        <v>3.7610513309521898</v>
      </c>
    </row>
    <row r="9" spans="1:7">
      <c r="A9" s="446" t="s">
        <v>540</v>
      </c>
      <c r="B9" s="436"/>
      <c r="C9" s="436"/>
      <c r="D9" s="436"/>
      <c r="E9" s="448">
        <f>$B7*Récap!K87/Récap!$E87</f>
        <v>2.0392858003150383</v>
      </c>
      <c r="F9" t="s">
        <v>541</v>
      </c>
    </row>
    <row r="10" spans="1:7">
      <c r="A10" s="446" t="s">
        <v>532</v>
      </c>
      <c r="B10" s="436"/>
      <c r="C10" s="447">
        <v>0</v>
      </c>
      <c r="D10" s="447">
        <v>0.2</v>
      </c>
      <c r="E10" s="447">
        <v>0.4</v>
      </c>
    </row>
    <row r="11" spans="1:7">
      <c r="A11" s="446" t="s">
        <v>533</v>
      </c>
      <c r="B11" s="436"/>
      <c r="C11" s="447">
        <v>0</v>
      </c>
      <c r="D11" s="447">
        <f>AVERAGE(C11,E11)</f>
        <v>0.10844232747010928</v>
      </c>
      <c r="E11" s="447">
        <f>E9/E8*E10</f>
        <v>0.21688465494021855</v>
      </c>
    </row>
  </sheetData>
  <phoneticPr fontId="8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F023-6AC0-4020-AC0C-5A5D22008055}">
  <sheetPr codeName="Feuil2"/>
  <dimension ref="A2:L86"/>
  <sheetViews>
    <sheetView workbookViewId="0">
      <selection activeCell="A3" sqref="A3:XFD3"/>
    </sheetView>
  </sheetViews>
  <sheetFormatPr baseColWidth="10" defaultRowHeight="14.4"/>
  <cols>
    <col min="1" max="1" width="32.21875" bestFit="1" customWidth="1"/>
  </cols>
  <sheetData>
    <row r="2" spans="1:12">
      <c r="A2" s="1" t="s">
        <v>194</v>
      </c>
      <c r="B2" s="2">
        <v>2015</v>
      </c>
      <c r="C2" s="2">
        <v>2016</v>
      </c>
      <c r="D2" s="2">
        <v>2017</v>
      </c>
      <c r="E2" s="2">
        <v>2018</v>
      </c>
      <c r="F2" s="2">
        <v>2019</v>
      </c>
      <c r="G2" s="2">
        <v>2020</v>
      </c>
      <c r="H2" s="2">
        <v>2021</v>
      </c>
      <c r="I2" s="173">
        <v>2022</v>
      </c>
      <c r="J2" s="432">
        <v>2023</v>
      </c>
      <c r="K2" s="1" t="s">
        <v>228</v>
      </c>
    </row>
    <row r="3" spans="1:12">
      <c r="A3" s="155" t="s">
        <v>0</v>
      </c>
      <c r="B3" s="166">
        <f>SUM(B4:B6)</f>
        <v>15.086460450000001</v>
      </c>
      <c r="C3" s="156">
        <v>14.45</v>
      </c>
      <c r="D3" s="2">
        <v>15.6</v>
      </c>
      <c r="E3" s="166">
        <f>SUM(E4:E6)</f>
        <v>15.449048809999997</v>
      </c>
      <c r="F3" s="166">
        <f t="shared" ref="F3:J3" si="0">SUM(F4:F6)</f>
        <v>14.58789037375962</v>
      </c>
      <c r="G3" s="166">
        <f t="shared" si="0"/>
        <v>11.590211924255771</v>
      </c>
      <c r="H3" s="166">
        <f>SUM(H4:H6)</f>
        <v>13.542126163999999</v>
      </c>
      <c r="I3" s="166">
        <f t="shared" si="0"/>
        <v>12.217997788000002</v>
      </c>
      <c r="J3" s="166">
        <f t="shared" si="0"/>
        <v>10.01088519753355</v>
      </c>
      <c r="K3" s="1" t="s">
        <v>229</v>
      </c>
    </row>
    <row r="4" spans="1:12">
      <c r="A4" s="155" t="s">
        <v>195</v>
      </c>
      <c r="B4" s="166">
        <f>F44/1000</f>
        <v>9.9855390000000011</v>
      </c>
      <c r="C4" s="2">
        <f t="shared" ref="C4:D4" si="1">C3-C5</f>
        <v>9.59</v>
      </c>
      <c r="D4" s="2">
        <f t="shared" si="1"/>
        <v>10.73</v>
      </c>
      <c r="E4" s="166">
        <f>G44/1000</f>
        <v>10.598280999999998</v>
      </c>
      <c r="F4" s="166">
        <f t="shared" ref="F4:G4" si="2">H44/1000</f>
        <v>10.130063</v>
      </c>
      <c r="G4" s="166">
        <f t="shared" si="2"/>
        <v>7.872834000000001</v>
      </c>
      <c r="H4" s="166">
        <f t="shared" ref="H4:J5" si="3">J44/1000</f>
        <v>8.937676999999999</v>
      </c>
      <c r="I4" s="166">
        <f t="shared" si="3"/>
        <v>8.222646000000001</v>
      </c>
      <c r="J4" s="166">
        <f t="shared" si="3"/>
        <v>6.4130390000000004</v>
      </c>
      <c r="K4" s="1" t="s">
        <v>229</v>
      </c>
    </row>
    <row r="5" spans="1:12">
      <c r="A5" s="155" t="s">
        <v>196</v>
      </c>
      <c r="B5" s="166">
        <f>F45/1000</f>
        <v>5.1009214499999995</v>
      </c>
      <c r="C5" s="2">
        <v>4.8600000000000003</v>
      </c>
      <c r="D5" s="2">
        <v>4.87</v>
      </c>
      <c r="E5" s="172">
        <f>G45/1000</f>
        <v>4.8507678099999998</v>
      </c>
      <c r="F5" s="172">
        <f t="shared" ref="F5:G5" si="4">H45/1000</f>
        <v>4.4578273737596197</v>
      </c>
      <c r="G5" s="172">
        <f t="shared" si="4"/>
        <v>3.7173779242557701</v>
      </c>
      <c r="H5" s="172">
        <f t="shared" si="3"/>
        <v>4.604449164</v>
      </c>
      <c r="I5" s="172">
        <f t="shared" si="3"/>
        <v>3.9953517880000002</v>
      </c>
      <c r="J5" s="172">
        <f t="shared" si="3"/>
        <v>3.5978461975335501</v>
      </c>
      <c r="K5" s="1" t="s">
        <v>229</v>
      </c>
    </row>
    <row r="6" spans="1:12">
      <c r="A6" s="155" t="s">
        <v>197</v>
      </c>
      <c r="B6" s="157">
        <v>0</v>
      </c>
      <c r="C6" s="157">
        <v>0</v>
      </c>
      <c r="D6" s="157">
        <v>0</v>
      </c>
      <c r="E6" s="157">
        <v>0</v>
      </c>
      <c r="F6" s="157">
        <v>0</v>
      </c>
      <c r="G6" s="157">
        <v>0</v>
      </c>
      <c r="H6" s="157">
        <v>0</v>
      </c>
      <c r="I6" s="157">
        <v>0</v>
      </c>
      <c r="J6" s="157">
        <v>0</v>
      </c>
      <c r="K6" s="5"/>
    </row>
    <row r="7" spans="1:12">
      <c r="A7" s="155" t="s">
        <v>1</v>
      </c>
      <c r="B7" s="2">
        <v>0.89300000000000002</v>
      </c>
      <c r="C7" s="2">
        <v>0.91800000000000004</v>
      </c>
      <c r="D7" s="2">
        <v>0.94199999999999995</v>
      </c>
      <c r="E7" s="2">
        <v>0.878</v>
      </c>
      <c r="F7" s="2">
        <v>0.89400000000000002</v>
      </c>
      <c r="G7" s="158">
        <v>0.81799999999999995</v>
      </c>
      <c r="H7" s="158">
        <v>0.85499999999999998</v>
      </c>
      <c r="I7" s="158">
        <f>H7*I9/H9</f>
        <v>0.7824918704150059</v>
      </c>
      <c r="J7" s="158">
        <f>I7*J9/I9</f>
        <v>0.74907454329245005</v>
      </c>
      <c r="K7" s="159" t="s">
        <v>521</v>
      </c>
    </row>
    <row r="8" spans="1:12">
      <c r="A8" s="160" t="s">
        <v>198</v>
      </c>
      <c r="B8" s="161">
        <v>0.47199999999999998</v>
      </c>
      <c r="C8" s="161">
        <v>0.48799999999999999</v>
      </c>
      <c r="D8" s="161">
        <v>0.50800000000000001</v>
      </c>
      <c r="E8" s="161">
        <v>0.496</v>
      </c>
      <c r="F8" s="161">
        <f>0.292+0.184</f>
        <v>0.47599999999999998</v>
      </c>
      <c r="G8" s="161">
        <f>0.251+0.15</f>
        <v>0.40100000000000002</v>
      </c>
      <c r="H8" s="161">
        <f>0.282+0.143</f>
        <v>0.42499999999999993</v>
      </c>
      <c r="I8" s="177">
        <f>H8*I7/H7</f>
        <v>0.38895794728231281</v>
      </c>
      <c r="J8" s="177">
        <f>I8*J7/I7</f>
        <v>0.37234699520384934</v>
      </c>
      <c r="K8" s="159" t="s">
        <v>522</v>
      </c>
    </row>
    <row r="9" spans="1:12">
      <c r="A9" s="162" t="s">
        <v>1</v>
      </c>
      <c r="B9" s="163">
        <f>B11+F51/1000000</f>
        <v>0.59606630876712319</v>
      </c>
      <c r="C9" s="163">
        <v>0.62261217300000005</v>
      </c>
      <c r="D9" s="163">
        <v>0.63699879999999998</v>
      </c>
      <c r="E9" s="163">
        <f>E11+G51/1000000</f>
        <v>0.58305099999999999</v>
      </c>
      <c r="F9" s="163">
        <f t="shared" ref="F9:G9" si="5">F11+H51/1000000</f>
        <v>0.60604567600000003</v>
      </c>
      <c r="G9" s="163">
        <f t="shared" si="5"/>
        <v>0.54386673299999999</v>
      </c>
      <c r="H9" s="163">
        <f>SUM(H10:H11)</f>
        <v>0.57748519799999998</v>
      </c>
      <c r="I9" s="163">
        <f>SUM(I10:I11)</f>
        <v>0.52851166400000005</v>
      </c>
      <c r="J9" s="163">
        <f>SUM(J10:J11)</f>
        <v>0.50594089000000009</v>
      </c>
      <c r="K9" s="1" t="s">
        <v>229</v>
      </c>
    </row>
    <row r="10" spans="1:12">
      <c r="A10" s="162" t="s">
        <v>250</v>
      </c>
      <c r="B10" s="163">
        <f>B9-B11</f>
        <v>0.41880997999999992</v>
      </c>
      <c r="C10" s="163">
        <f t="shared" ref="C10:G10" si="6">C9-C11</f>
        <v>0.42861217300000004</v>
      </c>
      <c r="D10" s="163">
        <f t="shared" si="6"/>
        <v>0.43199880000000002</v>
      </c>
      <c r="E10" s="163">
        <f t="shared" si="6"/>
        <v>0.38292700000000002</v>
      </c>
      <c r="F10" s="163">
        <f t="shared" si="6"/>
        <v>0.42194870000000007</v>
      </c>
      <c r="G10" s="163">
        <f t="shared" si="6"/>
        <v>0.41854733999999999</v>
      </c>
      <c r="H10" s="163">
        <f t="shared" ref="H10:J11" si="7">J51/1000000</f>
        <v>0.42623765000000002</v>
      </c>
      <c r="I10" s="163">
        <f t="shared" si="7"/>
        <v>0.39181054999999998</v>
      </c>
      <c r="J10" s="163">
        <f t="shared" si="7"/>
        <v>0.37941090000000005</v>
      </c>
      <c r="K10" s="1" t="s">
        <v>229</v>
      </c>
    </row>
    <row r="11" spans="1:12">
      <c r="A11" s="162" t="s">
        <v>230</v>
      </c>
      <c r="B11" s="176">
        <f>F52/1000000</f>
        <v>0.17725632876712327</v>
      </c>
      <c r="C11" s="165">
        <v>0.19400000000000001</v>
      </c>
      <c r="D11" s="165">
        <v>0.20499999999999999</v>
      </c>
      <c r="E11" s="176">
        <f>G52/1000000</f>
        <v>0.200124</v>
      </c>
      <c r="F11" s="176">
        <f t="shared" ref="F11" si="8">H52/1000000</f>
        <v>0.184096976</v>
      </c>
      <c r="G11" s="176">
        <f>I52/1000000</f>
        <v>0.125319393</v>
      </c>
      <c r="H11" s="176">
        <f t="shared" si="7"/>
        <v>0.15124754800000001</v>
      </c>
      <c r="I11" s="176">
        <f t="shared" si="7"/>
        <v>0.13670111400000001</v>
      </c>
      <c r="J11" s="176">
        <f t="shared" si="7"/>
        <v>0.12652999000000001</v>
      </c>
      <c r="K11" s="1" t="s">
        <v>229</v>
      </c>
    </row>
    <row r="12" spans="1:12">
      <c r="A12" s="155" t="s">
        <v>2</v>
      </c>
      <c r="B12" s="172">
        <f>F72/1000000</f>
        <v>2.5145757999999998</v>
      </c>
      <c r="C12" s="2">
        <v>2.2400000000000002</v>
      </c>
      <c r="D12" s="2">
        <v>2.59</v>
      </c>
      <c r="E12" s="172">
        <f>G72/1000000</f>
        <v>2.1583169999999998</v>
      </c>
      <c r="F12" s="172">
        <f t="shared" ref="F12:G12" si="9">H72/1000000</f>
        <v>2.340235549</v>
      </c>
      <c r="G12" s="172">
        <f t="shared" si="9"/>
        <v>2.2727658669999999</v>
      </c>
      <c r="H12" s="172">
        <f>J72/1000000</f>
        <v>2.3138415139999999</v>
      </c>
      <c r="I12" s="172">
        <f>K72/1000000</f>
        <v>1.6266229999999999</v>
      </c>
      <c r="J12" s="172">
        <f>L72/1000000</f>
        <v>1.8421029315590458</v>
      </c>
      <c r="K12" s="1" t="s">
        <v>229</v>
      </c>
    </row>
    <row r="13" spans="1:12">
      <c r="A13" s="155" t="s">
        <v>3</v>
      </c>
      <c r="B13" s="172">
        <f>F79/1000000</f>
        <v>0.61321899999999996</v>
      </c>
      <c r="C13" s="172">
        <f>B13+(E13-B13)/3*1</f>
        <v>0.50602933333333333</v>
      </c>
      <c r="D13" s="172">
        <f>B13+(E13-B13)/3*2</f>
        <v>0.3988396666666667</v>
      </c>
      <c r="E13" s="172">
        <f>G79/1000000</f>
        <v>0.29165000000000002</v>
      </c>
      <c r="F13" s="172">
        <f t="shared" ref="F13:G13" si="10">H79/1000000</f>
        <v>0.29727590000000004</v>
      </c>
      <c r="G13" s="172">
        <f t="shared" si="10"/>
        <v>0.2783793</v>
      </c>
      <c r="H13" s="172">
        <f>J79/1000000</f>
        <v>0.33368199999999998</v>
      </c>
      <c r="I13" s="172">
        <f>K79/1000000</f>
        <v>0.25175399999999998</v>
      </c>
      <c r="J13" s="172">
        <f>L79/1000000</f>
        <v>0.25562600000000002</v>
      </c>
      <c r="K13" s="1" t="s">
        <v>229</v>
      </c>
      <c r="L13" t="s">
        <v>247</v>
      </c>
    </row>
    <row r="14" spans="1:12">
      <c r="A14" s="155" t="s">
        <v>4</v>
      </c>
      <c r="B14" s="172">
        <f>F65/1000000</f>
        <v>1.0687850000000001</v>
      </c>
      <c r="C14" s="2">
        <v>1.1000000000000001</v>
      </c>
      <c r="D14" s="2">
        <v>0.91</v>
      </c>
      <c r="E14" s="172">
        <f>G65/1000000</f>
        <v>1.1121670000000001</v>
      </c>
      <c r="F14" s="172">
        <f t="shared" ref="F14:G14" si="11">H65/1000000</f>
        <v>1.07480975</v>
      </c>
      <c r="G14" s="172">
        <f t="shared" si="11"/>
        <v>0.99991300000000005</v>
      </c>
      <c r="H14" s="172">
        <f>J65/1000000</f>
        <v>0.91649323400000005</v>
      </c>
      <c r="I14" s="172">
        <f>K65/1000000</f>
        <v>0.85601795299999994</v>
      </c>
      <c r="J14" s="172">
        <f>L65/1000000</f>
        <v>0.6947975500000001</v>
      </c>
      <c r="K14" s="1" t="s">
        <v>229</v>
      </c>
    </row>
    <row r="15" spans="1:12">
      <c r="A15" s="155" t="s">
        <v>5</v>
      </c>
      <c r="B15" s="172">
        <f>F30/1000</f>
        <v>12.540861000000001</v>
      </c>
      <c r="C15" s="2">
        <v>12.67</v>
      </c>
      <c r="D15" s="2">
        <v>12.36</v>
      </c>
      <c r="E15" s="172">
        <f>G30/1000</f>
        <v>12.844854999999999</v>
      </c>
      <c r="F15" s="172">
        <f>H30/1000</f>
        <v>12.935931460000001</v>
      </c>
      <c r="G15" s="172">
        <f t="shared" ref="G15" si="12">I30/1000</f>
        <v>11.771046420000001</v>
      </c>
      <c r="H15" s="172">
        <f>J30/1000</f>
        <v>12.242079297883206</v>
      </c>
      <c r="I15" s="172">
        <f>K30/1000</f>
        <v>12.044779</v>
      </c>
      <c r="J15" s="172">
        <f>L30/1000</f>
        <v>10.6724553284</v>
      </c>
      <c r="K15" s="1" t="s">
        <v>229</v>
      </c>
    </row>
    <row r="16" spans="1:12">
      <c r="A16" s="155" t="s">
        <v>6</v>
      </c>
      <c r="B16" s="166">
        <f>F37/1000000</f>
        <v>5.5025793694014178</v>
      </c>
      <c r="C16" s="166">
        <v>5.1683689900000003</v>
      </c>
      <c r="D16" s="166">
        <v>5.5996366200000001</v>
      </c>
      <c r="E16" s="166">
        <f>G37/1000000</f>
        <v>5.7240104499999998</v>
      </c>
      <c r="F16" s="166">
        <f t="shared" ref="F16:G16" si="13">H37/1000000</f>
        <v>5.7386750529999997</v>
      </c>
      <c r="G16" s="166">
        <f t="shared" si="13"/>
        <v>5.0482259921000008</v>
      </c>
      <c r="H16" s="166">
        <f>J37/1000000</f>
        <v>5.6717455999999995</v>
      </c>
      <c r="I16" s="166">
        <f>K37/1000000</f>
        <v>5.5682738893000003</v>
      </c>
      <c r="J16" s="166">
        <f>L37/1000000</f>
        <v>5.0170237614104707</v>
      </c>
      <c r="K16" s="6" t="s">
        <v>229</v>
      </c>
    </row>
    <row r="17" spans="1:12">
      <c r="A17" s="155" t="s">
        <v>523</v>
      </c>
      <c r="B17" s="2">
        <v>7.9859999999999998</v>
      </c>
      <c r="C17" s="2">
        <v>7.984</v>
      </c>
      <c r="D17" s="2">
        <v>8.0210000000000008</v>
      </c>
      <c r="E17" s="2">
        <v>7.87</v>
      </c>
      <c r="F17" s="2">
        <v>7.3230000000000004</v>
      </c>
      <c r="G17" s="166">
        <v>6.8730000000000002</v>
      </c>
      <c r="H17" s="166">
        <v>7.3570000000000002</v>
      </c>
      <c r="I17" s="166">
        <f>7091800/1000000</f>
        <v>7.0918000000000001</v>
      </c>
      <c r="J17" s="433">
        <f>6135600/1000000</f>
        <v>6.1356000000000002</v>
      </c>
      <c r="K17" s="159" t="s">
        <v>524</v>
      </c>
    </row>
    <row r="18" spans="1:12">
      <c r="A18" s="167" t="s">
        <v>189</v>
      </c>
      <c r="B18" s="168">
        <f>F58/1000</f>
        <v>1.4473199999999999</v>
      </c>
      <c r="C18" s="168">
        <v>1.423</v>
      </c>
      <c r="D18" s="168">
        <v>1.4059999999999999</v>
      </c>
      <c r="E18" s="168">
        <f>G58/1000</f>
        <v>1.284535</v>
      </c>
      <c r="F18" s="168">
        <f t="shared" ref="F18:G18" si="14">H58/1000</f>
        <v>1.3227280000000001</v>
      </c>
      <c r="G18" s="168">
        <f t="shared" si="14"/>
        <v>1.3510740000000001</v>
      </c>
      <c r="H18" s="168">
        <f>J58/1000</f>
        <v>1.309766</v>
      </c>
      <c r="I18" s="168">
        <f>K58/1000</f>
        <v>1.3186040000000001</v>
      </c>
      <c r="J18" s="168">
        <f>L58/1000</f>
        <v>1.2118740000000001</v>
      </c>
      <c r="K18" s="164" t="s">
        <v>231</v>
      </c>
    </row>
    <row r="19" spans="1:12">
      <c r="A19" s="155" t="s">
        <v>7</v>
      </c>
      <c r="B19" s="172">
        <f>F86/1000</f>
        <v>4.5149999999999997</v>
      </c>
      <c r="C19" s="2">
        <v>4.68</v>
      </c>
      <c r="D19" s="2">
        <v>6.24</v>
      </c>
      <c r="E19" s="172">
        <f>G86/1000</f>
        <v>5.0919999999999996</v>
      </c>
      <c r="F19" s="172">
        <f>H86/1000</f>
        <v>4.9690000000000003</v>
      </c>
      <c r="G19" s="172">
        <f t="shared" ref="G19" si="15">I86/1000</f>
        <v>3.4449999999999998</v>
      </c>
      <c r="H19" s="172">
        <f>J86/1000</f>
        <v>4.55</v>
      </c>
      <c r="I19" s="172">
        <f>K86/1000</f>
        <v>3.95</v>
      </c>
      <c r="J19" s="172">
        <f>L86/1000</f>
        <v>4.2249999999999996</v>
      </c>
      <c r="K19" s="1" t="s">
        <v>229</v>
      </c>
    </row>
    <row r="21" spans="1:12">
      <c r="A21" s="498" t="s">
        <v>249</v>
      </c>
      <c r="B21" s="498"/>
      <c r="C21" s="498"/>
      <c r="D21" s="498"/>
      <c r="E21" s="498"/>
      <c r="F21" s="498"/>
    </row>
    <row r="22" spans="1:12">
      <c r="A22" s="498"/>
      <c r="B22" s="498"/>
      <c r="C22" s="498"/>
      <c r="D22" s="498"/>
      <c r="E22" s="498"/>
      <c r="F22" s="498"/>
    </row>
    <row r="23" spans="1:12">
      <c r="A23" s="498"/>
      <c r="B23" s="498"/>
      <c r="C23" s="498"/>
      <c r="D23" s="498"/>
      <c r="E23" s="498"/>
      <c r="F23" s="498"/>
    </row>
    <row r="24" spans="1:12">
      <c r="A24" s="498"/>
      <c r="B24" s="498"/>
      <c r="C24" s="498"/>
      <c r="D24" s="498"/>
      <c r="E24" s="498"/>
      <c r="F24" s="498"/>
    </row>
    <row r="27" spans="1:12">
      <c r="A27" s="497" t="s">
        <v>232</v>
      </c>
      <c r="B27" s="497"/>
    </row>
    <row r="29" spans="1:12">
      <c r="B29" s="169">
        <v>1990</v>
      </c>
      <c r="C29" s="169">
        <v>2000</v>
      </c>
      <c r="D29" s="169">
        <v>2005</v>
      </c>
      <c r="E29" s="169">
        <v>2010</v>
      </c>
      <c r="F29" s="169">
        <v>2015</v>
      </c>
      <c r="G29" s="169">
        <v>2018</v>
      </c>
      <c r="H29" s="169">
        <v>2019</v>
      </c>
      <c r="I29" s="169">
        <v>2020</v>
      </c>
      <c r="J29" s="169">
        <v>2021</v>
      </c>
      <c r="K29" s="169">
        <v>2022</v>
      </c>
      <c r="L29" s="169">
        <v>2023</v>
      </c>
    </row>
    <row r="30" spans="1:12">
      <c r="A30" s="169" t="s">
        <v>233</v>
      </c>
      <c r="B30" s="170">
        <v>20854</v>
      </c>
      <c r="C30" s="170">
        <v>16323</v>
      </c>
      <c r="D30" s="170">
        <v>17328.762999999999</v>
      </c>
      <c r="E30" s="170">
        <v>14982.373</v>
      </c>
      <c r="F30" s="170">
        <v>12540.861000000001</v>
      </c>
      <c r="G30" s="170">
        <v>12844.855</v>
      </c>
      <c r="H30" s="430">
        <v>12935.931460000002</v>
      </c>
      <c r="I30" s="430">
        <v>11771.046420000001</v>
      </c>
      <c r="J30" s="430">
        <v>12242.079297883207</v>
      </c>
      <c r="K30" s="430">
        <v>12044.779</v>
      </c>
      <c r="L30" s="430">
        <v>10672.455328399999</v>
      </c>
    </row>
    <row r="34" spans="1:12">
      <c r="A34" s="497" t="s">
        <v>234</v>
      </c>
      <c r="B34" s="497"/>
    </row>
    <row r="36" spans="1:12">
      <c r="B36" s="169">
        <v>1990</v>
      </c>
      <c r="C36" s="169">
        <v>2000</v>
      </c>
      <c r="D36" s="169">
        <v>2005</v>
      </c>
      <c r="E36" s="169">
        <v>2010</v>
      </c>
      <c r="F36" s="169">
        <v>2015</v>
      </c>
      <c r="G36" s="169">
        <v>2018</v>
      </c>
      <c r="H36" s="169">
        <v>2019</v>
      </c>
      <c r="I36" s="169">
        <v>2020</v>
      </c>
      <c r="J36" s="169">
        <v>2021</v>
      </c>
      <c r="K36" s="169">
        <v>2022</v>
      </c>
      <c r="L36" s="169">
        <v>2023</v>
      </c>
    </row>
    <row r="37" spans="1:12">
      <c r="A37" s="169" t="s">
        <v>235</v>
      </c>
      <c r="B37" s="170">
        <v>5266354</v>
      </c>
      <c r="C37" s="170">
        <v>6216566</v>
      </c>
      <c r="D37" s="170">
        <v>6053081.4856687579</v>
      </c>
      <c r="E37" s="170">
        <v>5267170.2248921078</v>
      </c>
      <c r="F37" s="430">
        <v>5502579.3694014177</v>
      </c>
      <c r="G37" s="170">
        <v>5724010.4500000002</v>
      </c>
      <c r="H37" s="430">
        <v>5738675.0529999994</v>
      </c>
      <c r="I37" s="170">
        <v>5048225.9921000004</v>
      </c>
      <c r="J37" s="170">
        <v>5671745.5999999996</v>
      </c>
      <c r="K37" s="430">
        <v>5568273.8892999999</v>
      </c>
      <c r="L37" s="430">
        <v>5017023.7614104711</v>
      </c>
    </row>
    <row r="38" spans="1:12" s="345" customFormat="1">
      <c r="A38" s="431" t="s">
        <v>520</v>
      </c>
      <c r="B38" s="430">
        <v>4333354</v>
      </c>
      <c r="C38" s="430">
        <v>4227566</v>
      </c>
      <c r="D38" s="430">
        <v>3969081.4856687579</v>
      </c>
      <c r="E38" s="430">
        <v>2921170.2248921078</v>
      </c>
      <c r="F38" s="430">
        <v>3161579.3694014177</v>
      </c>
      <c r="G38" s="430">
        <v>3468010.45</v>
      </c>
      <c r="H38" s="430">
        <v>3403865.0529999994</v>
      </c>
      <c r="I38" s="430">
        <v>3012225.9921000004</v>
      </c>
      <c r="J38" s="430">
        <v>3512474.5999999996</v>
      </c>
      <c r="K38" s="430">
        <v>3477611.8892999999</v>
      </c>
      <c r="L38" s="430">
        <v>2747226.7614104711</v>
      </c>
    </row>
    <row r="41" spans="1:12">
      <c r="A41" s="497" t="s">
        <v>236</v>
      </c>
      <c r="B41" s="497"/>
    </row>
    <row r="43" spans="1:12">
      <c r="B43" s="169">
        <v>1990</v>
      </c>
      <c r="C43" s="169">
        <v>2000</v>
      </c>
      <c r="D43" s="169">
        <v>2005</v>
      </c>
      <c r="E43" s="169">
        <v>2010</v>
      </c>
      <c r="F43" s="169">
        <v>2015</v>
      </c>
      <c r="G43" s="169">
        <v>2018</v>
      </c>
      <c r="H43" s="169">
        <v>2019</v>
      </c>
      <c r="I43" s="169">
        <v>2020</v>
      </c>
      <c r="J43" s="169">
        <v>2021</v>
      </c>
      <c r="K43" s="169">
        <v>2022</v>
      </c>
      <c r="L43" s="169">
        <v>2023</v>
      </c>
    </row>
    <row r="44" spans="1:12">
      <c r="A44" s="169" t="s">
        <v>237</v>
      </c>
      <c r="B44" s="170">
        <v>13625.295</v>
      </c>
      <c r="C44" s="170">
        <v>12755.319</v>
      </c>
      <c r="D44" s="170">
        <v>12349.004000000001</v>
      </c>
      <c r="E44" s="170">
        <v>10017.557000000001</v>
      </c>
      <c r="F44" s="170">
        <v>9985.5390000000007</v>
      </c>
      <c r="G44" s="170">
        <v>10598.280999999999</v>
      </c>
      <c r="H44" s="170">
        <v>10130.063</v>
      </c>
      <c r="I44" s="170">
        <v>7872.8340000000007</v>
      </c>
      <c r="J44" s="170">
        <v>8937.6769999999997</v>
      </c>
      <c r="K44" s="170">
        <v>8222.6460000000006</v>
      </c>
      <c r="L44" s="430">
        <v>6413.0390000000007</v>
      </c>
    </row>
    <row r="45" spans="1:12">
      <c r="A45" s="169" t="s">
        <v>238</v>
      </c>
      <c r="B45" s="170">
        <v>5448</v>
      </c>
      <c r="C45" s="170">
        <v>8460</v>
      </c>
      <c r="D45" s="170">
        <v>7308</v>
      </c>
      <c r="E45" s="170">
        <v>5728.9189999999999</v>
      </c>
      <c r="F45" s="170">
        <v>5100.9214499999998</v>
      </c>
      <c r="G45" s="170">
        <v>4850.7678099999994</v>
      </c>
      <c r="H45" s="170">
        <v>4457.8273737596201</v>
      </c>
      <c r="I45" s="170">
        <v>3717.3779242557703</v>
      </c>
      <c r="J45" s="170">
        <v>4604.4491639999997</v>
      </c>
      <c r="K45" s="170">
        <v>3995.3517880000004</v>
      </c>
      <c r="L45" s="430">
        <v>3597.8461975335499</v>
      </c>
    </row>
    <row r="48" spans="1:12">
      <c r="A48" s="497" t="s">
        <v>239</v>
      </c>
      <c r="B48" s="497"/>
    </row>
    <row r="49" spans="1:12">
      <c r="F49" s="171"/>
      <c r="G49" s="171"/>
      <c r="H49" s="171"/>
      <c r="I49" s="171"/>
      <c r="J49" s="171"/>
      <c r="K49" s="171"/>
    </row>
    <row r="50" spans="1:12">
      <c r="B50" s="169">
        <v>1990</v>
      </c>
      <c r="C50" s="169">
        <v>2000</v>
      </c>
      <c r="D50" s="169">
        <v>2005</v>
      </c>
      <c r="E50" s="169">
        <v>2010</v>
      </c>
      <c r="F50" s="169">
        <v>2015</v>
      </c>
      <c r="G50" s="169">
        <v>2018</v>
      </c>
      <c r="H50" s="169">
        <v>2019</v>
      </c>
      <c r="I50" s="169">
        <v>2020</v>
      </c>
      <c r="J50" s="169">
        <v>2021</v>
      </c>
      <c r="K50" s="169">
        <v>2022</v>
      </c>
      <c r="L50" s="169">
        <v>2023</v>
      </c>
    </row>
    <row r="51" spans="1:12">
      <c r="A51" s="169" t="s">
        <v>240</v>
      </c>
      <c r="B51" s="170">
        <v>325900</v>
      </c>
      <c r="C51" s="170">
        <v>437718</v>
      </c>
      <c r="D51" s="170">
        <v>442588</v>
      </c>
      <c r="E51" s="170">
        <v>357546</v>
      </c>
      <c r="F51" s="170">
        <v>418809.98</v>
      </c>
      <c r="G51" s="170">
        <v>382927</v>
      </c>
      <c r="H51" s="170">
        <v>421948.7</v>
      </c>
      <c r="I51" s="170">
        <v>418547.33999999997</v>
      </c>
      <c r="J51" s="170">
        <v>426237.65</v>
      </c>
      <c r="K51" s="170">
        <v>391810.55</v>
      </c>
      <c r="L51" s="430">
        <v>379410.9</v>
      </c>
    </row>
    <row r="52" spans="1:12">
      <c r="A52" s="169" t="s">
        <v>241</v>
      </c>
      <c r="B52" s="170">
        <v>224700</v>
      </c>
      <c r="C52" s="170">
        <v>259788</v>
      </c>
      <c r="D52" s="170">
        <v>222688</v>
      </c>
      <c r="E52" s="170">
        <v>199343.16099999999</v>
      </c>
      <c r="F52" s="170">
        <v>177256.32876712328</v>
      </c>
      <c r="G52" s="170">
        <v>200124</v>
      </c>
      <c r="H52" s="170">
        <v>184096.976</v>
      </c>
      <c r="I52" s="170">
        <v>125319.393</v>
      </c>
      <c r="J52" s="170">
        <v>151247.54800000001</v>
      </c>
      <c r="K52" s="170">
        <v>136701.114</v>
      </c>
      <c r="L52" s="430">
        <v>126529.99</v>
      </c>
    </row>
    <row r="55" spans="1:12">
      <c r="A55" s="497" t="s">
        <v>242</v>
      </c>
      <c r="B55" s="497"/>
    </row>
    <row r="57" spans="1:12">
      <c r="B57" s="169">
        <v>1990</v>
      </c>
      <c r="C57" s="169">
        <v>2000</v>
      </c>
      <c r="D57" s="169">
        <v>2005</v>
      </c>
      <c r="E57" s="169">
        <v>2010</v>
      </c>
      <c r="F57" s="169">
        <v>2015</v>
      </c>
      <c r="G57" s="169">
        <v>2018</v>
      </c>
      <c r="H57" s="169">
        <v>2019</v>
      </c>
      <c r="I57" s="169">
        <v>2020</v>
      </c>
      <c r="J57" s="169">
        <v>2021</v>
      </c>
      <c r="K57" s="169">
        <v>2022</v>
      </c>
      <c r="L57" s="169">
        <v>2023</v>
      </c>
    </row>
    <row r="58" spans="1:12">
      <c r="A58" s="169" t="s">
        <v>233</v>
      </c>
      <c r="B58" s="170">
        <v>1644.8</v>
      </c>
      <c r="C58" s="170">
        <v>1817.4</v>
      </c>
      <c r="D58" s="170">
        <v>1927.0029999999999</v>
      </c>
      <c r="E58" s="170">
        <v>1369.537</v>
      </c>
      <c r="F58" s="170">
        <v>1447.32</v>
      </c>
      <c r="G58" s="170">
        <v>1284.5350000000001</v>
      </c>
      <c r="H58" s="170">
        <v>1322.7280000000001</v>
      </c>
      <c r="I58" s="170">
        <v>1351.0740000000001</v>
      </c>
      <c r="J58" s="170">
        <v>1309.7660000000001</v>
      </c>
      <c r="K58" s="170">
        <v>1318.604</v>
      </c>
      <c r="L58" s="430">
        <v>1211.874</v>
      </c>
    </row>
    <row r="62" spans="1:12">
      <c r="A62" s="497" t="s">
        <v>243</v>
      </c>
      <c r="B62" s="497"/>
    </row>
    <row r="64" spans="1:12">
      <c r="B64" s="169">
        <v>1990</v>
      </c>
      <c r="C64" s="169">
        <v>2000</v>
      </c>
      <c r="D64" s="169">
        <v>2005</v>
      </c>
      <c r="E64" s="169">
        <v>2010</v>
      </c>
      <c r="F64" s="169">
        <v>2015</v>
      </c>
      <c r="G64" s="169">
        <v>2018</v>
      </c>
      <c r="H64" s="169">
        <v>2019</v>
      </c>
      <c r="I64" s="169">
        <v>2020</v>
      </c>
      <c r="J64" s="169">
        <v>2021</v>
      </c>
      <c r="K64" s="169">
        <v>2022</v>
      </c>
      <c r="L64" s="169">
        <v>2023</v>
      </c>
    </row>
    <row r="65" spans="1:12">
      <c r="A65" s="169" t="s">
        <v>244</v>
      </c>
      <c r="B65" s="170">
        <v>1927800</v>
      </c>
      <c r="C65" s="170">
        <v>1854457.142857143</v>
      </c>
      <c r="D65" s="170">
        <v>1474656.9</v>
      </c>
      <c r="E65" s="170">
        <v>955951</v>
      </c>
      <c r="F65" s="170">
        <v>1068785</v>
      </c>
      <c r="G65" s="170">
        <v>1112167.0000000002</v>
      </c>
      <c r="H65" s="170">
        <v>1074809.75</v>
      </c>
      <c r="I65" s="170">
        <v>999913</v>
      </c>
      <c r="J65" s="170">
        <v>916493.23400000005</v>
      </c>
      <c r="K65" s="170">
        <v>856017.95299999998</v>
      </c>
      <c r="L65" s="430">
        <v>694797.55</v>
      </c>
    </row>
    <row r="69" spans="1:12">
      <c r="A69" s="497" t="s">
        <v>245</v>
      </c>
      <c r="B69" s="497"/>
    </row>
    <row r="71" spans="1:12">
      <c r="B71" s="169">
        <v>1990</v>
      </c>
      <c r="C71" s="169">
        <v>2000</v>
      </c>
      <c r="D71" s="169">
        <v>2005</v>
      </c>
      <c r="E71" s="169">
        <v>2010</v>
      </c>
      <c r="F71" s="169">
        <v>2015</v>
      </c>
      <c r="G71" s="169">
        <v>2018</v>
      </c>
      <c r="H71" s="169">
        <v>2019</v>
      </c>
      <c r="I71" s="169">
        <v>2020</v>
      </c>
      <c r="J71" s="169">
        <v>2021</v>
      </c>
      <c r="K71" s="169">
        <v>2022</v>
      </c>
      <c r="L71" s="169">
        <v>2023</v>
      </c>
    </row>
    <row r="72" spans="1:12">
      <c r="A72" s="169" t="s">
        <v>244</v>
      </c>
      <c r="B72" s="170">
        <v>2347279.5125767561</v>
      </c>
      <c r="C72" s="170">
        <v>2954840.7106671403</v>
      </c>
      <c r="D72" s="170">
        <v>2869650.1629999997</v>
      </c>
      <c r="E72" s="170">
        <v>2323853</v>
      </c>
      <c r="F72" s="170">
        <v>2514575.7999999998</v>
      </c>
      <c r="G72" s="170">
        <v>2158317</v>
      </c>
      <c r="H72" s="170">
        <v>2340235.5490000001</v>
      </c>
      <c r="I72" s="170">
        <v>2272765.8670000001</v>
      </c>
      <c r="J72" s="170">
        <v>2313841.514</v>
      </c>
      <c r="K72" s="170">
        <v>1626623</v>
      </c>
      <c r="L72" s="430">
        <v>1842102.9315590458</v>
      </c>
    </row>
    <row r="76" spans="1:12">
      <c r="A76" s="497" t="s">
        <v>246</v>
      </c>
      <c r="B76" s="497"/>
    </row>
    <row r="78" spans="1:12">
      <c r="B78" s="169">
        <v>1990</v>
      </c>
      <c r="C78" s="169">
        <v>2000</v>
      </c>
      <c r="D78" s="169">
        <v>2005</v>
      </c>
      <c r="E78" s="169">
        <v>2010</v>
      </c>
      <c r="F78" s="169">
        <v>2015</v>
      </c>
      <c r="G78" s="169">
        <v>2018</v>
      </c>
      <c r="H78" s="169">
        <v>2019</v>
      </c>
      <c r="I78" s="169">
        <v>2020</v>
      </c>
      <c r="J78" s="169">
        <v>2021</v>
      </c>
      <c r="K78" s="169">
        <v>2022</v>
      </c>
      <c r="L78" s="169">
        <v>2023</v>
      </c>
    </row>
    <row r="79" spans="1:12">
      <c r="A79" s="169" t="s">
        <v>244</v>
      </c>
      <c r="B79" s="170">
        <v>873858.92116182565</v>
      </c>
      <c r="C79" s="170">
        <v>875652.17391304357</v>
      </c>
      <c r="D79" s="170">
        <v>712263</v>
      </c>
      <c r="E79" s="170">
        <v>628987</v>
      </c>
      <c r="F79" s="170">
        <v>613219</v>
      </c>
      <c r="G79" s="170">
        <v>291650</v>
      </c>
      <c r="H79" s="170">
        <v>297275.90000000002</v>
      </c>
      <c r="I79" s="170">
        <v>278379.3</v>
      </c>
      <c r="J79" s="170">
        <v>333682</v>
      </c>
      <c r="K79" s="170">
        <v>251754</v>
      </c>
      <c r="L79" s="430">
        <v>255626</v>
      </c>
    </row>
    <row r="83" spans="1:12">
      <c r="A83" s="497" t="s">
        <v>248</v>
      </c>
      <c r="B83" s="497"/>
    </row>
    <row r="85" spans="1:12">
      <c r="B85" s="169">
        <v>1990</v>
      </c>
      <c r="C85" s="169">
        <v>2000</v>
      </c>
      <c r="D85" s="169">
        <v>2005</v>
      </c>
      <c r="E85" s="169">
        <v>2010</v>
      </c>
      <c r="F85" s="169">
        <v>2015</v>
      </c>
      <c r="G85" s="169">
        <v>2018</v>
      </c>
      <c r="H85" s="169">
        <v>2019</v>
      </c>
      <c r="I85" s="169">
        <v>2020</v>
      </c>
      <c r="J85" s="169">
        <v>2021</v>
      </c>
      <c r="K85" s="169">
        <v>2022</v>
      </c>
      <c r="L85" s="169">
        <v>2023</v>
      </c>
    </row>
    <row r="86" spans="1:12">
      <c r="A86" s="169" t="s">
        <v>233</v>
      </c>
      <c r="B86" s="170">
        <v>4250</v>
      </c>
      <c r="C86" s="170">
        <v>4233</v>
      </c>
      <c r="D86" s="170">
        <v>4140</v>
      </c>
      <c r="E86" s="430">
        <v>4225</v>
      </c>
      <c r="F86" s="170">
        <v>4515</v>
      </c>
      <c r="G86" s="170">
        <v>5092</v>
      </c>
      <c r="H86" s="170">
        <v>4969</v>
      </c>
      <c r="I86" s="170">
        <v>3445</v>
      </c>
      <c r="J86" s="430">
        <v>4550</v>
      </c>
      <c r="K86" s="430">
        <v>3950</v>
      </c>
      <c r="L86" s="430">
        <v>4225</v>
      </c>
    </row>
  </sheetData>
  <mergeCells count="10">
    <mergeCell ref="A62:B62"/>
    <mergeCell ref="A69:B69"/>
    <mergeCell ref="A76:B76"/>
    <mergeCell ref="A83:B83"/>
    <mergeCell ref="A21:F24"/>
    <mergeCell ref="A27:B27"/>
    <mergeCell ref="A34:B34"/>
    <mergeCell ref="A41:B41"/>
    <mergeCell ref="A48:B48"/>
    <mergeCell ref="A55:B5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EBAA-DCD6-45C3-BE08-7C85E0B5421B}">
  <dimension ref="B1:T179"/>
  <sheetViews>
    <sheetView topLeftCell="A52" zoomScale="85" zoomScaleNormal="85" workbookViewId="0">
      <selection activeCell="J63" sqref="J63"/>
    </sheetView>
  </sheetViews>
  <sheetFormatPr baseColWidth="10" defaultRowHeight="14.4"/>
  <cols>
    <col min="2" max="2" width="37.33203125" customWidth="1"/>
    <col min="11" max="11" width="21.6640625" customWidth="1"/>
    <col min="17" max="17" width="32.21875" customWidth="1"/>
    <col min="18" max="18" width="26.44140625" customWidth="1"/>
  </cols>
  <sheetData>
    <row r="1" spans="2:19">
      <c r="B1" s="464" t="s">
        <v>130</v>
      </c>
      <c r="C1" s="464"/>
      <c r="D1" s="464"/>
      <c r="E1" s="464"/>
      <c r="F1" s="464"/>
      <c r="G1" s="464"/>
      <c r="H1" s="464"/>
      <c r="I1" s="464"/>
      <c r="J1" s="464"/>
      <c r="K1" s="464"/>
      <c r="L1" s="464"/>
      <c r="M1" s="464"/>
      <c r="N1" s="464"/>
      <c r="O1" s="464"/>
      <c r="P1" s="464"/>
      <c r="Q1" s="464"/>
      <c r="R1" s="464"/>
      <c r="S1" s="464"/>
    </row>
    <row r="2" spans="2:19">
      <c r="B2" s="55"/>
      <c r="C2" s="55"/>
      <c r="D2" s="55"/>
      <c r="E2" s="55"/>
      <c r="F2" s="55"/>
      <c r="G2" s="55"/>
      <c r="H2" s="55"/>
      <c r="I2" s="55"/>
      <c r="J2" s="55"/>
      <c r="K2" s="55"/>
      <c r="L2" s="55"/>
      <c r="M2" s="55"/>
      <c r="N2" s="55"/>
      <c r="O2" s="55"/>
      <c r="P2" s="55"/>
      <c r="Q2" s="55"/>
      <c r="R2" s="55"/>
      <c r="S2" s="55"/>
    </row>
    <row r="3" spans="2:19" ht="15" thickBot="1">
      <c r="B3" s="55"/>
      <c r="C3" s="55"/>
      <c r="D3" s="55"/>
      <c r="E3" s="55"/>
      <c r="F3" s="55"/>
      <c r="G3" s="55"/>
      <c r="H3" s="55"/>
      <c r="I3" s="55"/>
      <c r="J3" s="55"/>
      <c r="K3" s="55"/>
      <c r="L3" s="55"/>
      <c r="M3" s="55"/>
      <c r="N3" s="55"/>
      <c r="O3" s="55"/>
      <c r="P3" s="55"/>
      <c r="Q3" s="55"/>
      <c r="R3" s="55"/>
      <c r="S3" s="55"/>
    </row>
    <row r="4" spans="2:19">
      <c r="B4" s="289" t="s">
        <v>193</v>
      </c>
      <c r="C4" s="289" t="s">
        <v>24</v>
      </c>
      <c r="D4" s="291" t="s">
        <v>31</v>
      </c>
      <c r="E4" s="292"/>
      <c r="F4" s="293" t="s">
        <v>32</v>
      </c>
      <c r="G4" s="293" t="s">
        <v>32</v>
      </c>
      <c r="H4" s="293" t="s">
        <v>32</v>
      </c>
      <c r="I4" s="293" t="s">
        <v>32</v>
      </c>
      <c r="J4" s="293" t="s">
        <v>32</v>
      </c>
      <c r="K4" s="293" t="s">
        <v>32</v>
      </c>
    </row>
    <row r="5" spans="2:19">
      <c r="B5" s="294" t="s">
        <v>194</v>
      </c>
      <c r="C5" s="290">
        <v>2019</v>
      </c>
      <c r="D5" s="295">
        <v>2020</v>
      </c>
      <c r="E5" s="296">
        <v>2021</v>
      </c>
      <c r="F5" s="290">
        <v>2025</v>
      </c>
      <c r="G5" s="290">
        <v>2030</v>
      </c>
      <c r="H5" s="290">
        <v>2035</v>
      </c>
      <c r="I5" s="290">
        <v>2040</v>
      </c>
      <c r="J5" s="290">
        <v>2045</v>
      </c>
      <c r="K5" s="297">
        <v>2050</v>
      </c>
    </row>
    <row r="6" spans="2:19">
      <c r="B6" s="298" t="s">
        <v>0</v>
      </c>
      <c r="C6" s="299">
        <f>Récap!C42</f>
        <v>14.58789037375962</v>
      </c>
      <c r="D6" s="299">
        <f>Récap!D42</f>
        <v>11.590211924255771</v>
      </c>
      <c r="E6" s="299">
        <f>Récap!E42</f>
        <v>13.542126163999999</v>
      </c>
      <c r="F6" s="299">
        <f>Récap!H42</f>
        <v>14.235654329671171</v>
      </c>
      <c r="G6" s="299">
        <f>Récap!I42</f>
        <v>15.057539647831272</v>
      </c>
      <c r="H6" s="299">
        <f>Récap!J42</f>
        <v>15.12806738093917</v>
      </c>
      <c r="I6" s="299">
        <f>Récap!K42</f>
        <v>15.196191437329462</v>
      </c>
      <c r="J6" s="299">
        <f>Récap!L42</f>
        <v>15.261911817002151</v>
      </c>
      <c r="K6" s="299">
        <f>Récap!M42</f>
        <v>15.325228519957239</v>
      </c>
    </row>
    <row r="7" spans="2:19">
      <c r="B7" s="298" t="s">
        <v>195</v>
      </c>
      <c r="C7" s="299">
        <f>Récap!C43</f>
        <v>10.130063</v>
      </c>
      <c r="D7" s="299">
        <f>Récap!D43</f>
        <v>7.872834000000001</v>
      </c>
      <c r="E7" s="299">
        <f>Récap!E43</f>
        <v>8.937676999999999</v>
      </c>
      <c r="F7" s="299">
        <f>Récap!H43</f>
        <v>8.8125479183678692</v>
      </c>
      <c r="G7" s="299">
        <f>Récap!I43</f>
        <v>5.2457955214314094</v>
      </c>
      <c r="H7" s="299">
        <f>Récap!J43</f>
        <v>3.2441297307188623</v>
      </c>
      <c r="I7" s="299">
        <f>Récap!K43</f>
        <v>3.2790027595853219</v>
      </c>
      <c r="J7" s="299">
        <f>Récap!L43</f>
        <v>0</v>
      </c>
      <c r="K7" s="299">
        <f>Récap!M43</f>
        <v>0</v>
      </c>
    </row>
    <row r="8" spans="2:19">
      <c r="B8" s="298" t="s">
        <v>196</v>
      </c>
      <c r="C8" s="299">
        <f>Récap!C44</f>
        <v>4.4578273737596197</v>
      </c>
      <c r="D8" s="299">
        <f>Récap!D44</f>
        <v>3.7173779242557701</v>
      </c>
      <c r="E8" s="299">
        <f>Récap!E44</f>
        <v>4.604449164</v>
      </c>
      <c r="F8" s="299">
        <f>Récap!H44</f>
        <v>5.4231064113033014</v>
      </c>
      <c r="G8" s="299">
        <f>Récap!I44</f>
        <v>6.8117441263998622</v>
      </c>
      <c r="H8" s="299">
        <f>Récap!J44</f>
        <v>7.3839376502203073</v>
      </c>
      <c r="I8" s="299">
        <f>Récap!K44</f>
        <v>7.4171886777441394</v>
      </c>
      <c r="J8" s="299">
        <f>Récap!L44</f>
        <v>9.2619118170021508</v>
      </c>
      <c r="K8" s="299">
        <f>Récap!M44</f>
        <v>9.3252285199572391</v>
      </c>
    </row>
    <row r="9" spans="2:19">
      <c r="B9" s="298" t="s">
        <v>197</v>
      </c>
      <c r="C9" s="299">
        <f>Récap!C45</f>
        <v>0</v>
      </c>
      <c r="D9" s="299">
        <f>Récap!D45</f>
        <v>0</v>
      </c>
      <c r="E9" s="299">
        <f>Récap!E45</f>
        <v>0</v>
      </c>
      <c r="F9" s="299">
        <f>Récap!H45</f>
        <v>0</v>
      </c>
      <c r="G9" s="299">
        <f>Récap!I45</f>
        <v>3</v>
      </c>
      <c r="H9" s="299">
        <f>Récap!J45</f>
        <v>4.5</v>
      </c>
      <c r="I9" s="299">
        <f>Récap!K45</f>
        <v>4.5</v>
      </c>
      <c r="J9" s="299">
        <f>Récap!L45</f>
        <v>6</v>
      </c>
      <c r="K9" s="299">
        <f>Récap!M45</f>
        <v>6</v>
      </c>
    </row>
    <row r="10" spans="2:19">
      <c r="B10" s="298" t="s">
        <v>1</v>
      </c>
      <c r="C10" s="299">
        <f>Récap!C46</f>
        <v>0.89400000000000002</v>
      </c>
      <c r="D10" s="299">
        <f>Récap!D46</f>
        <v>0.81799999999999995</v>
      </c>
      <c r="E10" s="299">
        <f>Récap!E46</f>
        <v>0.85499999999999998</v>
      </c>
      <c r="F10" s="299">
        <f>Récap!H46</f>
        <v>0.96932316078201919</v>
      </c>
      <c r="G10" s="299">
        <f>Récap!I46</f>
        <v>1.1218831977454322</v>
      </c>
      <c r="H10" s="299">
        <f>Récap!J46</f>
        <v>1.3021046884749281</v>
      </c>
      <c r="I10" s="299">
        <f>Récap!K46</f>
        <v>1.4952795663656484</v>
      </c>
      <c r="J10" s="299">
        <f>Récap!L46</f>
        <v>1.7014078314175929</v>
      </c>
      <c r="K10" s="299">
        <f>Récap!M46</f>
        <v>1.9204894836307616</v>
      </c>
    </row>
    <row r="11" spans="2:19">
      <c r="B11" s="300" t="s">
        <v>198</v>
      </c>
      <c r="C11" s="299">
        <f>Récap!C47</f>
        <v>0.47599999999999998</v>
      </c>
      <c r="D11" s="299">
        <f>Récap!D47</f>
        <v>0.40100000000000002</v>
      </c>
      <c r="E11" s="299">
        <f>Récap!E47</f>
        <v>0.42499999999999993</v>
      </c>
      <c r="F11" s="299">
        <f>Récap!H47</f>
        <v>0.54884942280521054</v>
      </c>
      <c r="G11" s="299">
        <f>Récap!I47</f>
        <v>0.67312991864725935</v>
      </c>
      <c r="H11" s="299">
        <f>Récap!J47</f>
        <v>0.81381543029683012</v>
      </c>
      <c r="I11" s="299">
        <f>Récap!K47</f>
        <v>0.97193171813767132</v>
      </c>
      <c r="J11" s="299">
        <f>Récap!L47</f>
        <v>1.1484502862068751</v>
      </c>
      <c r="K11" s="299">
        <f>Récap!M47</f>
        <v>1.3443426385415329</v>
      </c>
    </row>
    <row r="12" spans="2:19">
      <c r="B12" s="298" t="s">
        <v>2</v>
      </c>
      <c r="C12" s="299">
        <f>Récap!C48</f>
        <v>2.340235549</v>
      </c>
      <c r="D12" s="299">
        <f>Récap!D48</f>
        <v>2.2727658669999999</v>
      </c>
      <c r="E12" s="299">
        <f>Récap!E48</f>
        <v>2.3138415139999999</v>
      </c>
      <c r="F12" s="299">
        <f>Récap!H48</f>
        <v>2.0515983282069086</v>
      </c>
      <c r="G12" s="299">
        <f>Récap!I48</f>
        <v>2.0626037651144449</v>
      </c>
      <c r="H12" s="299">
        <f>Récap!J48</f>
        <v>1.9717654545932328</v>
      </c>
      <c r="I12" s="299">
        <f>Récap!K48</f>
        <v>1.8751536324632423</v>
      </c>
      <c r="J12" s="299">
        <f>Récap!L48</f>
        <v>1.7727682987244724</v>
      </c>
      <c r="K12" s="299">
        <f>Récap!M48</f>
        <v>1.6646094533769236</v>
      </c>
    </row>
    <row r="13" spans="2:19">
      <c r="B13" s="298" t="s">
        <v>3</v>
      </c>
      <c r="C13" s="299">
        <f>Récap!C49</f>
        <v>0.29727590000000004</v>
      </c>
      <c r="D13" s="299">
        <f>Récap!D49</f>
        <v>0.2783793</v>
      </c>
      <c r="E13" s="299">
        <f>Récap!E49</f>
        <v>0.33368199999999998</v>
      </c>
      <c r="F13" s="299">
        <f>Récap!H49</f>
        <v>0.2846684564112596</v>
      </c>
      <c r="G13" s="299">
        <f>Récap!I49</f>
        <v>0.27365818427410932</v>
      </c>
      <c r="H13" s="299">
        <f>Récap!J49</f>
        <v>0.26509963614964116</v>
      </c>
      <c r="I13" s="299">
        <f>Récap!K49</f>
        <v>0.25603701887863978</v>
      </c>
      <c r="J13" s="299">
        <f>Récap!L49</f>
        <v>0.24697440160763834</v>
      </c>
      <c r="K13" s="299">
        <f>Récap!M49</f>
        <v>0.23791178433663696</v>
      </c>
    </row>
    <row r="14" spans="2:19">
      <c r="B14" s="298" t="s">
        <v>4</v>
      </c>
      <c r="C14" s="299">
        <f>Récap!C50</f>
        <v>1.07480975</v>
      </c>
      <c r="D14" s="299">
        <f>Récap!D50</f>
        <v>0.99991300000000005</v>
      </c>
      <c r="E14" s="299">
        <f>Récap!E50</f>
        <v>0.91649323400000005</v>
      </c>
      <c r="F14" s="299">
        <f>Récap!H50</f>
        <v>1.0712000728206548</v>
      </c>
      <c r="G14" s="299">
        <f>Récap!I50</f>
        <v>1.2468290105469249</v>
      </c>
      <c r="H14" s="299">
        <f>Récap!J50</f>
        <v>1.2129063744329609</v>
      </c>
      <c r="I14" s="299">
        <f>Récap!K50</f>
        <v>1.16743591151571</v>
      </c>
      <c r="J14" s="299">
        <f>Récap!L50</f>
        <v>1.110417621795172</v>
      </c>
      <c r="K14" s="299">
        <f>Récap!M50</f>
        <v>1.0418515052713466</v>
      </c>
    </row>
    <row r="15" spans="2:19">
      <c r="B15" s="298" t="s">
        <v>5</v>
      </c>
      <c r="C15" s="299">
        <f>Récap!C51</f>
        <v>12.935931460000001</v>
      </c>
      <c r="D15" s="299">
        <f>Récap!D51</f>
        <v>11.771046420000001</v>
      </c>
      <c r="E15" s="299">
        <f>Récap!E51</f>
        <v>12.242079297883206</v>
      </c>
      <c r="F15" s="299">
        <f>Récap!H51</f>
        <v>11.725175330389508</v>
      </c>
      <c r="G15" s="299">
        <f>Récap!I51</f>
        <v>12.199288176760669</v>
      </c>
      <c r="H15" s="299">
        <f>Récap!J51</f>
        <v>10.9830908034948</v>
      </c>
      <c r="I15" s="299">
        <f>Récap!K51</f>
        <v>9.8292030532045178</v>
      </c>
      <c r="J15" s="299">
        <f>Récap!L51</f>
        <v>8.7376249258898255</v>
      </c>
      <c r="K15" s="299">
        <f>Récap!M51</f>
        <v>7.7083564215507225</v>
      </c>
    </row>
    <row r="16" spans="2:19">
      <c r="B16" s="298" t="s">
        <v>6</v>
      </c>
      <c r="C16" s="299">
        <f>Récap!C52</f>
        <v>5.7386750529999997</v>
      </c>
      <c r="D16" s="299">
        <f>Récap!D52</f>
        <v>5.0482259921000008</v>
      </c>
      <c r="E16" s="299">
        <f>Récap!E52</f>
        <v>5.6717455999999995</v>
      </c>
      <c r="F16" s="299">
        <f>Récap!H52</f>
        <v>5.5628463506881989</v>
      </c>
      <c r="G16" s="299">
        <f>Récap!I52</f>
        <v>5.4272367476592942</v>
      </c>
      <c r="H16" s="299">
        <f>Récap!J52</f>
        <v>5.0797800284290346</v>
      </c>
      <c r="I16" s="299">
        <f>Récap!K52</f>
        <v>4.7323233091987742</v>
      </c>
      <c r="J16" s="299">
        <f>Récap!L52</f>
        <v>4.3848665899685129</v>
      </c>
      <c r="K16" s="299">
        <f>Récap!M52</f>
        <v>4.0374098707382533</v>
      </c>
    </row>
    <row r="17" spans="2:19">
      <c r="B17" s="298" t="s">
        <v>189</v>
      </c>
      <c r="C17" s="299">
        <f>Récap!C53</f>
        <v>7.3230000000000004</v>
      </c>
      <c r="D17" s="299">
        <f>Récap!D53</f>
        <v>6.8730000000000002</v>
      </c>
      <c r="E17" s="299">
        <f>Récap!E53</f>
        <v>7.3570000000000002</v>
      </c>
      <c r="F17" s="299">
        <f>Récap!H53</f>
        <v>7.1485821982073681</v>
      </c>
      <c r="G17" s="299">
        <f>Récap!I53</f>
        <v>7.3406494634097825</v>
      </c>
      <c r="H17" s="299">
        <f>Récap!J53</f>
        <v>7.357567047333184</v>
      </c>
      <c r="I17" s="299">
        <f>Récap!K53</f>
        <v>7.3599366228347165</v>
      </c>
      <c r="J17" s="299">
        <f>Récap!L53</f>
        <v>7.3477581899143791</v>
      </c>
      <c r="K17" s="299">
        <f>Récap!M53</f>
        <v>7.3210317485721719</v>
      </c>
    </row>
    <row r="18" spans="2:19">
      <c r="B18" s="298" t="s">
        <v>7</v>
      </c>
      <c r="C18" s="299">
        <f>Récap!C54</f>
        <v>4.9690000000000003</v>
      </c>
      <c r="D18" s="299">
        <f>Récap!D54</f>
        <v>3.4449999999999998</v>
      </c>
      <c r="E18" s="299">
        <f>Récap!E54</f>
        <v>4.55</v>
      </c>
      <c r="F18" s="299">
        <f>Récap!H54</f>
        <v>4.6964841050489836</v>
      </c>
      <c r="G18" s="299">
        <f>Récap!I54</f>
        <v>4.8765608939077971</v>
      </c>
      <c r="H18" s="299">
        <f>Récap!J54</f>
        <v>4.7415923409089933</v>
      </c>
      <c r="I18" s="299">
        <f>Récap!K54</f>
        <v>4.60649938604376</v>
      </c>
      <c r="J18" s="299">
        <f>Récap!L54</f>
        <v>4.4712820293120981</v>
      </c>
      <c r="K18" s="299">
        <f>Récap!M54</f>
        <v>4.3359402707140058</v>
      </c>
    </row>
    <row r="19" spans="2:19">
      <c r="B19" s="289"/>
      <c r="C19" s="299"/>
      <c r="D19" s="299"/>
      <c r="E19" s="299"/>
      <c r="F19" s="299"/>
      <c r="G19" s="299"/>
      <c r="H19" s="299"/>
      <c r="I19" s="299"/>
      <c r="J19" s="299"/>
      <c r="K19" s="299"/>
    </row>
    <row r="20" spans="2:19">
      <c r="B20" s="302" t="s">
        <v>367</v>
      </c>
      <c r="C20" s="299">
        <f>SUM(C6,C10,C12:C18)</f>
        <v>50.160818085759622</v>
      </c>
      <c r="D20" s="299">
        <f t="shared" ref="D20:K20" si="0">SUM(D6,D10,D12:D18)</f>
        <v>43.096542503355771</v>
      </c>
      <c r="E20" s="299">
        <f t="shared" si="0"/>
        <v>47.781967809883206</v>
      </c>
      <c r="F20" s="299">
        <f t="shared" si="0"/>
        <v>47.745532332226077</v>
      </c>
      <c r="G20" s="299">
        <f t="shared" si="0"/>
        <v>49.606249087249722</v>
      </c>
      <c r="H20" s="299">
        <f t="shared" si="0"/>
        <v>48.041973754755951</v>
      </c>
      <c r="I20" s="299">
        <f t="shared" si="0"/>
        <v>46.518059937834472</v>
      </c>
      <c r="J20" s="299">
        <f t="shared" si="0"/>
        <v>45.035011705631845</v>
      </c>
      <c r="K20" s="299">
        <f t="shared" si="0"/>
        <v>43.592829058148062</v>
      </c>
    </row>
    <row r="21" spans="2:19">
      <c r="B21" s="302"/>
      <c r="C21" s="299"/>
      <c r="D21" s="299"/>
      <c r="E21" s="299"/>
      <c r="F21" s="299"/>
      <c r="G21" s="299"/>
      <c r="H21" s="299"/>
      <c r="I21" s="299"/>
      <c r="J21" s="299"/>
      <c r="K21" s="299"/>
    </row>
    <row r="22" spans="2:19">
      <c r="B22" s="302" t="s">
        <v>368</v>
      </c>
      <c r="C22" s="299">
        <v>50.771132350000002</v>
      </c>
      <c r="D22" s="299">
        <v>43.5357485445195</v>
      </c>
      <c r="E22" s="299">
        <v>44.5357485445195</v>
      </c>
      <c r="F22" s="299">
        <v>50.440978655899301</v>
      </c>
      <c r="G22" s="299">
        <v>49.219427190640999</v>
      </c>
      <c r="H22" s="299">
        <v>47.0388556546215</v>
      </c>
      <c r="I22" s="299">
        <v>44.943855965491203</v>
      </c>
      <c r="J22" s="299">
        <v>42.896680745289899</v>
      </c>
      <c r="K22" s="299">
        <v>40.854880049802702</v>
      </c>
    </row>
    <row r="23" spans="2:19">
      <c r="B23" s="464" t="s">
        <v>33</v>
      </c>
      <c r="C23" s="464"/>
      <c r="D23" s="464"/>
      <c r="E23" s="464"/>
      <c r="F23" s="464"/>
      <c r="G23" s="464"/>
      <c r="H23" s="464"/>
      <c r="I23" s="464"/>
      <c r="J23" s="464"/>
      <c r="K23" s="464"/>
      <c r="L23" s="464"/>
      <c r="M23" s="464"/>
      <c r="N23" s="464"/>
      <c r="O23" s="464"/>
      <c r="P23" s="464"/>
      <c r="Q23" s="464"/>
      <c r="R23" s="464"/>
      <c r="S23" s="464"/>
    </row>
    <row r="25" spans="2:19" ht="58.95" customHeight="1">
      <c r="B25" s="483"/>
      <c r="C25" s="483"/>
      <c r="D25" s="483"/>
      <c r="E25" s="483"/>
      <c r="F25" s="483"/>
      <c r="G25" s="483"/>
      <c r="H25" s="483"/>
      <c r="I25" s="483"/>
      <c r="J25" s="483"/>
      <c r="K25" s="483"/>
      <c r="L25" s="483"/>
      <c r="M25" s="483"/>
      <c r="N25" s="483"/>
      <c r="O25" s="483"/>
      <c r="P25" s="483"/>
      <c r="Q25" s="483"/>
      <c r="R25" s="483"/>
      <c r="S25" s="483"/>
    </row>
    <row r="26" spans="2:19" ht="15.6" customHeight="1">
      <c r="B26" s="56"/>
      <c r="C26" s="56"/>
      <c r="D26" s="56"/>
      <c r="E26" s="56"/>
      <c r="F26" s="56"/>
      <c r="G26" s="56"/>
      <c r="H26" s="56"/>
      <c r="I26" s="56"/>
      <c r="J26" s="56"/>
      <c r="K26" s="56"/>
      <c r="L26" s="56"/>
      <c r="M26" s="56"/>
      <c r="N26" s="56"/>
      <c r="O26" s="56"/>
      <c r="P26" s="56"/>
      <c r="Q26" s="56"/>
      <c r="R26" s="56"/>
      <c r="S26" s="56"/>
    </row>
    <row r="27" spans="2:19" ht="13.2" customHeight="1">
      <c r="B27" s="56" t="s">
        <v>140</v>
      </c>
      <c r="C27" s="56"/>
      <c r="D27" s="56"/>
      <c r="E27" s="56"/>
      <c r="F27" s="56"/>
      <c r="G27" s="56"/>
      <c r="H27" s="56"/>
      <c r="I27" s="56"/>
      <c r="J27" s="56"/>
      <c r="K27" s="56"/>
      <c r="L27" s="56"/>
      <c r="M27" s="56"/>
      <c r="N27" s="56"/>
      <c r="O27" s="56"/>
      <c r="P27" s="56"/>
      <c r="Q27" s="56"/>
      <c r="R27" s="56"/>
      <c r="S27" s="56"/>
    </row>
    <row r="28" spans="2:19">
      <c r="N28" s="59"/>
    </row>
    <row r="29" spans="2:19">
      <c r="B29" s="5" t="s">
        <v>35</v>
      </c>
      <c r="C29" s="5">
        <v>2019</v>
      </c>
      <c r="D29" s="303">
        <v>2020</v>
      </c>
      <c r="E29" s="303">
        <v>2021</v>
      </c>
      <c r="F29" s="303">
        <v>2025</v>
      </c>
      <c r="G29" s="5">
        <v>2030</v>
      </c>
      <c r="H29" s="303">
        <v>2035</v>
      </c>
      <c r="I29" s="303">
        <v>2040</v>
      </c>
      <c r="J29" s="303">
        <v>2045</v>
      </c>
      <c r="K29" s="5">
        <v>2050</v>
      </c>
    </row>
    <row r="30" spans="2:19">
      <c r="B30" s="304" t="s">
        <v>9</v>
      </c>
      <c r="C30" s="301">
        <v>1</v>
      </c>
      <c r="D30" s="305">
        <v>0.99354838709677418</v>
      </c>
      <c r="E30">
        <v>1</v>
      </c>
      <c r="F30" s="306">
        <v>0.98</v>
      </c>
      <c r="G30" s="306">
        <v>0.96</v>
      </c>
      <c r="H30" s="299">
        <v>0.94</v>
      </c>
      <c r="I30" s="306">
        <v>0.93</v>
      </c>
      <c r="J30" s="306">
        <v>0.92</v>
      </c>
      <c r="K30" s="306">
        <v>0.92</v>
      </c>
    </row>
    <row r="31" spans="2:19">
      <c r="B31" s="304" t="s">
        <v>10</v>
      </c>
      <c r="C31" s="301">
        <v>1</v>
      </c>
      <c r="D31" s="305">
        <v>0.99354838709677418</v>
      </c>
      <c r="E31">
        <v>1</v>
      </c>
      <c r="F31" s="306">
        <v>0.99</v>
      </c>
      <c r="G31" s="306">
        <v>0.98</v>
      </c>
      <c r="H31" s="299">
        <v>0.96</v>
      </c>
      <c r="I31" s="306">
        <v>0.94</v>
      </c>
      <c r="J31" s="306">
        <v>0.91999999999999993</v>
      </c>
      <c r="K31" s="306">
        <v>0.9</v>
      </c>
    </row>
    <row r="32" spans="2:19">
      <c r="B32" s="304" t="s">
        <v>11</v>
      </c>
      <c r="C32" s="301">
        <v>1</v>
      </c>
      <c r="D32" s="305">
        <v>0.99354838709677418</v>
      </c>
      <c r="E32">
        <v>1</v>
      </c>
      <c r="F32" s="306">
        <v>0.99</v>
      </c>
      <c r="G32" s="306">
        <v>0.98</v>
      </c>
      <c r="H32" s="299">
        <v>0.95500000000000007</v>
      </c>
      <c r="I32" s="306">
        <v>0.93</v>
      </c>
      <c r="J32" s="306">
        <v>0.91500000000000004</v>
      </c>
      <c r="K32" s="306">
        <v>0.9</v>
      </c>
    </row>
    <row r="33" spans="2:12">
      <c r="B33" s="304" t="s">
        <v>12</v>
      </c>
      <c r="C33" s="301">
        <v>1</v>
      </c>
      <c r="D33" s="305">
        <v>0.99354838709677418</v>
      </c>
      <c r="E33">
        <v>1</v>
      </c>
      <c r="F33" s="306">
        <v>0.98299999999999998</v>
      </c>
      <c r="G33" s="306">
        <v>0.95</v>
      </c>
      <c r="H33" s="299">
        <v>0.92500000000000004</v>
      </c>
      <c r="I33" s="306">
        <v>0.9</v>
      </c>
      <c r="J33" s="306">
        <v>0.9</v>
      </c>
      <c r="K33" s="306">
        <v>0.9</v>
      </c>
    </row>
    <row r="34" spans="2:12">
      <c r="B34" s="304" t="s">
        <v>13</v>
      </c>
      <c r="C34" s="301">
        <v>1</v>
      </c>
      <c r="D34" s="305">
        <v>0.99354838709677418</v>
      </c>
      <c r="E34">
        <v>1</v>
      </c>
      <c r="F34" s="306">
        <v>0.98299999999999998</v>
      </c>
      <c r="G34" s="306">
        <v>0.95</v>
      </c>
      <c r="H34" s="299">
        <v>0.92500000000000004</v>
      </c>
      <c r="I34" s="306">
        <v>0.9</v>
      </c>
      <c r="J34" s="306">
        <v>0.875</v>
      </c>
      <c r="K34" s="306">
        <v>0.85</v>
      </c>
    </row>
    <row r="35" spans="2:12">
      <c r="B35" s="304" t="s">
        <v>14</v>
      </c>
      <c r="C35" s="301">
        <v>1</v>
      </c>
      <c r="D35" s="305">
        <v>0.99354838709677418</v>
      </c>
      <c r="E35">
        <v>1</v>
      </c>
      <c r="F35" s="306">
        <v>0.96129032258064517</v>
      </c>
      <c r="G35" s="306">
        <v>0.92903225806451617</v>
      </c>
      <c r="H35" s="299">
        <v>0.89677419354838717</v>
      </c>
      <c r="I35" s="306">
        <v>0.86451612903225805</v>
      </c>
      <c r="J35" s="306">
        <v>0.83225806451612905</v>
      </c>
      <c r="K35" s="306">
        <v>0.8</v>
      </c>
    </row>
    <row r="36" spans="2:12">
      <c r="B36" s="304" t="s">
        <v>15</v>
      </c>
      <c r="C36" s="307">
        <v>1</v>
      </c>
      <c r="D36" s="308">
        <v>0.99354838709677418</v>
      </c>
      <c r="E36">
        <v>1</v>
      </c>
      <c r="F36" s="306">
        <v>0.98195610477029172</v>
      </c>
      <c r="G36" s="309">
        <v>0.95680443093167034</v>
      </c>
      <c r="H36" s="310">
        <v>0.93240837183515834</v>
      </c>
      <c r="I36" s="309">
        <v>0.90944275192489354</v>
      </c>
      <c r="J36" s="309">
        <v>0.89277506947369645</v>
      </c>
      <c r="K36" s="309">
        <v>0.87752987074135325</v>
      </c>
    </row>
    <row r="37" spans="2:12">
      <c r="B37" s="311" t="s">
        <v>16</v>
      </c>
      <c r="C37" s="307">
        <v>1</v>
      </c>
      <c r="D37" s="308">
        <v>1</v>
      </c>
      <c r="E37">
        <v>1</v>
      </c>
      <c r="F37" s="306">
        <v>1</v>
      </c>
      <c r="G37" s="309">
        <v>1</v>
      </c>
      <c r="H37" s="310">
        <v>1</v>
      </c>
      <c r="I37" s="309">
        <v>1</v>
      </c>
      <c r="J37" s="309">
        <v>1</v>
      </c>
      <c r="K37" s="309">
        <v>1</v>
      </c>
    </row>
    <row r="39" spans="2:12">
      <c r="B39" s="5" t="s">
        <v>369</v>
      </c>
      <c r="C39" s="2">
        <v>2019</v>
      </c>
      <c r="D39" s="2">
        <v>2020</v>
      </c>
      <c r="E39" s="1">
        <v>2021</v>
      </c>
      <c r="F39" s="139">
        <v>2025</v>
      </c>
      <c r="G39" s="139">
        <v>2030</v>
      </c>
      <c r="H39" s="139">
        <v>2035</v>
      </c>
      <c r="I39" s="139">
        <v>2040</v>
      </c>
      <c r="J39" s="139">
        <v>2045</v>
      </c>
      <c r="K39" s="140">
        <v>2050</v>
      </c>
      <c r="L39" s="499" t="s">
        <v>370</v>
      </c>
    </row>
    <row r="40" spans="2:12">
      <c r="B40" s="304" t="s">
        <v>9</v>
      </c>
      <c r="C40" s="19">
        <v>25.805</v>
      </c>
      <c r="D40" s="19">
        <v>22.681716129032257</v>
      </c>
      <c r="E40" s="19">
        <v>24.457000000000001</v>
      </c>
      <c r="F40" s="312">
        <v>25.256464604687462</v>
      </c>
      <c r="G40" s="312">
        <v>25.999582431960746</v>
      </c>
      <c r="H40" s="312">
        <v>25.792603102870149</v>
      </c>
      <c r="I40" s="312">
        <v>27.173359302479476</v>
      </c>
      <c r="J40" s="312">
        <v>29.15270863675406</v>
      </c>
      <c r="K40" s="312">
        <v>31.63786209990819</v>
      </c>
      <c r="L40" s="499"/>
    </row>
    <row r="41" spans="2:12">
      <c r="B41" s="304" t="s">
        <v>10</v>
      </c>
      <c r="C41" s="19">
        <v>47.174999999999997</v>
      </c>
      <c r="D41" s="19">
        <v>45.592941935483879</v>
      </c>
      <c r="E41" s="19">
        <v>46.328000000000003</v>
      </c>
      <c r="F41" s="312">
        <v>47.193941419121451</v>
      </c>
      <c r="G41" s="312">
        <v>49.753114886258068</v>
      </c>
      <c r="H41" s="312">
        <v>50.176378168600408</v>
      </c>
      <c r="I41" s="312">
        <v>53.13259456303259</v>
      </c>
      <c r="J41" s="312">
        <v>56.770453635797828</v>
      </c>
      <c r="K41" s="312">
        <v>60.3574681381563</v>
      </c>
      <c r="L41" s="499"/>
    </row>
    <row r="42" spans="2:12">
      <c r="B42" s="304" t="s">
        <v>11</v>
      </c>
      <c r="C42" s="19">
        <v>8.359</v>
      </c>
      <c r="D42" s="19">
        <v>7.4158451612903225</v>
      </c>
      <c r="E42" s="19">
        <v>8.1720000000000006</v>
      </c>
      <c r="F42" s="312">
        <v>8.4325674168882401</v>
      </c>
      <c r="G42" s="312">
        <v>8.5533775386889488</v>
      </c>
      <c r="H42" s="312">
        <v>8.5034645211603976</v>
      </c>
      <c r="I42" s="312">
        <v>8.6816195241243062</v>
      </c>
      <c r="J42" s="312">
        <v>9.056340443210825</v>
      </c>
      <c r="K42" s="312">
        <v>9.5265579976361163</v>
      </c>
      <c r="L42" s="499"/>
    </row>
    <row r="43" spans="2:12">
      <c r="B43" s="304" t="s">
        <v>12</v>
      </c>
      <c r="C43" s="19">
        <v>45.597999999999999</v>
      </c>
      <c r="D43" s="19">
        <v>43.804554838709677</v>
      </c>
      <c r="E43" s="19">
        <v>44.859000000000002</v>
      </c>
      <c r="F43" s="312">
        <v>46.746123341807944</v>
      </c>
      <c r="G43" s="312">
        <v>48.929057633134789</v>
      </c>
      <c r="H43" s="312">
        <v>51.121043366922819</v>
      </c>
      <c r="I43" s="312">
        <v>54.054345251666348</v>
      </c>
      <c r="J43" s="312">
        <v>58.743109113118166</v>
      </c>
      <c r="K43" s="312">
        <v>63.611128428896563</v>
      </c>
      <c r="L43" s="499"/>
    </row>
    <row r="44" spans="2:12">
      <c r="B44" s="304" t="s">
        <v>13</v>
      </c>
      <c r="C44" s="19">
        <v>63.614999999999995</v>
      </c>
      <c r="D44" s="19">
        <v>49.485664516129034</v>
      </c>
      <c r="E44" s="19">
        <v>52.09</v>
      </c>
      <c r="F44" s="312">
        <v>54.610634472835841</v>
      </c>
      <c r="G44" s="312">
        <v>57.416368611115956</v>
      </c>
      <c r="H44" s="312">
        <v>60.1217945450502</v>
      </c>
      <c r="I44" s="312">
        <v>63.484649283824005</v>
      </c>
      <c r="J44" s="312">
        <v>67.302902254388101</v>
      </c>
      <c r="K44" s="312">
        <v>71.385615848851643</v>
      </c>
      <c r="L44" s="499"/>
    </row>
    <row r="45" spans="2:12">
      <c r="B45" s="304" t="s">
        <v>14</v>
      </c>
      <c r="C45" s="19">
        <v>23.724</v>
      </c>
      <c r="D45" s="19">
        <v>22.1144</v>
      </c>
      <c r="E45" s="19">
        <v>23.780999999999999</v>
      </c>
      <c r="F45" s="312">
        <v>24.381141228286015</v>
      </c>
      <c r="G45" s="312">
        <v>25.634134902272979</v>
      </c>
      <c r="H45" s="312">
        <v>26.610256449317106</v>
      </c>
      <c r="I45" s="312">
        <v>27.840374369821035</v>
      </c>
      <c r="J45" s="312">
        <v>29.225335602311397</v>
      </c>
      <c r="K45" s="312">
        <v>30.6730898874399</v>
      </c>
      <c r="L45" s="499"/>
    </row>
    <row r="46" spans="2:12">
      <c r="B46" s="304" t="s">
        <v>15</v>
      </c>
      <c r="C46" s="19">
        <v>214.27599999999995</v>
      </c>
      <c r="D46" s="19">
        <v>191.09512258064521</v>
      </c>
      <c r="E46" s="19">
        <v>199.68700000000001</v>
      </c>
      <c r="F46" s="312">
        <v>206.63582067045283</v>
      </c>
      <c r="G46" s="312">
        <v>216.34704083822871</v>
      </c>
      <c r="H46" s="312">
        <v>222.42227480408826</v>
      </c>
      <c r="I46" s="312">
        <v>234.52716814351962</v>
      </c>
      <c r="J46" s="312">
        <v>250.50895141169477</v>
      </c>
      <c r="K46" s="312">
        <v>267.68291388878964</v>
      </c>
      <c r="L46" s="499"/>
    </row>
    <row r="47" spans="2:12">
      <c r="B47" s="311" t="s">
        <v>16</v>
      </c>
      <c r="C47" s="19">
        <v>114.88200000000001</v>
      </c>
      <c r="D47" s="19">
        <v>101.443</v>
      </c>
      <c r="E47" s="19">
        <v>108.227</v>
      </c>
      <c r="F47" s="312">
        <v>111.90446198810282</v>
      </c>
      <c r="G47" s="312">
        <v>111.60902686751734</v>
      </c>
      <c r="H47" s="312">
        <v>110.28798392659493</v>
      </c>
      <c r="I47" s="312">
        <v>110.67153195519023</v>
      </c>
      <c r="J47" s="312">
        <v>112.51428931843975</v>
      </c>
      <c r="K47" s="312">
        <v>116.70087476600506</v>
      </c>
      <c r="L47" s="499"/>
    </row>
    <row r="50" spans="2:19" ht="31.2">
      <c r="B50" s="484" t="s">
        <v>143</v>
      </c>
      <c r="C50" s="484"/>
      <c r="D50" s="484"/>
      <c r="E50" s="484"/>
      <c r="F50" s="484"/>
      <c r="G50" s="484"/>
      <c r="H50" s="484"/>
      <c r="I50" s="484"/>
      <c r="J50" s="484"/>
      <c r="K50" s="484"/>
      <c r="L50" s="484"/>
      <c r="M50" s="484"/>
      <c r="N50" s="484"/>
      <c r="O50" s="484"/>
      <c r="P50" s="484"/>
      <c r="Q50" s="484"/>
      <c r="R50" s="484"/>
      <c r="S50" s="484"/>
    </row>
    <row r="53" spans="2:19">
      <c r="B53" s="464" t="s">
        <v>70</v>
      </c>
      <c r="C53" s="464"/>
      <c r="D53" s="464"/>
      <c r="E53" s="464"/>
      <c r="F53" s="464"/>
      <c r="G53" s="464"/>
      <c r="H53" s="464"/>
      <c r="I53" s="464"/>
      <c r="J53" s="464"/>
      <c r="K53" s="464"/>
      <c r="L53" s="464"/>
      <c r="M53" s="464"/>
      <c r="N53" s="464"/>
      <c r="O53" s="464"/>
      <c r="P53" s="464"/>
      <c r="Q53" s="464"/>
      <c r="R53" s="464"/>
      <c r="S53" s="464"/>
    </row>
    <row r="54" spans="2:19">
      <c r="B54" s="482" t="s">
        <v>142</v>
      </c>
      <c r="C54" s="482"/>
      <c r="D54" s="482"/>
      <c r="E54" s="482"/>
      <c r="F54" s="482"/>
      <c r="G54" s="482"/>
      <c r="H54" s="482"/>
      <c r="I54" s="482"/>
      <c r="J54" s="482"/>
      <c r="K54" s="482"/>
      <c r="L54" s="482"/>
      <c r="M54" s="482"/>
      <c r="N54" s="482"/>
      <c r="O54" s="482"/>
      <c r="P54" s="482"/>
      <c r="Q54" s="482"/>
      <c r="R54" s="482"/>
      <c r="S54" s="482"/>
    </row>
    <row r="56" spans="2:19" ht="69">
      <c r="B56" s="486" t="s">
        <v>70</v>
      </c>
      <c r="C56" s="486"/>
      <c r="D56" s="486"/>
      <c r="E56" s="54" t="s">
        <v>36</v>
      </c>
      <c r="F56" s="54" t="s">
        <v>47</v>
      </c>
      <c r="G56" s="54" t="s">
        <v>37</v>
      </c>
      <c r="H56" s="54" t="s">
        <v>72</v>
      </c>
      <c r="I56" s="54" t="s">
        <v>43</v>
      </c>
      <c r="J56" s="54" t="s">
        <v>44</v>
      </c>
      <c r="K56" s="54" t="s">
        <v>45</v>
      </c>
      <c r="L56" s="54" t="s">
        <v>46</v>
      </c>
      <c r="M56" s="54" t="s">
        <v>39</v>
      </c>
      <c r="N56" s="54" t="s">
        <v>40</v>
      </c>
      <c r="O56" s="54" t="s">
        <v>71</v>
      </c>
      <c r="P56" s="54" t="s">
        <v>48</v>
      </c>
      <c r="Q56" s="54" t="s">
        <v>41</v>
      </c>
      <c r="R56" s="54" t="s">
        <v>145</v>
      </c>
      <c r="S56" s="54" t="s">
        <v>23</v>
      </c>
    </row>
    <row r="57" spans="2:19">
      <c r="B57" s="487" t="s">
        <v>9</v>
      </c>
      <c r="C57" s="487"/>
      <c r="D57" s="487"/>
      <c r="E57" s="23"/>
      <c r="F57" s="23"/>
      <c r="G57" s="23"/>
      <c r="H57" s="23"/>
      <c r="I57" s="23"/>
      <c r="J57" s="23"/>
      <c r="K57" s="23"/>
      <c r="L57" s="23"/>
      <c r="M57" s="23"/>
      <c r="N57" s="23"/>
      <c r="O57" s="23"/>
      <c r="P57" s="23"/>
      <c r="Q57" s="23"/>
      <c r="R57" s="23"/>
      <c r="S57" s="24"/>
    </row>
    <row r="58" spans="2:19">
      <c r="B58" s="25" t="s">
        <v>49</v>
      </c>
      <c r="C58" s="25">
        <v>2021</v>
      </c>
      <c r="D58" s="26" t="s">
        <v>73</v>
      </c>
      <c r="E58" s="60">
        <f>Récap!E105</f>
        <v>0.40234552736504109</v>
      </c>
      <c r="F58" s="60">
        <f>Récap!F105</f>
        <v>0.59765447263495886</v>
      </c>
      <c r="G58" s="60">
        <f>Récap!G105</f>
        <v>0</v>
      </c>
      <c r="H58" s="60">
        <f>Récap!H105</f>
        <v>0</v>
      </c>
      <c r="I58" s="60">
        <f>Récap!I105</f>
        <v>0</v>
      </c>
      <c r="J58" s="60">
        <f>Récap!J105</f>
        <v>0</v>
      </c>
      <c r="K58" s="60">
        <f>Récap!K105</f>
        <v>0</v>
      </c>
      <c r="L58" s="60">
        <f>Récap!L105</f>
        <v>0</v>
      </c>
      <c r="M58" s="60">
        <f>Récap!M105</f>
        <v>0</v>
      </c>
      <c r="N58" s="60">
        <f>Récap!N105</f>
        <v>0</v>
      </c>
      <c r="O58" s="60">
        <f>Récap!O105</f>
        <v>0</v>
      </c>
      <c r="P58" s="60">
        <f>Récap!P105</f>
        <v>0</v>
      </c>
      <c r="Q58" s="60">
        <f>Récap!Q105</f>
        <v>0</v>
      </c>
      <c r="R58" s="60">
        <f>Récap!R105</f>
        <v>0</v>
      </c>
      <c r="S58" s="24">
        <f>SUM(E58:R58)</f>
        <v>1</v>
      </c>
    </row>
    <row r="59" spans="2:19">
      <c r="B59" s="25" t="s">
        <v>49</v>
      </c>
      <c r="C59" s="25">
        <v>2030</v>
      </c>
      <c r="D59" s="26" t="s">
        <v>73</v>
      </c>
      <c r="E59" s="60">
        <f>Récap!E106</f>
        <v>0.36549999999999999</v>
      </c>
      <c r="F59" s="60">
        <f>Récap!F106</f>
        <v>0.54449999999999998</v>
      </c>
      <c r="G59" s="60">
        <f>Récap!G106</f>
        <v>0</v>
      </c>
      <c r="H59" s="60">
        <f>Récap!H106</f>
        <v>0</v>
      </c>
      <c r="I59" s="60">
        <f>Récap!I106</f>
        <v>0.03</v>
      </c>
      <c r="J59" s="60">
        <f>Récap!J106</f>
        <v>0.06</v>
      </c>
      <c r="K59" s="60">
        <f>Récap!K106</f>
        <v>0</v>
      </c>
      <c r="L59" s="60">
        <f>Récap!L106</f>
        <v>0</v>
      </c>
      <c r="M59" s="60">
        <f>Récap!M106</f>
        <v>0</v>
      </c>
      <c r="N59" s="60">
        <f>Récap!N106</f>
        <v>0</v>
      </c>
      <c r="O59" s="60">
        <f>Récap!O106</f>
        <v>0</v>
      </c>
      <c r="P59" s="60">
        <f>Récap!P106</f>
        <v>0</v>
      </c>
      <c r="Q59" s="60">
        <f>Récap!Q106</f>
        <v>0</v>
      </c>
      <c r="R59" s="60">
        <f>Récap!R106</f>
        <v>0</v>
      </c>
      <c r="S59" s="24">
        <f t="shared" ref="S59:S122" si="1">SUM(E59:R59)</f>
        <v>1</v>
      </c>
    </row>
    <row r="60" spans="2:19">
      <c r="B60" s="25" t="s">
        <v>49</v>
      </c>
      <c r="C60" s="25">
        <v>2050</v>
      </c>
      <c r="D60" s="26" t="s">
        <v>73</v>
      </c>
      <c r="E60" s="60">
        <f>Récap!E108</f>
        <v>0.33394678771298414</v>
      </c>
      <c r="F60" s="60">
        <f>Récap!F108</f>
        <v>0.49605321228701588</v>
      </c>
      <c r="G60" s="60">
        <f>Récap!G108</f>
        <v>0</v>
      </c>
      <c r="H60" s="60">
        <f>Récap!H108</f>
        <v>0</v>
      </c>
      <c r="I60" s="60">
        <f>Récap!I108</f>
        <v>0.05</v>
      </c>
      <c r="J60" s="60">
        <f>Récap!J108</f>
        <v>0.12</v>
      </c>
      <c r="K60" s="60">
        <f>Récap!K108</f>
        <v>0</v>
      </c>
      <c r="L60" s="60">
        <f>Récap!L108</f>
        <v>0</v>
      </c>
      <c r="M60" s="60">
        <f>Récap!M108</f>
        <v>0</v>
      </c>
      <c r="N60" s="60">
        <f>Récap!N108</f>
        <v>0</v>
      </c>
      <c r="O60" s="60">
        <f>Récap!O108</f>
        <v>0</v>
      </c>
      <c r="P60" s="60">
        <f>Récap!P108</f>
        <v>0</v>
      </c>
      <c r="Q60" s="60">
        <f>Récap!Q108</f>
        <v>0</v>
      </c>
      <c r="R60" s="60">
        <f>Récap!R108</f>
        <v>0</v>
      </c>
      <c r="S60" s="24">
        <f t="shared" si="1"/>
        <v>1</v>
      </c>
    </row>
    <row r="61" spans="2:19">
      <c r="B61" s="27"/>
      <c r="C61" s="27"/>
      <c r="D61" s="28"/>
      <c r="E61" s="28"/>
      <c r="F61" s="28"/>
      <c r="G61" s="28"/>
      <c r="H61" s="28"/>
      <c r="I61" s="28"/>
      <c r="J61" s="28"/>
      <c r="K61" s="28"/>
      <c r="L61" s="28"/>
      <c r="M61" s="28"/>
      <c r="N61" s="28"/>
      <c r="O61" s="28"/>
      <c r="P61" s="28"/>
      <c r="Q61" s="28"/>
      <c r="R61" s="28"/>
      <c r="S61" s="24"/>
    </row>
    <row r="62" spans="2:19">
      <c r="B62" s="25" t="s">
        <v>50</v>
      </c>
      <c r="C62" s="25">
        <v>2021</v>
      </c>
      <c r="D62" s="26" t="s">
        <v>73</v>
      </c>
      <c r="E62" s="60">
        <f>Récap!E110</f>
        <v>3.5000000000000003E-2</v>
      </c>
      <c r="F62" s="60">
        <f>Récap!F110</f>
        <v>0</v>
      </c>
      <c r="G62" s="60">
        <f>Récap!G110</f>
        <v>0.02</v>
      </c>
      <c r="H62" s="60">
        <f>Récap!H110</f>
        <v>0.22</v>
      </c>
      <c r="I62" s="60">
        <f>Récap!I110</f>
        <v>0</v>
      </c>
      <c r="J62" s="60">
        <f>Récap!J110</f>
        <v>0</v>
      </c>
      <c r="K62" s="60">
        <f>Récap!K110</f>
        <v>0</v>
      </c>
      <c r="L62" s="60">
        <f>Récap!L110</f>
        <v>0</v>
      </c>
      <c r="M62" s="60">
        <f>Récap!M110</f>
        <v>0</v>
      </c>
      <c r="N62" s="60">
        <f>Récap!N110</f>
        <v>0</v>
      </c>
      <c r="O62" s="60">
        <f>Récap!O110</f>
        <v>0.72499999999999998</v>
      </c>
      <c r="P62" s="60">
        <f>Récap!P110</f>
        <v>0</v>
      </c>
      <c r="Q62" s="60">
        <f>Récap!Q110</f>
        <v>0</v>
      </c>
      <c r="R62" s="60">
        <f>Récap!R110</f>
        <v>0</v>
      </c>
      <c r="S62" s="24">
        <f t="shared" si="1"/>
        <v>1</v>
      </c>
    </row>
    <row r="63" spans="2:19">
      <c r="B63" s="25" t="s">
        <v>50</v>
      </c>
      <c r="C63" s="25">
        <v>2030</v>
      </c>
      <c r="D63" s="26" t="s">
        <v>73</v>
      </c>
      <c r="E63" s="60">
        <f>Récap!E111</f>
        <v>0.02</v>
      </c>
      <c r="F63" s="60">
        <f>Récap!F111</f>
        <v>0</v>
      </c>
      <c r="G63" s="60">
        <f>Récap!G111</f>
        <v>0.02</v>
      </c>
      <c r="H63" s="60">
        <f>Récap!H111</f>
        <v>0.2</v>
      </c>
      <c r="I63" s="60">
        <f>Récap!I111</f>
        <v>0.01</v>
      </c>
      <c r="J63" s="60">
        <f>Récap!J111</f>
        <v>0</v>
      </c>
      <c r="K63" s="60">
        <f>Récap!K111</f>
        <v>0</v>
      </c>
      <c r="L63" s="60">
        <f>Récap!L111</f>
        <v>0</v>
      </c>
      <c r="M63" s="60">
        <f>Récap!M111</f>
        <v>0</v>
      </c>
      <c r="N63" s="60">
        <f>Récap!N111</f>
        <v>0</v>
      </c>
      <c r="O63" s="60">
        <f>Récap!O111</f>
        <v>0.75</v>
      </c>
      <c r="P63" s="60">
        <f>Récap!P111</f>
        <v>0</v>
      </c>
      <c r="Q63" s="60">
        <f>Récap!Q111</f>
        <v>0</v>
      </c>
      <c r="R63" s="60">
        <f>Récap!R111</f>
        <v>0</v>
      </c>
      <c r="S63" s="24">
        <f t="shared" si="1"/>
        <v>1</v>
      </c>
    </row>
    <row r="64" spans="2:19">
      <c r="B64" s="25" t="s">
        <v>50</v>
      </c>
      <c r="C64" s="25">
        <v>2050</v>
      </c>
      <c r="D64" s="26" t="s">
        <v>73</v>
      </c>
      <c r="E64" s="60">
        <f>Récap!E113</f>
        <v>1.0514067876993801E-2</v>
      </c>
      <c r="F64" s="60">
        <f>Récap!F113</f>
        <v>0</v>
      </c>
      <c r="G64" s="60">
        <f>Récap!G113</f>
        <v>0</v>
      </c>
      <c r="H64" s="60">
        <f>Récap!H113</f>
        <v>0.14413969617456701</v>
      </c>
      <c r="I64" s="60">
        <f>Récap!I113</f>
        <v>0.01</v>
      </c>
      <c r="J64" s="60">
        <f>Récap!J113</f>
        <v>2.8080773612000121E-2</v>
      </c>
      <c r="K64" s="60">
        <f>Récap!K113</f>
        <v>0</v>
      </c>
      <c r="L64" s="60">
        <f>Récap!L113</f>
        <v>0</v>
      </c>
      <c r="M64" s="60">
        <f>Récap!M113</f>
        <v>0</v>
      </c>
      <c r="N64" s="60">
        <f>Récap!N113</f>
        <v>0</v>
      </c>
      <c r="O64" s="60">
        <f>Récap!O113</f>
        <v>0.80726546233643903</v>
      </c>
      <c r="P64" s="60">
        <f>Récap!P113</f>
        <v>0</v>
      </c>
      <c r="Q64" s="60">
        <f>Récap!Q113</f>
        <v>0</v>
      </c>
      <c r="R64" s="60">
        <f>Récap!R113</f>
        <v>0</v>
      </c>
      <c r="S64" s="24">
        <f t="shared" si="1"/>
        <v>1</v>
      </c>
    </row>
    <row r="65" spans="2:19">
      <c r="B65" s="27"/>
      <c r="C65" s="27"/>
      <c r="D65" s="28"/>
      <c r="E65" s="28"/>
      <c r="F65" s="28"/>
      <c r="G65" s="28"/>
      <c r="H65" s="28"/>
      <c r="I65" s="28"/>
      <c r="J65" s="28"/>
      <c r="K65" s="28"/>
      <c r="L65" s="28"/>
      <c r="M65" s="28"/>
      <c r="N65" s="28"/>
      <c r="O65" s="28"/>
      <c r="P65" s="28"/>
      <c r="Q65" s="28"/>
      <c r="R65" s="28"/>
      <c r="S65" s="24"/>
    </row>
    <row r="66" spans="2:19">
      <c r="B66" s="25" t="s">
        <v>51</v>
      </c>
      <c r="C66" s="25">
        <v>2021</v>
      </c>
      <c r="D66" s="26" t="s">
        <v>73</v>
      </c>
      <c r="E66" s="60">
        <f>Récap!E115</f>
        <v>0</v>
      </c>
      <c r="F66" s="60">
        <f>Récap!F115</f>
        <v>0</v>
      </c>
      <c r="G66" s="60">
        <f>Récap!G115</f>
        <v>0</v>
      </c>
      <c r="H66" s="60">
        <f>Récap!H115</f>
        <v>0.84803256445047492</v>
      </c>
      <c r="I66" s="60">
        <f>Récap!I115</f>
        <v>0</v>
      </c>
      <c r="J66" s="60">
        <f>Récap!J115</f>
        <v>0</v>
      </c>
      <c r="K66" s="60">
        <f>Récap!K115</f>
        <v>0</v>
      </c>
      <c r="L66" s="60">
        <f>Récap!L115</f>
        <v>0</v>
      </c>
      <c r="M66" s="60">
        <f>Récap!M115</f>
        <v>0</v>
      </c>
      <c r="N66" s="60">
        <f>Récap!N115</f>
        <v>0</v>
      </c>
      <c r="O66" s="60">
        <f>Récap!O115</f>
        <v>0.1519674355495251</v>
      </c>
      <c r="P66" s="60">
        <f>Récap!P115</f>
        <v>0</v>
      </c>
      <c r="Q66" s="60">
        <f>Récap!Q115</f>
        <v>0</v>
      </c>
      <c r="R66" s="60">
        <f>Récap!R115</f>
        <v>0</v>
      </c>
      <c r="S66" s="24">
        <f t="shared" si="1"/>
        <v>1</v>
      </c>
    </row>
    <row r="67" spans="2:19">
      <c r="B67" s="25" t="s">
        <v>51</v>
      </c>
      <c r="C67" s="25">
        <v>2030</v>
      </c>
      <c r="D67" s="26" t="s">
        <v>73</v>
      </c>
      <c r="E67" s="60">
        <f>Récap!E116</f>
        <v>0</v>
      </c>
      <c r="F67" s="60">
        <f>Récap!F116</f>
        <v>0</v>
      </c>
      <c r="G67" s="60">
        <f>Récap!G116</f>
        <v>0</v>
      </c>
      <c r="H67" s="60">
        <f>Récap!H116</f>
        <v>0.54803256445047488</v>
      </c>
      <c r="I67" s="60">
        <f>Récap!I116</f>
        <v>0</v>
      </c>
      <c r="J67" s="60">
        <f>Récap!J116</f>
        <v>0</v>
      </c>
      <c r="K67" s="60">
        <f>Récap!K116</f>
        <v>0</v>
      </c>
      <c r="L67" s="60">
        <f>Récap!L116</f>
        <v>0</v>
      </c>
      <c r="M67" s="60">
        <f>Récap!M116</f>
        <v>0</v>
      </c>
      <c r="N67" s="60">
        <f>Récap!N116</f>
        <v>0</v>
      </c>
      <c r="O67" s="60">
        <f>Récap!O116</f>
        <v>0.1519674355495251</v>
      </c>
      <c r="P67" s="60">
        <f>Récap!P116</f>
        <v>0</v>
      </c>
      <c r="Q67" s="60">
        <f>Récap!Q116</f>
        <v>0</v>
      </c>
      <c r="R67" s="60">
        <f>Récap!R116</f>
        <v>0.3</v>
      </c>
      <c r="S67" s="24">
        <f t="shared" si="1"/>
        <v>1</v>
      </c>
    </row>
    <row r="68" spans="2:19">
      <c r="B68" s="25" t="s">
        <v>51</v>
      </c>
      <c r="C68" s="25">
        <v>2050</v>
      </c>
      <c r="D68" s="26" t="s">
        <v>73</v>
      </c>
      <c r="E68" s="60">
        <f>Récap!E118</f>
        <v>0</v>
      </c>
      <c r="F68" s="60">
        <f>Récap!F118</f>
        <v>0</v>
      </c>
      <c r="G68" s="60">
        <f>Récap!G118</f>
        <v>0</v>
      </c>
      <c r="H68" s="60">
        <f>Récap!H118</f>
        <v>0.15207756232687</v>
      </c>
      <c r="I68" s="60">
        <f>Récap!I118</f>
        <v>0</v>
      </c>
      <c r="J68" s="60">
        <f>Récap!J118</f>
        <v>0</v>
      </c>
      <c r="K68" s="60">
        <f>Récap!K118</f>
        <v>0</v>
      </c>
      <c r="L68" s="60">
        <f>Récap!L118</f>
        <v>0</v>
      </c>
      <c r="M68" s="60">
        <f>Récap!M118</f>
        <v>0</v>
      </c>
      <c r="N68" s="60">
        <f>Récap!N118</f>
        <v>0</v>
      </c>
      <c r="O68" s="60">
        <f>Récap!O118</f>
        <v>0.13767313019390601</v>
      </c>
      <c r="P68" s="60">
        <f>Récap!P118</f>
        <v>0</v>
      </c>
      <c r="Q68" s="60">
        <f>Récap!Q118</f>
        <v>0</v>
      </c>
      <c r="R68" s="60">
        <f>Récap!R118</f>
        <v>0.71024930747922399</v>
      </c>
      <c r="S68" s="24">
        <f t="shared" si="1"/>
        <v>1</v>
      </c>
    </row>
    <row r="69" spans="2:19">
      <c r="B69" s="27"/>
      <c r="C69" s="27"/>
      <c r="D69" s="28"/>
      <c r="E69" s="28"/>
      <c r="F69" s="28"/>
      <c r="G69" s="28"/>
      <c r="H69" s="28"/>
      <c r="I69" s="28"/>
      <c r="J69" s="28"/>
      <c r="K69" s="28"/>
      <c r="L69" s="28"/>
      <c r="M69" s="28"/>
      <c r="N69" s="28"/>
      <c r="O69" s="28"/>
      <c r="P69" s="28"/>
      <c r="Q69" s="28"/>
      <c r="R69" s="28"/>
      <c r="S69" s="24"/>
    </row>
    <row r="70" spans="2:19">
      <c r="B70" s="25" t="s">
        <v>52</v>
      </c>
      <c r="C70" s="25">
        <v>2021</v>
      </c>
      <c r="D70" s="26"/>
      <c r="E70" s="60">
        <f>Récap!E120</f>
        <v>5.1378862867308035E-2</v>
      </c>
      <c r="F70" s="60">
        <f>Récap!F120</f>
        <v>2.8814188170211804E-2</v>
      </c>
      <c r="G70" s="60">
        <f>Récap!G120</f>
        <v>8.4139055839584937E-3</v>
      </c>
      <c r="H70" s="60">
        <f>Récap!H120</f>
        <v>0.43763063576671102</v>
      </c>
      <c r="I70" s="60">
        <f>Récap!I120</f>
        <v>0</v>
      </c>
      <c r="J70" s="60">
        <f>Récap!J120</f>
        <v>0</v>
      </c>
      <c r="K70" s="60">
        <f>Récap!K120</f>
        <v>0</v>
      </c>
      <c r="L70" s="60">
        <f>Récap!L120</f>
        <v>0</v>
      </c>
      <c r="M70" s="60">
        <f>Récap!M120</f>
        <v>0</v>
      </c>
      <c r="N70" s="60">
        <f>Récap!N120</f>
        <v>0</v>
      </c>
      <c r="O70" s="60">
        <f>Récap!O120</f>
        <v>0.46695970689366384</v>
      </c>
      <c r="P70" s="60">
        <f>Récap!P120</f>
        <v>0</v>
      </c>
      <c r="Q70" s="60">
        <f>Récap!Q120</f>
        <v>6.8027007181468303E-3</v>
      </c>
      <c r="R70" s="60">
        <f>Récap!R120</f>
        <v>0</v>
      </c>
      <c r="S70" s="24">
        <f t="shared" si="1"/>
        <v>1</v>
      </c>
    </row>
    <row r="71" spans="2:19">
      <c r="B71" s="25" t="s">
        <v>52</v>
      </c>
      <c r="C71" s="25">
        <v>2030</v>
      </c>
      <c r="D71" s="26"/>
      <c r="E71" s="60">
        <f>Récap!E121</f>
        <v>0.04</v>
      </c>
      <c r="F71" s="60">
        <f>Récap!F121</f>
        <v>0</v>
      </c>
      <c r="G71" s="60">
        <f>Récap!G121</f>
        <v>8.0000000000000002E-3</v>
      </c>
      <c r="H71" s="60">
        <f>Récap!H121</f>
        <v>0.28999999999999998</v>
      </c>
      <c r="I71" s="60">
        <f>Récap!I121</f>
        <v>3.2000000000000001E-2</v>
      </c>
      <c r="J71" s="60">
        <f>Récap!J121</f>
        <v>0.02</v>
      </c>
      <c r="K71" s="60">
        <f>Récap!K121</f>
        <v>0</v>
      </c>
      <c r="L71" s="60">
        <f>Récap!L121</f>
        <v>0</v>
      </c>
      <c r="M71" s="60">
        <f>Récap!M121</f>
        <v>0</v>
      </c>
      <c r="N71" s="60">
        <f>Récap!N121</f>
        <v>0</v>
      </c>
      <c r="O71" s="60">
        <f>Récap!O121</f>
        <v>0.6</v>
      </c>
      <c r="P71" s="60">
        <f>Récap!P121</f>
        <v>0</v>
      </c>
      <c r="Q71" s="60">
        <f>Récap!Q121</f>
        <v>0.01</v>
      </c>
      <c r="R71" s="60">
        <f>Récap!R121</f>
        <v>0</v>
      </c>
      <c r="S71" s="24">
        <f t="shared" si="1"/>
        <v>1</v>
      </c>
    </row>
    <row r="72" spans="2:19">
      <c r="B72" s="25" t="s">
        <v>52</v>
      </c>
      <c r="C72" s="25">
        <v>2050</v>
      </c>
      <c r="D72" s="26"/>
      <c r="E72" s="60">
        <f>Récap!E123</f>
        <v>0</v>
      </c>
      <c r="F72" s="60">
        <f>Récap!F123</f>
        <v>0</v>
      </c>
      <c r="G72" s="60">
        <f>Récap!G123</f>
        <v>0</v>
      </c>
      <c r="H72" s="60">
        <f>Récap!H123</f>
        <v>0.20000000000000007</v>
      </c>
      <c r="I72" s="60">
        <f>Récap!I123</f>
        <v>6.1999999999999944E-2</v>
      </c>
      <c r="J72" s="60">
        <f>Récap!J123</f>
        <v>2.8000000000000025E-2</v>
      </c>
      <c r="K72" s="60">
        <f>Récap!K123</f>
        <v>0</v>
      </c>
      <c r="L72" s="60">
        <f>Récap!L123</f>
        <v>0</v>
      </c>
      <c r="M72" s="60">
        <f>Récap!M123</f>
        <v>0</v>
      </c>
      <c r="N72" s="60">
        <f>Récap!N123</f>
        <v>0</v>
      </c>
      <c r="O72" s="60">
        <f>Récap!O123</f>
        <v>0.7</v>
      </c>
      <c r="P72" s="60">
        <f>Récap!P123</f>
        <v>0</v>
      </c>
      <c r="Q72" s="60">
        <f>Récap!Q123</f>
        <v>0.01</v>
      </c>
      <c r="R72" s="60">
        <f>Récap!R123</f>
        <v>0</v>
      </c>
      <c r="S72" s="24">
        <f t="shared" si="1"/>
        <v>1</v>
      </c>
    </row>
    <row r="73" spans="2:19">
      <c r="B73" s="27"/>
      <c r="C73" s="27"/>
      <c r="D73" s="28"/>
      <c r="E73" s="28"/>
      <c r="F73" s="28"/>
      <c r="G73" s="28"/>
      <c r="H73" s="28"/>
      <c r="I73" s="28"/>
      <c r="J73" s="28"/>
      <c r="K73" s="28"/>
      <c r="L73" s="28"/>
      <c r="M73" s="28"/>
      <c r="N73" s="28"/>
      <c r="O73" s="28"/>
      <c r="P73" s="28"/>
      <c r="Q73" s="28"/>
      <c r="R73" s="28"/>
      <c r="S73" s="24"/>
    </row>
    <row r="74" spans="2:19">
      <c r="B74" s="25" t="s">
        <v>53</v>
      </c>
      <c r="C74" s="25">
        <v>2021</v>
      </c>
      <c r="D74" s="26" t="s">
        <v>73</v>
      </c>
      <c r="E74" s="60">
        <f>Récap!E125</f>
        <v>0</v>
      </c>
      <c r="F74" s="60">
        <f>Récap!F125</f>
        <v>0</v>
      </c>
      <c r="G74" s="60">
        <f>Récap!G125</f>
        <v>2.8112449799196786E-2</v>
      </c>
      <c r="H74" s="60">
        <f>Récap!H125</f>
        <v>0.25100401606425704</v>
      </c>
      <c r="I74" s="60">
        <f>Récap!I125</f>
        <v>0</v>
      </c>
      <c r="J74" s="60">
        <f>Récap!J125</f>
        <v>0</v>
      </c>
      <c r="K74" s="60">
        <f>Récap!K125</f>
        <v>0</v>
      </c>
      <c r="L74" s="60">
        <f>Récap!L125</f>
        <v>0</v>
      </c>
      <c r="M74" s="60">
        <f>Récap!M125</f>
        <v>0</v>
      </c>
      <c r="N74" s="60">
        <f>Récap!N125</f>
        <v>0</v>
      </c>
      <c r="O74" s="60">
        <f>Récap!O125</f>
        <v>0.71285140562248994</v>
      </c>
      <c r="P74" s="60">
        <f>Récap!P125</f>
        <v>0</v>
      </c>
      <c r="Q74" s="60">
        <f>Récap!Q125</f>
        <v>8.0321285140562242E-3</v>
      </c>
      <c r="R74" s="60">
        <f>Récap!R125</f>
        <v>0</v>
      </c>
      <c r="S74" s="24">
        <f t="shared" si="1"/>
        <v>1</v>
      </c>
    </row>
    <row r="75" spans="2:19">
      <c r="B75" s="25" t="s">
        <v>53</v>
      </c>
      <c r="C75" s="25">
        <v>2030</v>
      </c>
      <c r="D75" s="26" t="s">
        <v>73</v>
      </c>
      <c r="E75" s="60">
        <f>Récap!E126</f>
        <v>0</v>
      </c>
      <c r="F75" s="60">
        <f>Récap!F126</f>
        <v>0</v>
      </c>
      <c r="G75" s="60">
        <f>Récap!G126</f>
        <v>0</v>
      </c>
      <c r="H75" s="60">
        <f>Récap!H126</f>
        <v>0.15000000000000002</v>
      </c>
      <c r="I75" s="60">
        <f>Récap!I126</f>
        <v>0</v>
      </c>
      <c r="J75" s="60">
        <f>Récap!J126</f>
        <v>0</v>
      </c>
      <c r="K75" s="60">
        <f>Récap!K126</f>
        <v>0</v>
      </c>
      <c r="L75" s="60">
        <f>Récap!L126</f>
        <v>0</v>
      </c>
      <c r="M75" s="60">
        <f>Récap!M126</f>
        <v>0</v>
      </c>
      <c r="N75" s="60">
        <f>Récap!N126</f>
        <v>0</v>
      </c>
      <c r="O75" s="60">
        <f>Récap!O126</f>
        <v>0.85</v>
      </c>
      <c r="P75" s="60">
        <f>Récap!P126</f>
        <v>0</v>
      </c>
      <c r="Q75" s="60">
        <f>Récap!Q126</f>
        <v>0</v>
      </c>
      <c r="R75" s="60">
        <f>Récap!R126</f>
        <v>0</v>
      </c>
      <c r="S75" s="24">
        <f t="shared" si="1"/>
        <v>1</v>
      </c>
    </row>
    <row r="76" spans="2:19">
      <c r="B76" s="25" t="s">
        <v>53</v>
      </c>
      <c r="C76" s="25">
        <v>2050</v>
      </c>
      <c r="D76" s="26" t="s">
        <v>73</v>
      </c>
      <c r="E76" s="60">
        <f>Récap!E128</f>
        <v>0</v>
      </c>
      <c r="F76" s="60">
        <f>Récap!F128</f>
        <v>0</v>
      </c>
      <c r="G76" s="60">
        <f>Récap!G128</f>
        <v>0</v>
      </c>
      <c r="H76" s="60">
        <f>Récap!H128</f>
        <v>0.11</v>
      </c>
      <c r="I76" s="60">
        <f>Récap!I128</f>
        <v>0</v>
      </c>
      <c r="J76" s="60">
        <f>Récap!J128</f>
        <v>0</v>
      </c>
      <c r="K76" s="60">
        <f>Récap!K128</f>
        <v>0</v>
      </c>
      <c r="L76" s="60">
        <f>Récap!L128</f>
        <v>0</v>
      </c>
      <c r="M76" s="60">
        <f>Récap!M128</f>
        <v>0</v>
      </c>
      <c r="N76" s="60">
        <f>Récap!N128</f>
        <v>0</v>
      </c>
      <c r="O76" s="60">
        <f>Récap!O128</f>
        <v>0.87</v>
      </c>
      <c r="P76" s="60">
        <f>Récap!P128</f>
        <v>0</v>
      </c>
      <c r="Q76" s="60">
        <f>Récap!Q128</f>
        <v>0</v>
      </c>
      <c r="R76" s="60">
        <f>Récap!R128</f>
        <v>0.02</v>
      </c>
      <c r="S76" s="24">
        <f t="shared" si="1"/>
        <v>1</v>
      </c>
    </row>
    <row r="77" spans="2:19">
      <c r="B77" s="27"/>
      <c r="C77" s="27"/>
      <c r="D77" s="28"/>
      <c r="E77" s="28"/>
      <c r="F77" s="28"/>
      <c r="G77" s="28"/>
      <c r="H77" s="28"/>
      <c r="I77" s="28"/>
      <c r="J77" s="28"/>
      <c r="K77" s="28"/>
      <c r="L77" s="28"/>
      <c r="M77" s="28"/>
      <c r="N77" s="28"/>
      <c r="O77" s="28"/>
      <c r="P77" s="28"/>
      <c r="Q77" s="28"/>
      <c r="R77" s="28"/>
      <c r="S77" s="24"/>
    </row>
    <row r="78" spans="2:19">
      <c r="B78" s="25" t="s">
        <v>54</v>
      </c>
      <c r="C78" s="25">
        <v>2021</v>
      </c>
      <c r="D78" s="26" t="s">
        <v>73</v>
      </c>
      <c r="E78" s="60">
        <f>Récap!E130</f>
        <v>0</v>
      </c>
      <c r="F78" s="60">
        <f>Récap!F130</f>
        <v>0</v>
      </c>
      <c r="G78" s="60">
        <f>Récap!G130</f>
        <v>2.4619339529365233E-2</v>
      </c>
      <c r="H78" s="60">
        <f>Récap!H130</f>
        <v>0.63990508206446506</v>
      </c>
      <c r="I78" s="60">
        <f>Récap!I130</f>
        <v>0</v>
      </c>
      <c r="J78" s="60">
        <f>Récap!J130</f>
        <v>0</v>
      </c>
      <c r="K78" s="60">
        <f>Récap!K130</f>
        <v>0</v>
      </c>
      <c r="L78" s="60">
        <f>Récap!L130</f>
        <v>0</v>
      </c>
      <c r="M78" s="60">
        <f>Récap!M130</f>
        <v>0</v>
      </c>
      <c r="N78" s="60">
        <f>Récap!N130</f>
        <v>0</v>
      </c>
      <c r="O78" s="60">
        <f>Récap!O130</f>
        <v>0.33547557840616965</v>
      </c>
      <c r="P78" s="60">
        <f>Récap!P130</f>
        <v>0</v>
      </c>
      <c r="Q78" s="60">
        <f>Récap!Q130</f>
        <v>0</v>
      </c>
      <c r="R78" s="60">
        <f>Récap!R130</f>
        <v>0</v>
      </c>
      <c r="S78" s="24">
        <f t="shared" si="1"/>
        <v>1</v>
      </c>
    </row>
    <row r="79" spans="2:19">
      <c r="B79" s="25" t="s">
        <v>54</v>
      </c>
      <c r="C79" s="25">
        <v>2030</v>
      </c>
      <c r="D79" s="26" t="s">
        <v>73</v>
      </c>
      <c r="E79" s="60">
        <f>Récap!E131</f>
        <v>0</v>
      </c>
      <c r="F79" s="60">
        <f>Récap!F131</f>
        <v>0</v>
      </c>
      <c r="G79" s="60">
        <f>Récap!G131</f>
        <v>0</v>
      </c>
      <c r="H79" s="60">
        <f>Récap!H131</f>
        <v>0.55000000000000004</v>
      </c>
      <c r="I79" s="60">
        <f>Récap!I131</f>
        <v>0</v>
      </c>
      <c r="J79" s="60">
        <f>Récap!J131</f>
        <v>0</v>
      </c>
      <c r="K79" s="60">
        <f>Récap!K131</f>
        <v>0</v>
      </c>
      <c r="L79" s="60">
        <f>Récap!L131</f>
        <v>0</v>
      </c>
      <c r="M79" s="60">
        <f>Récap!M131</f>
        <v>0</v>
      </c>
      <c r="N79" s="60">
        <f>Récap!N131</f>
        <v>0</v>
      </c>
      <c r="O79" s="60">
        <f>Récap!O131</f>
        <v>0.45</v>
      </c>
      <c r="P79" s="60">
        <f>Récap!P131</f>
        <v>0</v>
      </c>
      <c r="Q79" s="60">
        <f>Récap!Q131</f>
        <v>0</v>
      </c>
      <c r="R79" s="60">
        <f>Récap!R131</f>
        <v>0</v>
      </c>
      <c r="S79" s="24">
        <f t="shared" si="1"/>
        <v>1</v>
      </c>
    </row>
    <row r="80" spans="2:19">
      <c r="B80" s="25" t="s">
        <v>54</v>
      </c>
      <c r="C80" s="25">
        <v>2050</v>
      </c>
      <c r="D80" s="26" t="s">
        <v>73</v>
      </c>
      <c r="E80" s="60">
        <f>Récap!E133</f>
        <v>0</v>
      </c>
      <c r="F80" s="60">
        <f>Récap!F133</f>
        <v>0</v>
      </c>
      <c r="G80" s="60">
        <f>Récap!G133</f>
        <v>0</v>
      </c>
      <c r="H80" s="60">
        <f>Récap!H133</f>
        <v>0.05</v>
      </c>
      <c r="I80" s="60">
        <f>Récap!I133</f>
        <v>0</v>
      </c>
      <c r="J80" s="60">
        <f>Récap!J133</f>
        <v>0</v>
      </c>
      <c r="K80" s="60">
        <f>Récap!K133</f>
        <v>0</v>
      </c>
      <c r="L80" s="60">
        <f>Récap!L133</f>
        <v>0</v>
      </c>
      <c r="M80" s="60">
        <f>Récap!M133</f>
        <v>0</v>
      </c>
      <c r="N80" s="60">
        <f>Récap!N133</f>
        <v>0</v>
      </c>
      <c r="O80" s="60">
        <f>Récap!O133</f>
        <v>0.95</v>
      </c>
      <c r="P80" s="60">
        <f>Récap!P133</f>
        <v>0</v>
      </c>
      <c r="Q80" s="60">
        <f>Récap!Q133</f>
        <v>0</v>
      </c>
      <c r="R80" s="60">
        <f>Récap!R133</f>
        <v>0</v>
      </c>
      <c r="S80" s="24">
        <f t="shared" si="1"/>
        <v>1</v>
      </c>
    </row>
    <row r="81" spans="2:20">
      <c r="B81" s="27"/>
      <c r="C81" s="27"/>
      <c r="D81" s="28"/>
      <c r="E81" s="28"/>
      <c r="F81" s="28"/>
      <c r="G81" s="28"/>
      <c r="H81" s="28"/>
      <c r="I81" s="28"/>
      <c r="J81" s="28"/>
      <c r="K81" s="28"/>
      <c r="L81" s="28"/>
      <c r="M81" s="28"/>
      <c r="N81" s="28"/>
      <c r="O81" s="28"/>
      <c r="P81" s="28"/>
      <c r="Q81" s="28"/>
      <c r="R81" s="28"/>
      <c r="S81" s="24"/>
    </row>
    <row r="82" spans="2:20">
      <c r="B82" s="25" t="s">
        <v>55</v>
      </c>
      <c r="C82" s="25">
        <v>2021</v>
      </c>
      <c r="D82" s="26" t="s">
        <v>73</v>
      </c>
      <c r="E82" s="60">
        <f>Récap!E135</f>
        <v>0</v>
      </c>
      <c r="F82" s="60">
        <f>Récap!F135</f>
        <v>0</v>
      </c>
      <c r="G82" s="60">
        <f>Récap!G135</f>
        <v>0</v>
      </c>
      <c r="H82" s="60">
        <f>Récap!H135</f>
        <v>0.28501215223037196</v>
      </c>
      <c r="I82" s="60">
        <f>Récap!I135</f>
        <v>2.5709965882248736E-3</v>
      </c>
      <c r="J82" s="60">
        <f>Récap!J135</f>
        <v>0</v>
      </c>
      <c r="K82" s="60">
        <f>Récap!K135</f>
        <v>0</v>
      </c>
      <c r="L82" s="60">
        <f>Récap!L135</f>
        <v>0</v>
      </c>
      <c r="M82" s="60">
        <f>Récap!M135</f>
        <v>0</v>
      </c>
      <c r="N82" s="60">
        <f>Récap!N135</f>
        <v>0</v>
      </c>
      <c r="O82" s="60">
        <f>Récap!O135</f>
        <v>0.67273231319747828</v>
      </c>
      <c r="P82" s="60">
        <f>Récap!P135</f>
        <v>0</v>
      </c>
      <c r="Q82" s="60">
        <f>Récap!Q135</f>
        <v>3.9684537983924878E-2</v>
      </c>
      <c r="R82" s="60">
        <f>Récap!R135</f>
        <v>0</v>
      </c>
      <c r="S82" s="24">
        <f t="shared" si="1"/>
        <v>1</v>
      </c>
    </row>
    <row r="83" spans="2:20">
      <c r="B83" s="25" t="s">
        <v>55</v>
      </c>
      <c r="C83" s="25">
        <v>2030</v>
      </c>
      <c r="D83" s="26" t="s">
        <v>73</v>
      </c>
      <c r="E83" s="60">
        <f>Récap!E136</f>
        <v>0</v>
      </c>
      <c r="F83" s="60">
        <f>Récap!F136</f>
        <v>0</v>
      </c>
      <c r="G83" s="60">
        <f>Récap!G136</f>
        <v>0</v>
      </c>
      <c r="H83" s="60">
        <f>Récap!H136</f>
        <v>0.219</v>
      </c>
      <c r="I83" s="60">
        <f>Récap!I136</f>
        <v>1.9883830428588878E-2</v>
      </c>
      <c r="J83" s="60">
        <f>Récap!J136</f>
        <v>0</v>
      </c>
      <c r="K83" s="60">
        <f>Récap!K136</f>
        <v>0</v>
      </c>
      <c r="L83" s="60">
        <f>Récap!L136</f>
        <v>0</v>
      </c>
      <c r="M83" s="60">
        <f>Récap!M136</f>
        <v>0</v>
      </c>
      <c r="N83" s="60">
        <f>Récap!N136</f>
        <v>0</v>
      </c>
      <c r="O83" s="60">
        <f>Récap!O136</f>
        <v>0.7011161695714111</v>
      </c>
      <c r="P83" s="60">
        <f>Récap!P136</f>
        <v>0</v>
      </c>
      <c r="Q83" s="60">
        <f>Récap!Q136</f>
        <v>0.03</v>
      </c>
      <c r="R83" s="60">
        <f>Récap!R136</f>
        <v>0.03</v>
      </c>
      <c r="S83" s="24">
        <f t="shared" si="1"/>
        <v>1</v>
      </c>
    </row>
    <row r="84" spans="2:20">
      <c r="B84" s="25" t="s">
        <v>55</v>
      </c>
      <c r="C84" s="25">
        <v>2050</v>
      </c>
      <c r="D84" s="26" t="s">
        <v>73</v>
      </c>
      <c r="E84" s="60">
        <f>Récap!E138</f>
        <v>0</v>
      </c>
      <c r="F84" s="60">
        <f>Récap!F138</f>
        <v>0</v>
      </c>
      <c r="G84" s="60">
        <f>Récap!G138</f>
        <v>0</v>
      </c>
      <c r="H84" s="60">
        <f>Récap!H138</f>
        <v>0.08</v>
      </c>
      <c r="I84" s="60">
        <f>Récap!I138</f>
        <v>0.05</v>
      </c>
      <c r="J84" s="60">
        <f>Récap!J138</f>
        <v>0</v>
      </c>
      <c r="K84" s="60">
        <f>Récap!K138</f>
        <v>0</v>
      </c>
      <c r="L84" s="60">
        <f>Récap!L138</f>
        <v>0</v>
      </c>
      <c r="M84" s="60">
        <f>Récap!M138</f>
        <v>0</v>
      </c>
      <c r="N84" s="60">
        <f>Récap!N138</f>
        <v>0</v>
      </c>
      <c r="O84" s="60">
        <f>Récap!O138</f>
        <v>0.79</v>
      </c>
      <c r="P84" s="60">
        <f>Récap!P138</f>
        <v>0</v>
      </c>
      <c r="Q84" s="60">
        <f>Récap!Q138</f>
        <v>0</v>
      </c>
      <c r="R84" s="60">
        <f>Récap!R138</f>
        <v>0.08</v>
      </c>
      <c r="S84" s="24">
        <f t="shared" si="1"/>
        <v>1</v>
      </c>
    </row>
    <row r="85" spans="2:20">
      <c r="B85" s="27"/>
      <c r="C85" s="27"/>
      <c r="D85" s="28"/>
      <c r="E85" s="28"/>
      <c r="F85" s="28"/>
      <c r="G85" s="28"/>
      <c r="H85" s="28"/>
      <c r="I85" s="28"/>
      <c r="J85" s="28"/>
      <c r="K85" s="28"/>
      <c r="L85" s="28"/>
      <c r="M85" s="28"/>
      <c r="N85" s="28"/>
      <c r="O85" s="28"/>
      <c r="P85" s="28"/>
      <c r="Q85" s="28"/>
      <c r="R85" s="28"/>
      <c r="S85" s="24"/>
    </row>
    <row r="86" spans="2:20">
      <c r="B86" s="193" t="s">
        <v>10</v>
      </c>
      <c r="C86" s="193"/>
      <c r="D86" s="193"/>
      <c r="E86" s="23" t="s">
        <v>36</v>
      </c>
      <c r="F86" s="23" t="s">
        <v>47</v>
      </c>
      <c r="G86" s="23" t="s">
        <v>37</v>
      </c>
      <c r="H86" s="23" t="s">
        <v>38</v>
      </c>
      <c r="I86" s="23" t="s">
        <v>43</v>
      </c>
      <c r="J86" s="23" t="s">
        <v>44</v>
      </c>
      <c r="K86" s="23" t="s">
        <v>45</v>
      </c>
      <c r="L86" s="23" t="s">
        <v>46</v>
      </c>
      <c r="M86" s="23" t="s">
        <v>39</v>
      </c>
      <c r="N86" s="23" t="s">
        <v>40</v>
      </c>
      <c r="O86" s="23" t="s">
        <v>71</v>
      </c>
      <c r="P86" s="23" t="s">
        <v>48</v>
      </c>
      <c r="Q86" s="23" t="s">
        <v>41</v>
      </c>
      <c r="R86" s="23" t="s">
        <v>42</v>
      </c>
      <c r="S86" s="24"/>
    </row>
    <row r="87" spans="2:20">
      <c r="B87" s="25" t="s">
        <v>127</v>
      </c>
      <c r="C87" s="25">
        <v>2021</v>
      </c>
      <c r="D87" s="26" t="s">
        <v>73</v>
      </c>
      <c r="E87" s="60">
        <f>Récap!E141</f>
        <v>0</v>
      </c>
      <c r="F87" s="60">
        <f>Récap!F141</f>
        <v>0</v>
      </c>
      <c r="G87" s="60">
        <f>Récap!G141</f>
        <v>4.9999999999999992E-3</v>
      </c>
      <c r="H87" s="60">
        <f>Récap!H141</f>
        <v>0.92999999999999994</v>
      </c>
      <c r="I87" s="60">
        <f>Récap!I141</f>
        <v>4.9999999999999992E-3</v>
      </c>
      <c r="J87" s="60">
        <f>Récap!J141</f>
        <v>0</v>
      </c>
      <c r="K87" s="60">
        <f>Récap!K141</f>
        <v>0</v>
      </c>
      <c r="L87" s="60">
        <f>Récap!L141</f>
        <v>0</v>
      </c>
      <c r="M87" s="60">
        <f>Récap!M141</f>
        <v>0</v>
      </c>
      <c r="N87" s="60">
        <f>Récap!N141</f>
        <v>0</v>
      </c>
      <c r="O87" s="60">
        <f>Récap!O141</f>
        <v>5.9999999999999984E-2</v>
      </c>
      <c r="P87" s="60">
        <f>Récap!P141</f>
        <v>0</v>
      </c>
      <c r="Q87" s="60">
        <f>Récap!Q141</f>
        <v>0</v>
      </c>
      <c r="R87" s="60">
        <f>Récap!R141</f>
        <v>0</v>
      </c>
      <c r="S87" s="24">
        <f t="shared" si="1"/>
        <v>0.99999999999999989</v>
      </c>
    </row>
    <row r="88" spans="2:20">
      <c r="B88" s="25" t="s">
        <v>127</v>
      </c>
      <c r="C88" s="25">
        <v>2030</v>
      </c>
      <c r="D88" s="26" t="s">
        <v>73</v>
      </c>
      <c r="E88" s="60">
        <f>Récap!E142</f>
        <v>0</v>
      </c>
      <c r="F88" s="60">
        <f>Récap!F142</f>
        <v>0</v>
      </c>
      <c r="G88" s="60">
        <f>Récap!G142</f>
        <v>4.9999999999999992E-3</v>
      </c>
      <c r="H88" s="60">
        <f>Récap!H142</f>
        <v>0.92999999999999994</v>
      </c>
      <c r="I88" s="60">
        <f>Récap!I142</f>
        <v>4.9999999999999992E-3</v>
      </c>
      <c r="J88" s="60">
        <f>Récap!J142</f>
        <v>0</v>
      </c>
      <c r="K88" s="60">
        <f>Récap!K142</f>
        <v>0</v>
      </c>
      <c r="L88" s="60">
        <f>Récap!L142</f>
        <v>0</v>
      </c>
      <c r="M88" s="60">
        <f>Récap!M142</f>
        <v>0</v>
      </c>
      <c r="N88" s="60">
        <f>Récap!N142</f>
        <v>0</v>
      </c>
      <c r="O88" s="60">
        <f>Récap!O142</f>
        <v>0.06</v>
      </c>
      <c r="P88" s="60">
        <f>Récap!P142</f>
        <v>0</v>
      </c>
      <c r="Q88" s="60">
        <f>Récap!Q142</f>
        <v>0</v>
      </c>
      <c r="R88" s="60">
        <f>Récap!R142</f>
        <v>0</v>
      </c>
      <c r="S88" s="24">
        <f t="shared" si="1"/>
        <v>1</v>
      </c>
    </row>
    <row r="89" spans="2:20">
      <c r="B89" s="25" t="s">
        <v>127</v>
      </c>
      <c r="C89" s="25">
        <v>2050</v>
      </c>
      <c r="D89" s="26" t="s">
        <v>73</v>
      </c>
      <c r="E89" s="60">
        <f>Récap!E144</f>
        <v>0</v>
      </c>
      <c r="F89" s="60">
        <f>Récap!F144</f>
        <v>0</v>
      </c>
      <c r="G89" s="60">
        <f>Récap!G144</f>
        <v>0</v>
      </c>
      <c r="H89" s="60">
        <f>Récap!H144</f>
        <v>0.9</v>
      </c>
      <c r="I89" s="60">
        <f>Récap!I144</f>
        <v>0</v>
      </c>
      <c r="J89" s="60">
        <f>Récap!J144</f>
        <v>0</v>
      </c>
      <c r="K89" s="60">
        <f>Récap!K144</f>
        <v>0</v>
      </c>
      <c r="L89" s="60">
        <f>Récap!L144</f>
        <v>0</v>
      </c>
      <c r="M89" s="60">
        <f>Récap!M144</f>
        <v>0</v>
      </c>
      <c r="N89" s="60">
        <f>Récap!N144</f>
        <v>0</v>
      </c>
      <c r="O89" s="60">
        <f>Récap!O144</f>
        <v>0.1</v>
      </c>
      <c r="P89" s="60">
        <f>Récap!P144</f>
        <v>0</v>
      </c>
      <c r="Q89" s="60">
        <f>Récap!Q144</f>
        <v>0</v>
      </c>
      <c r="R89" s="60">
        <f>Récap!R144</f>
        <v>0</v>
      </c>
      <c r="S89" s="24">
        <f t="shared" si="1"/>
        <v>1</v>
      </c>
    </row>
    <row r="90" spans="2:20">
      <c r="B90" s="27"/>
      <c r="C90" s="27"/>
      <c r="D90" s="28"/>
      <c r="E90" s="28"/>
      <c r="F90" s="28"/>
      <c r="G90" s="28"/>
      <c r="H90" s="28"/>
      <c r="I90" s="28"/>
      <c r="J90" s="28"/>
      <c r="K90" s="28"/>
      <c r="L90" s="28"/>
      <c r="M90" s="28"/>
      <c r="N90" s="28"/>
      <c r="O90" s="28"/>
      <c r="P90" s="28"/>
      <c r="Q90" s="28"/>
      <c r="R90" s="28"/>
      <c r="S90" s="24"/>
    </row>
    <row r="91" spans="2:20">
      <c r="B91" s="25" t="s">
        <v>57</v>
      </c>
      <c r="C91" s="25">
        <v>2021</v>
      </c>
      <c r="D91" s="26" t="s">
        <v>73</v>
      </c>
      <c r="E91" s="60">
        <f>Récap!E146</f>
        <v>0</v>
      </c>
      <c r="F91" s="60">
        <f>Récap!F146</f>
        <v>0</v>
      </c>
      <c r="G91" s="60">
        <f>Récap!G146</f>
        <v>0</v>
      </c>
      <c r="H91" s="60">
        <f>Récap!H146</f>
        <v>0.10794572797857319</v>
      </c>
      <c r="I91" s="60">
        <f>Récap!I146</f>
        <v>1.2170881736721574E-2</v>
      </c>
      <c r="J91" s="60">
        <f>Récap!J146</f>
        <v>0</v>
      </c>
      <c r="K91" s="60">
        <f>Récap!K146</f>
        <v>0</v>
      </c>
      <c r="L91" s="60">
        <f>Récap!L146</f>
        <v>0</v>
      </c>
      <c r="M91" s="60">
        <f>Récap!M146</f>
        <v>0</v>
      </c>
      <c r="N91" s="60">
        <f>Récap!N146</f>
        <v>0</v>
      </c>
      <c r="O91" s="60">
        <f>Récap!O146</f>
        <v>0.14698727447793306</v>
      </c>
      <c r="P91" s="60">
        <f>Récap!P146</f>
        <v>0</v>
      </c>
      <c r="Q91" s="60">
        <f>Récap!Q146</f>
        <v>0.12120365726152423</v>
      </c>
      <c r="R91" s="60">
        <f>Récap!R146</f>
        <v>0</v>
      </c>
      <c r="S91" s="24">
        <f t="shared" si="1"/>
        <v>0.38830754145475205</v>
      </c>
    </row>
    <row r="92" spans="2:20">
      <c r="B92" s="25" t="s">
        <v>57</v>
      </c>
      <c r="C92" s="25">
        <v>2030</v>
      </c>
      <c r="D92" s="26" t="s">
        <v>73</v>
      </c>
      <c r="E92" s="60">
        <f>Récap!E147</f>
        <v>0</v>
      </c>
      <c r="F92" s="60">
        <f>Récap!F147</f>
        <v>0</v>
      </c>
      <c r="G92" s="60">
        <f>Récap!G147</f>
        <v>0</v>
      </c>
      <c r="H92" s="60">
        <f>Récap!H147</f>
        <v>4.9000000000000002E-2</v>
      </c>
      <c r="I92" s="60">
        <f>Récap!I147</f>
        <v>0.03</v>
      </c>
      <c r="J92" s="60">
        <f>Récap!J147</f>
        <v>7.4999999999999997E-3</v>
      </c>
      <c r="K92" s="60">
        <f>Récap!K147</f>
        <v>0</v>
      </c>
      <c r="L92" s="60">
        <f>Récap!L147</f>
        <v>0</v>
      </c>
      <c r="M92" s="60">
        <f>Récap!M147</f>
        <v>0</v>
      </c>
      <c r="N92" s="60">
        <f>Récap!N147</f>
        <v>0</v>
      </c>
      <c r="O92" s="60">
        <f>Récap!O147</f>
        <v>0.47599999999999998</v>
      </c>
      <c r="P92" s="60">
        <f>Récap!P147</f>
        <v>0</v>
      </c>
      <c r="Q92" s="60">
        <f>Récap!Q147</f>
        <v>0.14000000000000001</v>
      </c>
      <c r="R92" s="60">
        <f>Récap!R147</f>
        <v>0</v>
      </c>
      <c r="S92" s="24">
        <f t="shared" si="1"/>
        <v>0.70250000000000001</v>
      </c>
    </row>
    <row r="93" spans="2:20">
      <c r="B93" s="25" t="s">
        <v>57</v>
      </c>
      <c r="C93" s="25">
        <v>2050</v>
      </c>
      <c r="D93" s="26" t="s">
        <v>73</v>
      </c>
      <c r="E93" s="60">
        <f>Récap!E149</f>
        <v>0</v>
      </c>
      <c r="F93" s="60">
        <f>Récap!F149</f>
        <v>0</v>
      </c>
      <c r="G93" s="60">
        <f>Récap!G149</f>
        <v>0</v>
      </c>
      <c r="H93" s="60">
        <f>Récap!H149</f>
        <v>1.6500000000000001E-2</v>
      </c>
      <c r="I93" s="60">
        <f>Récap!I149</f>
        <v>2.3E-2</v>
      </c>
      <c r="J93" s="60">
        <f>Récap!J149</f>
        <v>7.4999999999999997E-3</v>
      </c>
      <c r="K93" s="60">
        <f>Récap!K149</f>
        <v>0</v>
      </c>
      <c r="L93" s="60">
        <f>Récap!L149</f>
        <v>0</v>
      </c>
      <c r="M93" s="60">
        <f>Récap!M149</f>
        <v>0</v>
      </c>
      <c r="N93" s="60">
        <f>Récap!N149</f>
        <v>0</v>
      </c>
      <c r="O93" s="60">
        <f>Récap!O149</f>
        <v>0.71799999999999997</v>
      </c>
      <c r="P93" s="60">
        <f>Récap!P149</f>
        <v>0</v>
      </c>
      <c r="Q93" s="60">
        <f>Récap!Q149</f>
        <v>0.15</v>
      </c>
      <c r="R93" s="60">
        <f>Récap!R149</f>
        <v>0</v>
      </c>
      <c r="S93" s="24">
        <f t="shared" si="1"/>
        <v>0.91500000000000004</v>
      </c>
    </row>
    <row r="94" spans="2:20">
      <c r="B94" s="27"/>
      <c r="C94" s="27"/>
      <c r="D94" s="28"/>
      <c r="E94" s="28"/>
      <c r="F94" s="28"/>
      <c r="G94" s="28"/>
      <c r="H94" s="28"/>
      <c r="I94" s="28"/>
      <c r="J94" s="28"/>
      <c r="K94" s="28"/>
      <c r="L94" s="28"/>
      <c r="M94" s="28"/>
      <c r="N94" s="28"/>
      <c r="O94" s="28"/>
      <c r="P94" s="28"/>
      <c r="Q94" s="28"/>
      <c r="R94" s="28"/>
      <c r="S94" s="24"/>
    </row>
    <row r="95" spans="2:20">
      <c r="B95" s="25" t="s">
        <v>58</v>
      </c>
      <c r="C95" s="25">
        <v>2021</v>
      </c>
      <c r="D95" s="26" t="s">
        <v>73</v>
      </c>
      <c r="E95" s="60">
        <f>Récap!E151</f>
        <v>6.9144909321414053E-2</v>
      </c>
      <c r="F95" s="60">
        <f>Récap!F151</f>
        <v>0</v>
      </c>
      <c r="G95" s="60">
        <f>Récap!G151</f>
        <v>2.372232781512883E-2</v>
      </c>
      <c r="H95" s="60">
        <f>Récap!H151</f>
        <v>0.54601875888309892</v>
      </c>
      <c r="I95" s="60">
        <f>Récap!I151</f>
        <v>1.5836627273090254E-2</v>
      </c>
      <c r="J95" s="60">
        <f>Récap!J151</f>
        <v>0</v>
      </c>
      <c r="K95" s="60">
        <f>Récap!K151</f>
        <v>0</v>
      </c>
      <c r="L95" s="60">
        <f>Récap!L151</f>
        <v>0</v>
      </c>
      <c r="M95" s="60">
        <f>Récap!M151</f>
        <v>0</v>
      </c>
      <c r="N95" s="60">
        <f>Récap!N151</f>
        <v>0</v>
      </c>
      <c r="O95" s="60">
        <f>Récap!O151</f>
        <v>0.24649129903033365</v>
      </c>
      <c r="P95" s="60">
        <f>Récap!P151</f>
        <v>0</v>
      </c>
      <c r="Q95" s="60">
        <f>Récap!Q151</f>
        <v>9.878607767693437E-2</v>
      </c>
      <c r="R95" s="60">
        <f>Récap!R151</f>
        <v>0</v>
      </c>
      <c r="S95" s="24">
        <f t="shared" si="1"/>
        <v>1</v>
      </c>
    </row>
    <row r="96" spans="2:20">
      <c r="B96" s="25" t="s">
        <v>58</v>
      </c>
      <c r="C96" s="25">
        <v>2030</v>
      </c>
      <c r="D96" s="26" t="s">
        <v>73</v>
      </c>
      <c r="E96" s="60">
        <f>Récap!E152</f>
        <v>0</v>
      </c>
      <c r="F96" s="60">
        <f>Récap!F152</f>
        <v>0</v>
      </c>
      <c r="G96" s="60">
        <f>Récap!G152</f>
        <v>0.06</v>
      </c>
      <c r="H96" s="60">
        <f>Récap!H152</f>
        <v>0.24</v>
      </c>
      <c r="I96" s="60">
        <f>Récap!I152</f>
        <v>0.11</v>
      </c>
      <c r="J96" s="60">
        <f>Récap!J152</f>
        <v>0.05</v>
      </c>
      <c r="K96" s="60">
        <f>Récap!K152</f>
        <v>0</v>
      </c>
      <c r="L96" s="60">
        <f>Récap!L152</f>
        <v>0</v>
      </c>
      <c r="M96" s="60">
        <f>Récap!M152</f>
        <v>0.04</v>
      </c>
      <c r="N96" s="60">
        <f>Récap!N152</f>
        <v>0</v>
      </c>
      <c r="O96" s="60">
        <f>Récap!O152</f>
        <v>0.37553016649373394</v>
      </c>
      <c r="P96" s="60">
        <f>Récap!P152</f>
        <v>0.02</v>
      </c>
      <c r="Q96" s="60">
        <f>Récap!Q152</f>
        <v>0.10446983350626585</v>
      </c>
      <c r="R96" s="60">
        <f>Récap!R152</f>
        <v>0</v>
      </c>
      <c r="S96" s="24">
        <f t="shared" si="1"/>
        <v>0.99999999999999967</v>
      </c>
      <c r="T96" s="59" t="s">
        <v>255</v>
      </c>
    </row>
    <row r="97" spans="2:20">
      <c r="B97" s="25" t="s">
        <v>58</v>
      </c>
      <c r="C97" s="25">
        <v>2050</v>
      </c>
      <c r="D97" s="26" t="s">
        <v>73</v>
      </c>
      <c r="E97" s="60">
        <f>Récap!E154</f>
        <v>0</v>
      </c>
      <c r="F97" s="60">
        <f>Récap!F154</f>
        <v>0</v>
      </c>
      <c r="G97" s="60">
        <f>Récap!G154</f>
        <v>0</v>
      </c>
      <c r="H97" s="60">
        <f>Récap!H154</f>
        <v>0.1</v>
      </c>
      <c r="I97" s="60">
        <f>Récap!I154</f>
        <v>0.09</v>
      </c>
      <c r="J97" s="60">
        <f>Récap!J154</f>
        <v>0.06</v>
      </c>
      <c r="K97" s="60">
        <f>Récap!K154</f>
        <v>0</v>
      </c>
      <c r="L97" s="60">
        <f>Récap!L154</f>
        <v>0</v>
      </c>
      <c r="M97" s="60">
        <f>Récap!M154</f>
        <v>0.1</v>
      </c>
      <c r="N97" s="60">
        <f>Récap!N154</f>
        <v>0.01</v>
      </c>
      <c r="O97" s="60">
        <f>Récap!O154</f>
        <v>0.47644583314536298</v>
      </c>
      <c r="P97" s="60">
        <f>Récap!P154</f>
        <v>0.05</v>
      </c>
      <c r="Q97" s="60">
        <f>Récap!Q154</f>
        <v>0.11355416685463679</v>
      </c>
      <c r="R97" s="60">
        <f>Récap!R154</f>
        <v>0</v>
      </c>
      <c r="S97" s="24">
        <f t="shared" si="1"/>
        <v>0.99999999999999989</v>
      </c>
    </row>
    <row r="98" spans="2:20">
      <c r="B98" s="27"/>
      <c r="C98" s="27"/>
      <c r="D98" s="28"/>
      <c r="E98" s="28"/>
      <c r="F98" s="28"/>
      <c r="G98" s="28"/>
      <c r="H98" s="28"/>
      <c r="I98" s="28"/>
      <c r="J98" s="28"/>
      <c r="K98" s="28"/>
      <c r="L98" s="28"/>
      <c r="M98" s="28"/>
      <c r="N98" s="28"/>
      <c r="O98" s="28"/>
      <c r="P98" s="28"/>
      <c r="Q98" s="28"/>
      <c r="R98" s="28"/>
      <c r="S98" s="24"/>
    </row>
    <row r="99" spans="2:20">
      <c r="B99" s="193" t="s">
        <v>59</v>
      </c>
      <c r="C99" s="193"/>
      <c r="D99" s="193"/>
      <c r="E99" s="23" t="s">
        <v>36</v>
      </c>
      <c r="F99" s="23" t="s">
        <v>47</v>
      </c>
      <c r="G99" s="23" t="s">
        <v>37</v>
      </c>
      <c r="H99" s="23" t="s">
        <v>38</v>
      </c>
      <c r="I99" s="23" t="s">
        <v>43</v>
      </c>
      <c r="J99" s="23" t="s">
        <v>44</v>
      </c>
      <c r="K99" s="23" t="s">
        <v>45</v>
      </c>
      <c r="L99" s="23" t="s">
        <v>46</v>
      </c>
      <c r="M99" s="23" t="s">
        <v>39</v>
      </c>
      <c r="N99" s="23" t="s">
        <v>40</v>
      </c>
      <c r="O99" s="23" t="s">
        <v>71</v>
      </c>
      <c r="P99" s="23" t="s">
        <v>48</v>
      </c>
      <c r="Q99" s="23" t="s">
        <v>41</v>
      </c>
      <c r="R99" s="23" t="s">
        <v>42</v>
      </c>
      <c r="S99" s="24"/>
    </row>
    <row r="100" spans="2:20">
      <c r="B100" s="25" t="s">
        <v>60</v>
      </c>
      <c r="C100" s="25">
        <v>2021</v>
      </c>
      <c r="D100" s="26" t="s">
        <v>73</v>
      </c>
      <c r="E100" s="60">
        <f>Récap!E157</f>
        <v>0.14000000000000001</v>
      </c>
      <c r="F100" s="60">
        <f>Récap!F157</f>
        <v>0</v>
      </c>
      <c r="G100" s="60">
        <f>Récap!G157</f>
        <v>0.38499999999999995</v>
      </c>
      <c r="H100" s="60">
        <f>Récap!H157</f>
        <v>1.9999999999999997E-2</v>
      </c>
      <c r="I100" s="60">
        <f>Récap!I157</f>
        <v>0.16999999999999998</v>
      </c>
      <c r="J100" s="60">
        <f>Récap!J157</f>
        <v>0.25499999999999995</v>
      </c>
      <c r="K100" s="60">
        <f>Récap!K157</f>
        <v>0</v>
      </c>
      <c r="L100" s="60">
        <f>Récap!L157</f>
        <v>0</v>
      </c>
      <c r="M100" s="60">
        <f>Récap!M157</f>
        <v>0</v>
      </c>
      <c r="N100" s="60">
        <f>Récap!N157</f>
        <v>0</v>
      </c>
      <c r="O100" s="60">
        <f>Récap!O157</f>
        <v>2.9999999999999995E-2</v>
      </c>
      <c r="P100" s="60">
        <f>Récap!P157</f>
        <v>0</v>
      </c>
      <c r="Q100" s="60">
        <f>Récap!Q157</f>
        <v>0</v>
      </c>
      <c r="R100" s="60">
        <f>Récap!R157</f>
        <v>0</v>
      </c>
      <c r="S100" s="24">
        <f t="shared" si="1"/>
        <v>0.99999999999999978</v>
      </c>
    </row>
    <row r="101" spans="2:20">
      <c r="B101" s="25" t="s">
        <v>60</v>
      </c>
      <c r="C101" s="25">
        <v>2030</v>
      </c>
      <c r="D101" s="26" t="s">
        <v>73</v>
      </c>
      <c r="E101" s="60">
        <f>Récap!E158</f>
        <v>0.01</v>
      </c>
      <c r="F101" s="60">
        <f>Récap!F158</f>
        <v>0</v>
      </c>
      <c r="G101" s="60">
        <f>Récap!G158</f>
        <v>0.09</v>
      </c>
      <c r="H101" s="60">
        <f>Récap!H158</f>
        <v>0.02</v>
      </c>
      <c r="I101" s="60">
        <f>Récap!I158</f>
        <v>0.3</v>
      </c>
      <c r="J101" s="60">
        <f>Récap!J158</f>
        <v>0.48</v>
      </c>
      <c r="K101" s="60">
        <f>Récap!K158</f>
        <v>0</v>
      </c>
      <c r="L101" s="60">
        <f>Récap!L158</f>
        <v>0</v>
      </c>
      <c r="M101" s="60">
        <f>Récap!M158</f>
        <v>0</v>
      </c>
      <c r="N101" s="60">
        <f>Récap!N158</f>
        <v>0</v>
      </c>
      <c r="O101" s="60">
        <f>Récap!O158</f>
        <v>0.1</v>
      </c>
      <c r="P101" s="60">
        <f>Récap!P158</f>
        <v>0</v>
      </c>
      <c r="Q101" s="60">
        <f>Récap!Q158</f>
        <v>0</v>
      </c>
      <c r="R101" s="60">
        <f>Récap!R158</f>
        <v>0</v>
      </c>
      <c r="S101" s="24">
        <f t="shared" si="1"/>
        <v>0.99999999999999989</v>
      </c>
      <c r="T101" s="59" t="s">
        <v>256</v>
      </c>
    </row>
    <row r="102" spans="2:20">
      <c r="B102" s="25" t="s">
        <v>60</v>
      </c>
      <c r="C102" s="25">
        <v>2050</v>
      </c>
      <c r="D102" s="26" t="s">
        <v>73</v>
      </c>
      <c r="E102" s="60">
        <f>Récap!E160</f>
        <v>0</v>
      </c>
      <c r="F102" s="60">
        <f>Récap!F160</f>
        <v>0</v>
      </c>
      <c r="G102" s="60">
        <f>Récap!G160</f>
        <v>0</v>
      </c>
      <c r="H102" s="60">
        <f>Récap!H160</f>
        <v>0.01</v>
      </c>
      <c r="I102" s="60">
        <f>Récap!I160</f>
        <v>0.24402640859985514</v>
      </c>
      <c r="J102" s="60">
        <f>Récap!J160</f>
        <v>0.5459735914001449</v>
      </c>
      <c r="K102" s="60">
        <f>Récap!K160</f>
        <v>0</v>
      </c>
      <c r="L102" s="60">
        <f>Récap!L160</f>
        <v>0</v>
      </c>
      <c r="M102" s="60">
        <f>Récap!M160</f>
        <v>0</v>
      </c>
      <c r="N102" s="60">
        <f>Récap!N160</f>
        <v>0</v>
      </c>
      <c r="O102" s="60">
        <f>Récap!O160</f>
        <v>0.2</v>
      </c>
      <c r="P102" s="60">
        <f>Récap!P160</f>
        <v>0</v>
      </c>
      <c r="Q102" s="60">
        <f>Récap!Q160</f>
        <v>0</v>
      </c>
      <c r="R102" s="60">
        <f>Récap!R160</f>
        <v>0</v>
      </c>
      <c r="S102" s="24">
        <f t="shared" si="1"/>
        <v>1</v>
      </c>
    </row>
    <row r="103" spans="2:20">
      <c r="B103" s="27"/>
      <c r="C103" s="27"/>
      <c r="D103" s="28"/>
      <c r="E103" s="28"/>
      <c r="F103" s="28"/>
      <c r="G103" s="28"/>
      <c r="H103" s="28"/>
      <c r="I103" s="28"/>
      <c r="J103" s="28"/>
      <c r="K103" s="28"/>
      <c r="L103" s="28"/>
      <c r="M103" s="28"/>
      <c r="N103" s="28"/>
      <c r="O103" s="28"/>
      <c r="P103" s="28"/>
      <c r="Q103" s="28"/>
      <c r="R103" s="28"/>
      <c r="S103" s="24"/>
    </row>
    <row r="104" spans="2:20">
      <c r="B104" s="25" t="s">
        <v>61</v>
      </c>
      <c r="C104" s="25">
        <v>2021</v>
      </c>
      <c r="D104" s="26" t="s">
        <v>73</v>
      </c>
      <c r="E104" s="60">
        <f>Récap!E162</f>
        <v>0</v>
      </c>
      <c r="F104" s="60">
        <f>Récap!F162</f>
        <v>0</v>
      </c>
      <c r="G104" s="60">
        <f>Récap!G162</f>
        <v>0.09</v>
      </c>
      <c r="H104" s="60">
        <f>Récap!H162</f>
        <v>0.67</v>
      </c>
      <c r="I104" s="60">
        <f>Récap!I162</f>
        <v>0</v>
      </c>
      <c r="J104" s="60">
        <f>Récap!J162</f>
        <v>0</v>
      </c>
      <c r="K104" s="60">
        <f>Récap!K162</f>
        <v>0</v>
      </c>
      <c r="L104" s="60">
        <f>Récap!L162</f>
        <v>0</v>
      </c>
      <c r="M104" s="60">
        <f>Récap!M162</f>
        <v>0</v>
      </c>
      <c r="N104" s="60">
        <f>Récap!N162</f>
        <v>0</v>
      </c>
      <c r="O104" s="60">
        <f>Récap!O162</f>
        <v>0.24</v>
      </c>
      <c r="P104" s="60">
        <f>Récap!P162</f>
        <v>0</v>
      </c>
      <c r="Q104" s="60">
        <f>Récap!Q162</f>
        <v>0</v>
      </c>
      <c r="R104" s="60">
        <f>Récap!R162</f>
        <v>0</v>
      </c>
      <c r="S104" s="24">
        <f t="shared" si="1"/>
        <v>1</v>
      </c>
    </row>
    <row r="105" spans="2:20">
      <c r="B105" s="25" t="s">
        <v>61</v>
      </c>
      <c r="C105" s="25">
        <v>2030</v>
      </c>
      <c r="D105" s="26" t="s">
        <v>73</v>
      </c>
      <c r="E105" s="60">
        <f>Récap!E163</f>
        <v>0</v>
      </c>
      <c r="F105" s="60">
        <f>Récap!F163</f>
        <v>0</v>
      </c>
      <c r="G105" s="60">
        <f>Récap!G163</f>
        <v>0</v>
      </c>
      <c r="H105" s="60">
        <f>Récap!H163</f>
        <v>0.54</v>
      </c>
      <c r="I105" s="60">
        <f>Récap!I163</f>
        <v>0</v>
      </c>
      <c r="J105" s="60">
        <f>Récap!J163</f>
        <v>0</v>
      </c>
      <c r="K105" s="60">
        <f>Récap!K163</f>
        <v>0</v>
      </c>
      <c r="L105" s="60">
        <f>Récap!L163</f>
        <v>0</v>
      </c>
      <c r="M105" s="60">
        <f>Récap!M163</f>
        <v>0</v>
      </c>
      <c r="N105" s="60">
        <f>Récap!N163</f>
        <v>0</v>
      </c>
      <c r="O105" s="60">
        <f>Récap!O163</f>
        <v>0.46</v>
      </c>
      <c r="P105" s="60">
        <f>Récap!P163</f>
        <v>0</v>
      </c>
      <c r="Q105" s="60">
        <f>Récap!Q163</f>
        <v>0</v>
      </c>
      <c r="R105" s="60">
        <f>Récap!R163</f>
        <v>0</v>
      </c>
      <c r="S105" s="24">
        <f t="shared" si="1"/>
        <v>1</v>
      </c>
    </row>
    <row r="106" spans="2:20">
      <c r="B106" s="25" t="s">
        <v>61</v>
      </c>
      <c r="C106" s="25">
        <v>2050</v>
      </c>
      <c r="D106" s="26" t="s">
        <v>73</v>
      </c>
      <c r="E106" s="60">
        <f>Récap!E165</f>
        <v>0</v>
      </c>
      <c r="F106" s="60">
        <f>Récap!F165</f>
        <v>0</v>
      </c>
      <c r="G106" s="60">
        <f>Récap!G165</f>
        <v>0</v>
      </c>
      <c r="H106" s="60">
        <f>Récap!H165</f>
        <v>0.15</v>
      </c>
      <c r="I106" s="60">
        <f>Récap!I165</f>
        <v>0</v>
      </c>
      <c r="J106" s="60">
        <f>Récap!J165</f>
        <v>0</v>
      </c>
      <c r="K106" s="60">
        <f>Récap!K165</f>
        <v>0</v>
      </c>
      <c r="L106" s="60">
        <f>Récap!L165</f>
        <v>0</v>
      </c>
      <c r="M106" s="60">
        <f>Récap!M165</f>
        <v>0</v>
      </c>
      <c r="N106" s="60">
        <f>Récap!N165</f>
        <v>0</v>
      </c>
      <c r="O106" s="60">
        <f>Récap!O165</f>
        <v>0.85</v>
      </c>
      <c r="P106" s="60">
        <f>Récap!P165</f>
        <v>0</v>
      </c>
      <c r="Q106" s="60">
        <f>Récap!Q165</f>
        <v>0</v>
      </c>
      <c r="R106" s="60">
        <f>Récap!R165</f>
        <v>0</v>
      </c>
      <c r="S106" s="24">
        <f t="shared" si="1"/>
        <v>1</v>
      </c>
    </row>
    <row r="107" spans="2:20">
      <c r="B107" s="27"/>
      <c r="C107" s="27"/>
      <c r="D107" s="28"/>
      <c r="E107" s="28"/>
      <c r="F107" s="28"/>
      <c r="G107" s="28"/>
      <c r="H107" s="28"/>
      <c r="I107" s="28"/>
      <c r="J107" s="28"/>
      <c r="K107" s="28"/>
      <c r="L107" s="28"/>
      <c r="M107" s="28"/>
      <c r="N107" s="28"/>
      <c r="O107" s="28"/>
      <c r="P107" s="28"/>
      <c r="Q107" s="28"/>
      <c r="R107" s="28"/>
      <c r="S107" s="24"/>
    </row>
    <row r="108" spans="2:20">
      <c r="B108" s="25" t="s">
        <v>62</v>
      </c>
      <c r="C108" s="25">
        <v>2021</v>
      </c>
      <c r="D108" s="26" t="s">
        <v>73</v>
      </c>
      <c r="E108" s="60">
        <f>Récap!E167</f>
        <v>5.8824428211733226E-2</v>
      </c>
      <c r="F108" s="60">
        <f>Récap!F167</f>
        <v>2.3692803972379425E-2</v>
      </c>
      <c r="G108" s="60">
        <f>Récap!G167</f>
        <v>0.12818758280126549</v>
      </c>
      <c r="H108" s="60">
        <f>Récap!H167</f>
        <v>0.3694993728006245</v>
      </c>
      <c r="I108" s="60">
        <f>Récap!I167</f>
        <v>0.18685925692665384</v>
      </c>
      <c r="J108" s="60">
        <f>Récap!J167</f>
        <v>0</v>
      </c>
      <c r="K108" s="60">
        <f>Récap!K167</f>
        <v>0</v>
      </c>
      <c r="L108" s="60">
        <f>Récap!L167</f>
        <v>0</v>
      </c>
      <c r="M108" s="60">
        <f>Récap!M167</f>
        <v>0</v>
      </c>
      <c r="N108" s="60">
        <f>Récap!N167</f>
        <v>0</v>
      </c>
      <c r="O108" s="60">
        <f>Récap!O167</f>
        <v>0.2229644852361167</v>
      </c>
      <c r="P108" s="60">
        <f>Récap!P167</f>
        <v>0</v>
      </c>
      <c r="Q108" s="60">
        <f>Récap!Q167</f>
        <v>9.9720700512267117E-3</v>
      </c>
      <c r="R108" s="60">
        <f>Récap!R167</f>
        <v>0</v>
      </c>
      <c r="S108" s="24">
        <f t="shared" si="1"/>
        <v>0.99999999999999989</v>
      </c>
    </row>
    <row r="109" spans="2:20">
      <c r="B109" s="25" t="s">
        <v>62</v>
      </c>
      <c r="C109" s="25">
        <v>2030</v>
      </c>
      <c r="D109" s="26" t="s">
        <v>73</v>
      </c>
      <c r="E109" s="60">
        <f>Récap!E168</f>
        <v>0</v>
      </c>
      <c r="F109" s="60">
        <f>Récap!F168</f>
        <v>0</v>
      </c>
      <c r="G109" s="60">
        <f>Récap!G168</f>
        <v>0.01</v>
      </c>
      <c r="H109" s="60">
        <f>Récap!H168</f>
        <v>0.245</v>
      </c>
      <c r="I109" s="60">
        <f>Récap!I168</f>
        <v>0.30499999999999999</v>
      </c>
      <c r="J109" s="60">
        <f>Récap!J168</f>
        <v>0</v>
      </c>
      <c r="K109" s="60">
        <f>Récap!K168</f>
        <v>0</v>
      </c>
      <c r="L109" s="60">
        <f>Récap!L168</f>
        <v>0</v>
      </c>
      <c r="M109" s="60">
        <f>Récap!M168</f>
        <v>0</v>
      </c>
      <c r="N109" s="60">
        <f>Récap!N168</f>
        <v>0</v>
      </c>
      <c r="O109" s="60">
        <f>Récap!O168</f>
        <v>0.44</v>
      </c>
      <c r="P109" s="60">
        <f>Récap!P168</f>
        <v>0</v>
      </c>
      <c r="Q109" s="60">
        <f>Récap!Q168</f>
        <v>0</v>
      </c>
      <c r="R109" s="60">
        <f>Récap!R168</f>
        <v>0</v>
      </c>
      <c r="S109" s="24">
        <f t="shared" si="1"/>
        <v>1</v>
      </c>
      <c r="T109" s="59" t="s">
        <v>257</v>
      </c>
    </row>
    <row r="110" spans="2:20">
      <c r="B110" s="25" t="s">
        <v>62</v>
      </c>
      <c r="C110" s="25">
        <v>2050</v>
      </c>
      <c r="D110" s="26" t="s">
        <v>73</v>
      </c>
      <c r="E110" s="60">
        <f>Récap!E170</f>
        <v>0</v>
      </c>
      <c r="F110" s="60">
        <f>Récap!F170</f>
        <v>0</v>
      </c>
      <c r="G110" s="60">
        <f>Récap!G170</f>
        <v>0</v>
      </c>
      <c r="H110" s="60">
        <f>Récap!H170</f>
        <v>0.16</v>
      </c>
      <c r="I110" s="60">
        <f>Récap!I170</f>
        <v>0.2795195779195</v>
      </c>
      <c r="J110" s="60">
        <f>Récap!J170</f>
        <v>0</v>
      </c>
      <c r="K110" s="60">
        <f>Récap!K170</f>
        <v>0</v>
      </c>
      <c r="L110" s="60">
        <f>Récap!L170</f>
        <v>0</v>
      </c>
      <c r="M110" s="60">
        <f>Récap!M170</f>
        <v>0</v>
      </c>
      <c r="N110" s="60">
        <f>Récap!N170</f>
        <v>0</v>
      </c>
      <c r="O110" s="60">
        <f>Récap!O170</f>
        <v>0.56048042208049997</v>
      </c>
      <c r="P110" s="60">
        <f>Récap!P170</f>
        <v>0</v>
      </c>
      <c r="Q110" s="60">
        <f>Récap!Q170</f>
        <v>0</v>
      </c>
      <c r="R110" s="60">
        <f>Récap!R170</f>
        <v>0</v>
      </c>
      <c r="S110" s="24">
        <f t="shared" si="1"/>
        <v>1</v>
      </c>
    </row>
    <row r="111" spans="2:20">
      <c r="B111" s="27"/>
      <c r="C111" s="27"/>
      <c r="D111" s="28"/>
      <c r="E111" s="28"/>
      <c r="F111" s="28"/>
      <c r="G111" s="28"/>
      <c r="H111" s="28"/>
      <c r="I111" s="28"/>
      <c r="J111" s="28"/>
      <c r="K111" s="28"/>
      <c r="L111" s="28"/>
      <c r="M111" s="28"/>
      <c r="N111" s="28"/>
      <c r="O111" s="28"/>
      <c r="P111" s="28"/>
      <c r="Q111" s="28"/>
      <c r="R111" s="28"/>
      <c r="S111" s="24"/>
    </row>
    <row r="112" spans="2:20">
      <c r="B112" s="193" t="s">
        <v>63</v>
      </c>
      <c r="C112" s="193"/>
      <c r="D112" s="193"/>
      <c r="E112" s="23" t="s">
        <v>36</v>
      </c>
      <c r="F112" s="23" t="s">
        <v>47</v>
      </c>
      <c r="G112" s="23" t="s">
        <v>37</v>
      </c>
      <c r="H112" s="23" t="s">
        <v>38</v>
      </c>
      <c r="I112" s="23" t="s">
        <v>43</v>
      </c>
      <c r="J112" s="23" t="s">
        <v>44</v>
      </c>
      <c r="K112" s="23" t="s">
        <v>45</v>
      </c>
      <c r="L112" s="23" t="s">
        <v>46</v>
      </c>
      <c r="M112" s="23" t="s">
        <v>39</v>
      </c>
      <c r="N112" s="23" t="s">
        <v>40</v>
      </c>
      <c r="O112" s="23" t="s">
        <v>71</v>
      </c>
      <c r="P112" s="23" t="s">
        <v>48</v>
      </c>
      <c r="Q112" s="23" t="s">
        <v>41</v>
      </c>
      <c r="R112" s="23" t="s">
        <v>42</v>
      </c>
      <c r="S112" s="24"/>
    </row>
    <row r="113" spans="2:20">
      <c r="B113" s="25" t="s">
        <v>64</v>
      </c>
      <c r="C113" s="25">
        <v>2021</v>
      </c>
      <c r="D113" s="26" t="s">
        <v>73</v>
      </c>
      <c r="E113" s="60">
        <f>Récap!E173</f>
        <v>0.15</v>
      </c>
      <c r="F113" s="60">
        <f>Récap!F173</f>
        <v>0.04</v>
      </c>
      <c r="G113" s="60">
        <f>Récap!G173</f>
        <v>0.01</v>
      </c>
      <c r="H113" s="60">
        <f>Récap!H173</f>
        <v>0.69950616650007014</v>
      </c>
      <c r="I113" s="60">
        <f>Récap!I173</f>
        <v>0</v>
      </c>
      <c r="J113" s="60">
        <f>Récap!J173</f>
        <v>0</v>
      </c>
      <c r="K113" s="60">
        <f>Récap!K173</f>
        <v>0</v>
      </c>
      <c r="L113" s="60">
        <f>Récap!L173</f>
        <v>4.9383349992985701E-4</v>
      </c>
      <c r="M113" s="60">
        <f>Récap!M173</f>
        <v>0</v>
      </c>
      <c r="N113" s="60">
        <f>Récap!N173</f>
        <v>0</v>
      </c>
      <c r="O113" s="60">
        <f>Récap!O173</f>
        <v>0.1</v>
      </c>
      <c r="P113" s="60">
        <f>Récap!P173</f>
        <v>0</v>
      </c>
      <c r="Q113" s="60">
        <f>Récap!Q173</f>
        <v>0</v>
      </c>
      <c r="R113" s="60">
        <f>Récap!R173</f>
        <v>0</v>
      </c>
      <c r="S113" s="24">
        <f t="shared" si="1"/>
        <v>0.99999999999999989</v>
      </c>
    </row>
    <row r="114" spans="2:20">
      <c r="B114" s="25" t="s">
        <v>64</v>
      </c>
      <c r="C114" s="25">
        <v>2030</v>
      </c>
      <c r="D114" s="26" t="s">
        <v>73</v>
      </c>
      <c r="E114" s="60">
        <f>Récap!E174</f>
        <v>0</v>
      </c>
      <c r="F114" s="60">
        <f>Récap!F174</f>
        <v>0.04</v>
      </c>
      <c r="G114" s="60">
        <f>Récap!G174</f>
        <v>0.01</v>
      </c>
      <c r="H114" s="60">
        <f>Récap!H174</f>
        <v>0.65</v>
      </c>
      <c r="I114" s="60">
        <f>Récap!I174</f>
        <v>0.06</v>
      </c>
      <c r="J114" s="60">
        <f>Récap!J174</f>
        <v>0.08</v>
      </c>
      <c r="K114" s="60">
        <f>Récap!K174</f>
        <v>0</v>
      </c>
      <c r="L114" s="60">
        <f>Récap!L174</f>
        <v>0.01</v>
      </c>
      <c r="M114" s="60">
        <f>Récap!M174</f>
        <v>0</v>
      </c>
      <c r="N114" s="60">
        <f>Récap!N174</f>
        <v>0</v>
      </c>
      <c r="O114" s="60">
        <f>Récap!O174</f>
        <v>0.15</v>
      </c>
      <c r="P114" s="60">
        <f>Récap!P174</f>
        <v>0</v>
      </c>
      <c r="Q114" s="60">
        <f>Récap!Q174</f>
        <v>0</v>
      </c>
      <c r="R114" s="60">
        <f>Récap!R174</f>
        <v>0</v>
      </c>
      <c r="S114" s="24">
        <f t="shared" si="1"/>
        <v>1</v>
      </c>
    </row>
    <row r="115" spans="2:20">
      <c r="B115" s="25" t="s">
        <v>64</v>
      </c>
      <c r="C115" s="25">
        <v>2050</v>
      </c>
      <c r="D115" s="26" t="s">
        <v>73</v>
      </c>
      <c r="E115" s="60">
        <f>Récap!E176</f>
        <v>0</v>
      </c>
      <c r="F115" s="60">
        <f>Récap!F176</f>
        <v>0</v>
      </c>
      <c r="G115" s="60">
        <f>Récap!G176</f>
        <v>0</v>
      </c>
      <c r="H115" s="60">
        <f>Récap!H176</f>
        <v>0.15</v>
      </c>
      <c r="I115" s="60">
        <f>Récap!I176</f>
        <v>0.23</v>
      </c>
      <c r="J115" s="60">
        <f>Récap!J176</f>
        <v>7.0000000000000007E-2</v>
      </c>
      <c r="K115" s="60">
        <f>Récap!K176</f>
        <v>0</v>
      </c>
      <c r="L115" s="60">
        <f>Récap!L176</f>
        <v>0.2</v>
      </c>
      <c r="M115" s="60">
        <f>Récap!M176</f>
        <v>0</v>
      </c>
      <c r="N115" s="60">
        <f>Récap!N176</f>
        <v>0</v>
      </c>
      <c r="O115" s="60">
        <f>Récap!O176</f>
        <v>0.35</v>
      </c>
      <c r="P115" s="60">
        <f>Récap!P176</f>
        <v>0</v>
      </c>
      <c r="Q115" s="60">
        <f>Récap!Q176</f>
        <v>0</v>
      </c>
      <c r="R115" s="60">
        <f>Récap!R176</f>
        <v>0</v>
      </c>
      <c r="S115" s="24">
        <f t="shared" si="1"/>
        <v>1</v>
      </c>
    </row>
    <row r="116" spans="2:20">
      <c r="B116" s="27"/>
      <c r="C116" s="27"/>
      <c r="D116" s="28"/>
      <c r="E116" s="28"/>
      <c r="F116" s="28"/>
      <c r="G116" s="28"/>
      <c r="H116" s="28"/>
      <c r="I116" s="28"/>
      <c r="J116" s="28"/>
      <c r="K116" s="28"/>
      <c r="L116" s="28"/>
      <c r="M116" s="28"/>
      <c r="N116" s="28"/>
      <c r="O116" s="28"/>
      <c r="P116" s="28"/>
      <c r="Q116" s="28"/>
      <c r="R116" s="28"/>
      <c r="S116" s="24"/>
    </row>
    <row r="117" spans="2:20">
      <c r="B117" s="25" t="s">
        <v>65</v>
      </c>
      <c r="C117" s="25">
        <v>2021</v>
      </c>
      <c r="D117" s="26" t="s">
        <v>73</v>
      </c>
      <c r="E117" s="60">
        <f>Récap!E178</f>
        <v>3.8197861649445025E-2</v>
      </c>
      <c r="F117" s="60">
        <f>Récap!F178</f>
        <v>2.3519892243492168E-3</v>
      </c>
      <c r="G117" s="60">
        <f>Récap!G178</f>
        <v>6.2781927503403945E-2</v>
      </c>
      <c r="H117" s="60">
        <f>Récap!H178</f>
        <v>0.37642386720371473</v>
      </c>
      <c r="I117" s="60">
        <f>Récap!I178</f>
        <v>1.8456018930648237E-2</v>
      </c>
      <c r="J117" s="60">
        <f>Récap!J178</f>
        <v>0</v>
      </c>
      <c r="K117" s="60">
        <f>Récap!K178</f>
        <v>0</v>
      </c>
      <c r="L117" s="60">
        <f>Récap!L178</f>
        <v>0</v>
      </c>
      <c r="M117" s="60">
        <f>Récap!M178</f>
        <v>0</v>
      </c>
      <c r="N117" s="60">
        <f>Récap!N178</f>
        <v>0</v>
      </c>
      <c r="O117" s="60">
        <f>Récap!O178</f>
        <v>0.42361739965669593</v>
      </c>
      <c r="P117" s="60">
        <f>Récap!P178</f>
        <v>0</v>
      </c>
      <c r="Q117" s="60">
        <f>Récap!Q178</f>
        <v>7.8170935831742713E-2</v>
      </c>
      <c r="R117" s="60">
        <f>Récap!R178</f>
        <v>0</v>
      </c>
      <c r="S117" s="24">
        <f t="shared" si="1"/>
        <v>0.99999999999999989</v>
      </c>
    </row>
    <row r="118" spans="2:20">
      <c r="B118" s="25" t="s">
        <v>65</v>
      </c>
      <c r="C118" s="25">
        <v>2030</v>
      </c>
      <c r="D118" s="26" t="s">
        <v>73</v>
      </c>
      <c r="E118" s="60">
        <f>Récap!E179</f>
        <v>0</v>
      </c>
      <c r="F118" s="60">
        <f>Récap!F179</f>
        <v>0</v>
      </c>
      <c r="G118" s="60">
        <f>Récap!G179</f>
        <v>0</v>
      </c>
      <c r="H118" s="60">
        <f>Récap!H179</f>
        <v>0.12</v>
      </c>
      <c r="I118" s="60">
        <f>Récap!I179</f>
        <v>0.15</v>
      </c>
      <c r="J118" s="60">
        <f>Récap!J179</f>
        <v>0</v>
      </c>
      <c r="K118" s="60">
        <f>Récap!K179</f>
        <v>0</v>
      </c>
      <c r="L118" s="60">
        <f>Récap!L179</f>
        <v>0</v>
      </c>
      <c r="M118" s="60">
        <f>Récap!M179</f>
        <v>0.1</v>
      </c>
      <c r="N118" s="60">
        <f>Récap!N179</f>
        <v>0</v>
      </c>
      <c r="O118" s="60">
        <f>Récap!O179</f>
        <v>0.5</v>
      </c>
      <c r="P118" s="60">
        <f>Récap!P179</f>
        <v>0.05</v>
      </c>
      <c r="Q118" s="60">
        <f>Récap!Q179</f>
        <v>0.08</v>
      </c>
      <c r="R118" s="60">
        <f>Récap!R179</f>
        <v>0</v>
      </c>
      <c r="S118" s="24">
        <f t="shared" si="1"/>
        <v>1</v>
      </c>
      <c r="T118" s="59" t="s">
        <v>150</v>
      </c>
    </row>
    <row r="119" spans="2:20">
      <c r="B119" s="25" t="s">
        <v>65</v>
      </c>
      <c r="C119" s="25">
        <v>2050</v>
      </c>
      <c r="D119" s="26" t="s">
        <v>73</v>
      </c>
      <c r="E119" s="60">
        <f>Récap!E181</f>
        <v>0</v>
      </c>
      <c r="F119" s="60">
        <f>Récap!F181</f>
        <v>0</v>
      </c>
      <c r="G119" s="60">
        <f>Récap!G181</f>
        <v>0</v>
      </c>
      <c r="H119" s="60">
        <f>Récap!H181</f>
        <v>7.8832363684801288E-2</v>
      </c>
      <c r="I119" s="60">
        <f>Récap!I181</f>
        <v>0.12145700570146423</v>
      </c>
      <c r="J119" s="60">
        <f>Récap!J181</f>
        <v>0</v>
      </c>
      <c r="K119" s="60">
        <f>Récap!K181</f>
        <v>0</v>
      </c>
      <c r="L119" s="60">
        <f>Récap!L181</f>
        <v>0</v>
      </c>
      <c r="M119" s="60">
        <f>Récap!M181</f>
        <v>0.14000000000000001</v>
      </c>
      <c r="N119" s="60">
        <f>Récap!N181</f>
        <v>0</v>
      </c>
      <c r="O119" s="60">
        <f>Récap!O181</f>
        <v>0.51</v>
      </c>
      <c r="P119" s="60">
        <f>Récap!P181</f>
        <v>7.0000000000000007E-2</v>
      </c>
      <c r="Q119" s="60">
        <f>Récap!Q181</f>
        <v>7.9710630613734401E-2</v>
      </c>
      <c r="R119" s="60">
        <f>Récap!R181</f>
        <v>0</v>
      </c>
      <c r="S119" s="24">
        <f t="shared" si="1"/>
        <v>0.99999999999999989</v>
      </c>
    </row>
    <row r="120" spans="2:20">
      <c r="B120" s="27"/>
      <c r="C120" s="27"/>
      <c r="D120" s="28"/>
      <c r="E120" s="28"/>
      <c r="F120" s="28"/>
      <c r="G120" s="28"/>
      <c r="H120" s="28"/>
      <c r="I120" s="28"/>
      <c r="J120" s="28"/>
      <c r="K120" s="28"/>
      <c r="L120" s="28"/>
      <c r="M120" s="28"/>
      <c r="N120" s="28"/>
      <c r="O120" s="28"/>
      <c r="P120" s="28"/>
      <c r="Q120" s="28"/>
      <c r="R120" s="28"/>
      <c r="S120" s="24"/>
    </row>
    <row r="121" spans="2:20">
      <c r="B121" s="22" t="s">
        <v>66</v>
      </c>
      <c r="C121" s="30">
        <v>2021</v>
      </c>
      <c r="D121" s="22"/>
      <c r="E121" s="60">
        <f>Récap!E183</f>
        <v>8.3013990767005202E-3</v>
      </c>
      <c r="F121" s="60">
        <f>Récap!F183</f>
        <v>8.3013990767005202E-3</v>
      </c>
      <c r="G121" s="60">
        <f>Récap!G183</f>
        <v>4.0460377582643842E-2</v>
      </c>
      <c r="H121" s="60">
        <f>Récap!H183</f>
        <v>0.34027899928580496</v>
      </c>
      <c r="I121" s="60">
        <f>Récap!I183</f>
        <v>1.0248979091153257E-2</v>
      </c>
      <c r="J121" s="60">
        <f>Récap!J183</f>
        <v>0</v>
      </c>
      <c r="K121" s="60">
        <f>Récap!K183</f>
        <v>0</v>
      </c>
      <c r="L121" s="60">
        <f>Récap!L183</f>
        <v>0</v>
      </c>
      <c r="M121" s="60">
        <f>Récap!M183</f>
        <v>0</v>
      </c>
      <c r="N121" s="60">
        <f>Récap!N183</f>
        <v>0</v>
      </c>
      <c r="O121" s="60">
        <f>Récap!O183</f>
        <v>0.58049486383623083</v>
      </c>
      <c r="P121" s="60">
        <f>Récap!P183</f>
        <v>0</v>
      </c>
      <c r="Q121" s="60">
        <f>Récap!Q183</f>
        <v>1.1913982050766009E-2</v>
      </c>
      <c r="R121" s="60">
        <f>Récap!R183</f>
        <v>0</v>
      </c>
      <c r="S121" s="24">
        <f t="shared" si="1"/>
        <v>0.99999999999999989</v>
      </c>
    </row>
    <row r="122" spans="2:20">
      <c r="B122" s="22" t="s">
        <v>66</v>
      </c>
      <c r="C122" s="30">
        <v>2030</v>
      </c>
      <c r="D122" s="22"/>
      <c r="E122" s="60">
        <f>Récap!E184</f>
        <v>0</v>
      </c>
      <c r="F122" s="60">
        <f>Récap!F184</f>
        <v>0</v>
      </c>
      <c r="G122" s="60">
        <f>Récap!G184</f>
        <v>0</v>
      </c>
      <c r="H122" s="60">
        <f>Récap!H184</f>
        <v>0.2</v>
      </c>
      <c r="I122" s="60">
        <f>Récap!I184</f>
        <v>0.05</v>
      </c>
      <c r="J122" s="60">
        <f>Récap!J184</f>
        <v>0.04</v>
      </c>
      <c r="K122" s="60">
        <f>Récap!K184</f>
        <v>0</v>
      </c>
      <c r="L122" s="60">
        <f>Récap!L184</f>
        <v>0</v>
      </c>
      <c r="M122" s="60">
        <f>Récap!M184</f>
        <v>0.02</v>
      </c>
      <c r="N122" s="60">
        <f>Récap!N184</f>
        <v>0</v>
      </c>
      <c r="O122" s="60">
        <f>Récap!O184</f>
        <v>0.67</v>
      </c>
      <c r="P122" s="60">
        <f>Récap!P184</f>
        <v>0.01</v>
      </c>
      <c r="Q122" s="60">
        <f>Récap!Q184</f>
        <v>0.01</v>
      </c>
      <c r="R122" s="60">
        <f>Récap!R184</f>
        <v>0</v>
      </c>
      <c r="S122" s="24">
        <f t="shared" si="1"/>
        <v>1</v>
      </c>
      <c r="T122" s="59" t="s">
        <v>258</v>
      </c>
    </row>
    <row r="123" spans="2:20">
      <c r="B123" s="22" t="s">
        <v>66</v>
      </c>
      <c r="C123" s="30">
        <v>2050</v>
      </c>
      <c r="D123" s="22"/>
      <c r="E123" s="60">
        <f>Récap!E186</f>
        <v>0</v>
      </c>
      <c r="F123" s="60">
        <f>Récap!F186</f>
        <v>0</v>
      </c>
      <c r="G123" s="60">
        <f>Récap!G186</f>
        <v>0</v>
      </c>
      <c r="H123" s="60">
        <f>Récap!H186</f>
        <v>2.9000000000000001E-2</v>
      </c>
      <c r="I123" s="60">
        <f>Récap!I186</f>
        <v>0.03</v>
      </c>
      <c r="J123" s="60">
        <f>Récap!J186</f>
        <v>0.08</v>
      </c>
      <c r="K123" s="60">
        <f>Récap!K186</f>
        <v>0</v>
      </c>
      <c r="L123" s="60">
        <f>Récap!L186</f>
        <v>0</v>
      </c>
      <c r="M123" s="60">
        <f>Récap!M186</f>
        <v>0.09</v>
      </c>
      <c r="N123" s="60">
        <f>Récap!N186</f>
        <v>0</v>
      </c>
      <c r="O123" s="60">
        <f>Récap!O186</f>
        <v>0.70599999999999996</v>
      </c>
      <c r="P123" s="60">
        <f>Récap!P186</f>
        <v>4.4999999999999998E-2</v>
      </c>
      <c r="Q123" s="60">
        <f>Récap!Q186</f>
        <v>0.02</v>
      </c>
      <c r="R123" s="60">
        <f>Récap!R186</f>
        <v>0</v>
      </c>
      <c r="S123" s="24">
        <f t="shared" ref="S123:S141" si="2">SUM(E123:R123)</f>
        <v>1</v>
      </c>
    </row>
    <row r="124" spans="2:20">
      <c r="B124" s="27"/>
      <c r="C124" s="27"/>
      <c r="D124" s="28"/>
      <c r="E124" s="28"/>
      <c r="F124" s="28"/>
      <c r="G124" s="28"/>
      <c r="H124" s="28"/>
      <c r="I124" s="28"/>
      <c r="J124" s="28"/>
      <c r="K124" s="28"/>
      <c r="L124" s="28"/>
      <c r="M124" s="28"/>
      <c r="N124" s="28"/>
      <c r="O124" s="28"/>
      <c r="P124" s="28"/>
      <c r="Q124" s="28"/>
      <c r="R124" s="28"/>
      <c r="S124" s="24"/>
    </row>
    <row r="125" spans="2:20">
      <c r="B125" s="22" t="s">
        <v>16</v>
      </c>
      <c r="C125" s="30">
        <v>2021</v>
      </c>
      <c r="D125" s="31"/>
      <c r="E125" s="60">
        <f>Récap!E188</f>
        <v>0</v>
      </c>
      <c r="F125" s="60">
        <f>Récap!F188</f>
        <v>0</v>
      </c>
      <c r="G125" s="60">
        <f>Récap!G188</f>
        <v>0.60033111051396904</v>
      </c>
      <c r="H125" s="60">
        <f>Récap!H188</f>
        <v>0.15234285737018208</v>
      </c>
      <c r="I125" s="60">
        <f>Récap!I188</f>
        <v>9.6699525508950118E-4</v>
      </c>
      <c r="J125" s="60">
        <f>Récap!J188</f>
        <v>0</v>
      </c>
      <c r="K125" s="60">
        <f>Récap!K188</f>
        <v>0</v>
      </c>
      <c r="L125" s="60">
        <f>Récap!L188</f>
        <v>0</v>
      </c>
      <c r="M125" s="60">
        <f>Récap!M188</f>
        <v>0</v>
      </c>
      <c r="N125" s="60">
        <f>Récap!N188</f>
        <v>0</v>
      </c>
      <c r="O125" s="60">
        <f>Récap!O188</f>
        <v>0.24635903686075952</v>
      </c>
      <c r="P125" s="60">
        <f>Récap!P188</f>
        <v>0</v>
      </c>
      <c r="Q125" s="60">
        <f>Récap!Q188</f>
        <v>0</v>
      </c>
      <c r="R125" s="60">
        <f>Récap!R188</f>
        <v>0</v>
      </c>
      <c r="S125" s="24">
        <f t="shared" si="2"/>
        <v>1</v>
      </c>
    </row>
    <row r="126" spans="2:20">
      <c r="B126" s="22" t="s">
        <v>16</v>
      </c>
      <c r="C126" s="30">
        <v>2030</v>
      </c>
      <c r="D126" s="31"/>
      <c r="E126" s="60">
        <f>Récap!E189</f>
        <v>0</v>
      </c>
      <c r="F126" s="60">
        <f>Récap!F189</f>
        <v>0</v>
      </c>
      <c r="G126" s="60">
        <f>Récap!G189</f>
        <v>0.43</v>
      </c>
      <c r="H126" s="60">
        <f>Récap!H189</f>
        <v>0.12057348138471591</v>
      </c>
      <c r="I126" s="60">
        <f>Récap!I189</f>
        <v>3.74265186152841E-2</v>
      </c>
      <c r="J126" s="60">
        <f>Récap!J189</f>
        <v>0.05</v>
      </c>
      <c r="K126" s="60">
        <f>Récap!K189</f>
        <v>0</v>
      </c>
      <c r="L126" s="60">
        <f>Récap!L189</f>
        <v>0</v>
      </c>
      <c r="M126" s="60">
        <f>Récap!M189</f>
        <v>0</v>
      </c>
      <c r="N126" s="60">
        <f>Récap!N189</f>
        <v>0</v>
      </c>
      <c r="O126" s="60">
        <f>Récap!O189</f>
        <v>0.34200000000000003</v>
      </c>
      <c r="P126" s="60">
        <f>Récap!P189</f>
        <v>0</v>
      </c>
      <c r="Q126" s="60">
        <f>Récap!Q189</f>
        <v>0</v>
      </c>
      <c r="R126" s="60">
        <f>Récap!R189</f>
        <v>0.02</v>
      </c>
      <c r="S126" s="24">
        <f t="shared" si="2"/>
        <v>1</v>
      </c>
    </row>
    <row r="127" spans="2:20">
      <c r="B127" s="22" t="s">
        <v>16</v>
      </c>
      <c r="C127" s="30">
        <v>2050</v>
      </c>
      <c r="D127" s="31"/>
      <c r="E127" s="60">
        <f>Récap!E191</f>
        <v>0</v>
      </c>
      <c r="F127" s="60">
        <f>Récap!F191</f>
        <v>0</v>
      </c>
      <c r="G127" s="60">
        <f>Récap!G191</f>
        <v>0</v>
      </c>
      <c r="H127" s="60">
        <f>Récap!H191</f>
        <v>0.11</v>
      </c>
      <c r="I127" s="60">
        <f>Récap!I191</f>
        <v>3.74265186152841E-2</v>
      </c>
      <c r="J127" s="60">
        <f>Récap!J191</f>
        <v>0.18657348138471597</v>
      </c>
      <c r="K127" s="60">
        <f>Récap!K191</f>
        <v>0</v>
      </c>
      <c r="L127" s="60">
        <f>Récap!L191</f>
        <v>0</v>
      </c>
      <c r="M127" s="60">
        <f>Récap!M191</f>
        <v>0</v>
      </c>
      <c r="N127" s="60">
        <f>Récap!N191</f>
        <v>0</v>
      </c>
      <c r="O127" s="60">
        <f>Récap!O191</f>
        <v>0.59599999999999997</v>
      </c>
      <c r="P127" s="60">
        <f>Récap!P191</f>
        <v>0</v>
      </c>
      <c r="Q127" s="60">
        <f>Récap!Q191</f>
        <v>0</v>
      </c>
      <c r="R127" s="60">
        <f>Récap!R191</f>
        <v>7.0000000000000007E-2</v>
      </c>
      <c r="S127" s="24">
        <f t="shared" si="2"/>
        <v>1</v>
      </c>
    </row>
    <row r="128" spans="2:20">
      <c r="B128" s="27"/>
      <c r="C128" s="27"/>
      <c r="D128" s="28"/>
      <c r="E128" s="28"/>
      <c r="F128" s="28"/>
      <c r="G128" s="28"/>
      <c r="H128" s="28"/>
      <c r="I128" s="28"/>
      <c r="J128" s="28"/>
      <c r="K128" s="28"/>
      <c r="L128" s="28"/>
      <c r="M128" s="28"/>
      <c r="N128" s="28"/>
      <c r="O128" s="28"/>
      <c r="P128" s="28"/>
      <c r="Q128" s="28"/>
      <c r="R128" s="28"/>
      <c r="S128" s="24"/>
    </row>
    <row r="129" spans="2:19">
      <c r="B129" s="22" t="s">
        <v>67</v>
      </c>
      <c r="C129" s="22"/>
      <c r="D129" s="22"/>
      <c r="E129" s="23" t="s">
        <v>36</v>
      </c>
      <c r="F129" s="23" t="s">
        <v>47</v>
      </c>
      <c r="G129" s="23" t="s">
        <v>37</v>
      </c>
      <c r="H129" s="23" t="s">
        <v>38</v>
      </c>
      <c r="I129" s="23" t="s">
        <v>43</v>
      </c>
      <c r="J129" s="23" t="s">
        <v>44</v>
      </c>
      <c r="K129" s="23" t="s">
        <v>45</v>
      </c>
      <c r="L129" s="23" t="s">
        <v>46</v>
      </c>
      <c r="M129" s="23" t="s">
        <v>39</v>
      </c>
      <c r="N129" s="23" t="s">
        <v>40</v>
      </c>
      <c r="O129" s="23" t="s">
        <v>71</v>
      </c>
      <c r="P129" s="23" t="s">
        <v>48</v>
      </c>
      <c r="Q129" s="23" t="s">
        <v>41</v>
      </c>
      <c r="R129" s="23" t="s">
        <v>42</v>
      </c>
      <c r="S129" s="24"/>
    </row>
    <row r="130" spans="2:19">
      <c r="B130" s="25" t="s">
        <v>68</v>
      </c>
      <c r="C130" s="25">
        <v>2021</v>
      </c>
      <c r="D130" s="26" t="s">
        <v>73</v>
      </c>
      <c r="E130" s="60">
        <f>Récap!E194</f>
        <v>0</v>
      </c>
      <c r="F130" s="60">
        <f>Récap!F194</f>
        <v>0</v>
      </c>
      <c r="G130" s="60">
        <f>Récap!G194</f>
        <v>1.9754512164146254E-2</v>
      </c>
      <c r="H130" s="60">
        <f>Récap!H194</f>
        <v>0.32243631567381942</v>
      </c>
      <c r="I130" s="60">
        <f>Récap!I194</f>
        <v>0.25696781203673896</v>
      </c>
      <c r="J130" s="60">
        <f>Récap!J194</f>
        <v>0</v>
      </c>
      <c r="K130" s="60">
        <f>Récap!K194</f>
        <v>0</v>
      </c>
      <c r="L130" s="60">
        <f>Récap!L194</f>
        <v>0</v>
      </c>
      <c r="M130" s="60">
        <f>Récap!M194</f>
        <v>0</v>
      </c>
      <c r="N130" s="60">
        <f>Récap!N194</f>
        <v>0</v>
      </c>
      <c r="O130" s="60">
        <f>Récap!O194</f>
        <v>0.25840134449752034</v>
      </c>
      <c r="P130" s="60">
        <f>Récap!P194</f>
        <v>0</v>
      </c>
      <c r="Q130" s="60">
        <f>Récap!Q194</f>
        <v>0.14244001562777497</v>
      </c>
      <c r="R130" s="60">
        <f>Récap!R194</f>
        <v>0</v>
      </c>
      <c r="S130" s="24">
        <f t="shared" si="2"/>
        <v>1</v>
      </c>
    </row>
    <row r="131" spans="2:19">
      <c r="B131" s="25" t="s">
        <v>68</v>
      </c>
      <c r="C131" s="25">
        <v>2030</v>
      </c>
      <c r="D131" s="26" t="s">
        <v>73</v>
      </c>
      <c r="E131" s="60">
        <f>Récap!E195</f>
        <v>0</v>
      </c>
      <c r="F131" s="60">
        <f>Récap!F195</f>
        <v>0</v>
      </c>
      <c r="G131" s="60">
        <f>Récap!G195</f>
        <v>0</v>
      </c>
      <c r="H131" s="60">
        <f>Récap!H195</f>
        <v>0.12591293942866599</v>
      </c>
      <c r="I131" s="60">
        <f>Récap!I195</f>
        <v>0.42</v>
      </c>
      <c r="J131" s="60">
        <f>Récap!J195</f>
        <v>0.03</v>
      </c>
      <c r="K131" s="60">
        <f>Récap!K195</f>
        <v>0</v>
      </c>
      <c r="L131" s="60">
        <f>Récap!L195</f>
        <v>0</v>
      </c>
      <c r="M131" s="60">
        <f>Récap!M195</f>
        <v>0</v>
      </c>
      <c r="N131" s="60">
        <f>Récap!N195</f>
        <v>0</v>
      </c>
      <c r="O131" s="60">
        <f>Récap!O195</f>
        <v>0.28000000000000003</v>
      </c>
      <c r="P131" s="60">
        <f>Récap!P195</f>
        <v>0</v>
      </c>
      <c r="Q131" s="60">
        <f>Récap!Q195</f>
        <v>0.144087060571334</v>
      </c>
      <c r="R131" s="60">
        <f>Récap!R195</f>
        <v>0</v>
      </c>
      <c r="S131" s="24">
        <f t="shared" si="2"/>
        <v>1</v>
      </c>
    </row>
    <row r="132" spans="2:19">
      <c r="B132" s="25" t="s">
        <v>68</v>
      </c>
      <c r="C132" s="25">
        <v>2050</v>
      </c>
      <c r="D132" s="26" t="s">
        <v>73</v>
      </c>
      <c r="E132" s="60">
        <f>Récap!E197</f>
        <v>0</v>
      </c>
      <c r="F132" s="60">
        <f>Récap!F197</f>
        <v>0</v>
      </c>
      <c r="G132" s="60">
        <f>Récap!G197</f>
        <v>0</v>
      </c>
      <c r="H132" s="60">
        <f>Récap!H197</f>
        <v>0.03</v>
      </c>
      <c r="I132" s="60">
        <f>Récap!I197</f>
        <v>0.16999999999999993</v>
      </c>
      <c r="J132" s="60">
        <f>Récap!J197</f>
        <v>0.08</v>
      </c>
      <c r="K132" s="60">
        <f>Récap!K197</f>
        <v>0</v>
      </c>
      <c r="L132" s="60">
        <f>Récap!L197</f>
        <v>0</v>
      </c>
      <c r="M132" s="60">
        <f>Récap!M197</f>
        <v>0.18</v>
      </c>
      <c r="N132" s="60">
        <f>Récap!N197</f>
        <v>0</v>
      </c>
      <c r="O132" s="60">
        <f>Récap!O197</f>
        <v>0.25</v>
      </c>
      <c r="P132" s="60">
        <f>Récap!P197</f>
        <v>0.09</v>
      </c>
      <c r="Q132" s="60">
        <f>Récap!Q197</f>
        <v>0.2</v>
      </c>
      <c r="R132" s="60">
        <f>Récap!R197</f>
        <v>0</v>
      </c>
      <c r="S132" s="24">
        <f t="shared" si="2"/>
        <v>1</v>
      </c>
    </row>
    <row r="133" spans="2:19">
      <c r="B133" s="27"/>
      <c r="C133" s="27"/>
      <c r="D133" s="28"/>
      <c r="E133" s="28"/>
      <c r="F133" s="28"/>
      <c r="G133" s="28"/>
      <c r="H133" s="28"/>
      <c r="I133" s="28"/>
      <c r="J133" s="28"/>
      <c r="K133" s="28"/>
      <c r="L133" s="28"/>
      <c r="M133" s="28"/>
      <c r="N133" s="28"/>
      <c r="O133" s="28"/>
      <c r="P133" s="28"/>
      <c r="Q133" s="28"/>
      <c r="R133" s="28"/>
      <c r="S133" s="24"/>
    </row>
    <row r="134" spans="2:19">
      <c r="B134" s="25" t="s">
        <v>69</v>
      </c>
      <c r="C134" s="25">
        <v>2021</v>
      </c>
      <c r="D134" s="26" t="s">
        <v>73</v>
      </c>
      <c r="E134" s="60">
        <f>Récap!E199</f>
        <v>0</v>
      </c>
      <c r="F134" s="60">
        <f>Récap!F199</f>
        <v>0</v>
      </c>
      <c r="G134" s="60">
        <f>Récap!G199</f>
        <v>0.14647136735122718</v>
      </c>
      <c r="H134" s="60">
        <f>Récap!H199</f>
        <v>0.33207214845968225</v>
      </c>
      <c r="I134" s="60">
        <f>Récap!I199</f>
        <v>1.3333320523131574E-2</v>
      </c>
      <c r="J134" s="60">
        <f>Récap!J199</f>
        <v>0</v>
      </c>
      <c r="K134" s="60">
        <f>Récap!K199</f>
        <v>0</v>
      </c>
      <c r="L134" s="60">
        <f>Récap!L199</f>
        <v>0</v>
      </c>
      <c r="M134" s="60">
        <f>Récap!M199</f>
        <v>0</v>
      </c>
      <c r="N134" s="60">
        <f>Récap!N199</f>
        <v>0</v>
      </c>
      <c r="O134" s="60">
        <f>Récap!O199</f>
        <v>0.48260816054781014</v>
      </c>
      <c r="P134" s="60">
        <f>Récap!P199</f>
        <v>0</v>
      </c>
      <c r="Q134" s="60">
        <f>Récap!Q199</f>
        <v>2.5515003118148919E-2</v>
      </c>
      <c r="R134" s="60">
        <f>Récap!R199</f>
        <v>0</v>
      </c>
      <c r="S134" s="24">
        <f t="shared" si="2"/>
        <v>1.0000000000000002</v>
      </c>
    </row>
    <row r="135" spans="2:19">
      <c r="B135" s="25" t="s">
        <v>69</v>
      </c>
      <c r="C135" s="25">
        <v>2030</v>
      </c>
      <c r="D135" s="26" t="s">
        <v>73</v>
      </c>
      <c r="E135" s="60">
        <f>Récap!E200</f>
        <v>0</v>
      </c>
      <c r="F135" s="60">
        <f>Récap!F200</f>
        <v>0</v>
      </c>
      <c r="G135" s="60">
        <f>Récap!G200</f>
        <v>0.04</v>
      </c>
      <c r="H135" s="60">
        <f>Récap!H200</f>
        <v>0.25</v>
      </c>
      <c r="I135" s="60">
        <f>Récap!I200</f>
        <v>0.02</v>
      </c>
      <c r="J135" s="60">
        <f>Récap!J200</f>
        <v>0</v>
      </c>
      <c r="K135" s="60">
        <f>Récap!K200</f>
        <v>0</v>
      </c>
      <c r="L135" s="60">
        <f>Récap!L200</f>
        <v>0</v>
      </c>
      <c r="M135" s="60">
        <f>Récap!M200</f>
        <v>0.1</v>
      </c>
      <c r="N135" s="60">
        <f>Récap!N200</f>
        <v>0</v>
      </c>
      <c r="O135" s="60">
        <f>Récap!O200</f>
        <v>0.52</v>
      </c>
      <c r="P135" s="60">
        <f>Récap!P200</f>
        <v>0.05</v>
      </c>
      <c r="Q135" s="60">
        <f>Récap!Q200</f>
        <v>0.02</v>
      </c>
      <c r="R135" s="60">
        <f>Récap!R200</f>
        <v>0</v>
      </c>
      <c r="S135" s="24">
        <f t="shared" si="2"/>
        <v>1</v>
      </c>
    </row>
    <row r="136" spans="2:19">
      <c r="B136" s="25" t="s">
        <v>69</v>
      </c>
      <c r="C136" s="25">
        <v>2050</v>
      </c>
      <c r="D136" s="26" t="s">
        <v>73</v>
      </c>
      <c r="E136" s="60">
        <f>Récap!E202</f>
        <v>0</v>
      </c>
      <c r="F136" s="60">
        <f>Récap!F202</f>
        <v>0</v>
      </c>
      <c r="G136" s="60">
        <f>Récap!G202</f>
        <v>0</v>
      </c>
      <c r="H136" s="60">
        <f>Récap!H202</f>
        <v>8.3851481186099974E-2</v>
      </c>
      <c r="I136" s="60">
        <f>Récap!I202</f>
        <v>0.02</v>
      </c>
      <c r="J136" s="60">
        <f>Récap!J202</f>
        <v>0</v>
      </c>
      <c r="K136" s="60">
        <f>Récap!K202</f>
        <v>0</v>
      </c>
      <c r="L136" s="60">
        <f>Récap!L202</f>
        <v>0</v>
      </c>
      <c r="M136" s="60">
        <f>Récap!M202</f>
        <v>0.22</v>
      </c>
      <c r="N136" s="60">
        <f>Récap!N202</f>
        <v>0</v>
      </c>
      <c r="O136" s="60">
        <f>Récap!O202</f>
        <v>0.54</v>
      </c>
      <c r="P136" s="60">
        <f>Récap!P202</f>
        <v>0.11</v>
      </c>
      <c r="Q136" s="60">
        <f>Récap!Q202</f>
        <v>2.6148518813899999E-2</v>
      </c>
      <c r="R136" s="60">
        <f>Récap!R202</f>
        <v>0</v>
      </c>
      <c r="S136" s="24">
        <f t="shared" si="2"/>
        <v>1</v>
      </c>
    </row>
    <row r="137" spans="2:19">
      <c r="B137" s="27"/>
      <c r="C137" s="27"/>
      <c r="D137" s="28"/>
      <c r="E137" s="29"/>
      <c r="F137" s="29"/>
      <c r="G137" s="29"/>
      <c r="H137" s="29"/>
      <c r="I137" s="29"/>
      <c r="J137" s="29"/>
      <c r="K137" s="29"/>
      <c r="L137" s="29"/>
      <c r="M137" s="29"/>
      <c r="N137" s="29"/>
      <c r="O137" s="29"/>
      <c r="P137" s="29"/>
      <c r="Q137" s="29"/>
      <c r="R137" s="29"/>
      <c r="S137" s="24"/>
    </row>
    <row r="138" spans="2:19">
      <c r="B138" s="193" t="s">
        <v>128</v>
      </c>
      <c r="C138" s="193"/>
      <c r="D138" s="193"/>
      <c r="E138" s="23" t="s">
        <v>36</v>
      </c>
      <c r="F138" s="23" t="s">
        <v>47</v>
      </c>
      <c r="G138" s="23" t="s">
        <v>37</v>
      </c>
      <c r="H138" s="23" t="s">
        <v>38</v>
      </c>
      <c r="I138" s="23" t="s">
        <v>43</v>
      </c>
      <c r="J138" s="23" t="s">
        <v>44</v>
      </c>
      <c r="K138" s="23" t="s">
        <v>45</v>
      </c>
      <c r="L138" s="23" t="s">
        <v>46</v>
      </c>
      <c r="M138" s="23" t="s">
        <v>39</v>
      </c>
      <c r="N138" s="23" t="s">
        <v>40</v>
      </c>
      <c r="O138" s="23" t="s">
        <v>71</v>
      </c>
      <c r="P138" s="23" t="s">
        <v>48</v>
      </c>
      <c r="Q138" s="23" t="s">
        <v>41</v>
      </c>
      <c r="R138" s="23" t="s">
        <v>42</v>
      </c>
      <c r="S138" s="24"/>
    </row>
    <row r="139" spans="2:19">
      <c r="B139" s="25" t="s">
        <v>128</v>
      </c>
      <c r="C139" s="25">
        <v>2021</v>
      </c>
      <c r="D139" s="26" t="s">
        <v>73</v>
      </c>
      <c r="E139" s="60">
        <f>Récap!E205</f>
        <v>0</v>
      </c>
      <c r="F139" s="60">
        <f>Récap!F205</f>
        <v>0</v>
      </c>
      <c r="G139" s="60">
        <f>Récap!G205</f>
        <v>0</v>
      </c>
      <c r="H139" s="60">
        <f>Récap!H205</f>
        <v>0</v>
      </c>
      <c r="I139" s="60">
        <f>Récap!I205</f>
        <v>0</v>
      </c>
      <c r="J139" s="60">
        <f>Récap!J205</f>
        <v>0</v>
      </c>
      <c r="K139" s="60">
        <f>Récap!K205</f>
        <v>0</v>
      </c>
      <c r="L139" s="60">
        <f>Récap!L205</f>
        <v>0</v>
      </c>
      <c r="M139" s="60">
        <f>Récap!M205</f>
        <v>0</v>
      </c>
      <c r="N139" s="60">
        <f>Récap!N205</f>
        <v>0</v>
      </c>
      <c r="O139" s="60">
        <f>Récap!O205</f>
        <v>1</v>
      </c>
      <c r="P139" s="60">
        <f>Récap!P205</f>
        <v>0</v>
      </c>
      <c r="Q139" s="60">
        <f>Récap!Q205</f>
        <v>0</v>
      </c>
      <c r="R139" s="60">
        <f>Récap!R205</f>
        <v>0</v>
      </c>
      <c r="S139" s="24">
        <f t="shared" si="2"/>
        <v>1</v>
      </c>
    </row>
    <row r="140" spans="2:19">
      <c r="B140" s="25" t="s">
        <v>128</v>
      </c>
      <c r="C140" s="25">
        <v>2030</v>
      </c>
      <c r="D140" s="26" t="s">
        <v>73</v>
      </c>
      <c r="E140" s="60">
        <f>Récap!E206</f>
        <v>0</v>
      </c>
      <c r="F140" s="60">
        <f>Récap!F206</f>
        <v>0</v>
      </c>
      <c r="G140" s="60">
        <f>Récap!G206</f>
        <v>0</v>
      </c>
      <c r="H140" s="60">
        <f>Récap!H206</f>
        <v>0</v>
      </c>
      <c r="I140" s="60">
        <f>Récap!I206</f>
        <v>0</v>
      </c>
      <c r="J140" s="60">
        <f>Récap!J206</f>
        <v>0</v>
      </c>
      <c r="K140" s="60">
        <f>Récap!K206</f>
        <v>0</v>
      </c>
      <c r="L140" s="60">
        <f>Récap!L206</f>
        <v>0</v>
      </c>
      <c r="M140" s="60">
        <f>Récap!M206</f>
        <v>0</v>
      </c>
      <c r="N140" s="60">
        <f>Récap!N206</f>
        <v>0</v>
      </c>
      <c r="O140" s="60">
        <f>Récap!O206</f>
        <v>1</v>
      </c>
      <c r="P140" s="60">
        <f>Récap!P206</f>
        <v>0</v>
      </c>
      <c r="Q140" s="60">
        <f>Récap!Q206</f>
        <v>0</v>
      </c>
      <c r="R140" s="60">
        <f>Récap!R206</f>
        <v>0</v>
      </c>
      <c r="S140" s="24">
        <f t="shared" si="2"/>
        <v>1</v>
      </c>
    </row>
    <row r="141" spans="2:19">
      <c r="B141" s="25" t="s">
        <v>128</v>
      </c>
      <c r="C141" s="25">
        <v>2050</v>
      </c>
      <c r="D141" s="26" t="s">
        <v>73</v>
      </c>
      <c r="E141" s="60">
        <f>Récap!E208</f>
        <v>0</v>
      </c>
      <c r="F141" s="60">
        <f>Récap!F208</f>
        <v>0</v>
      </c>
      <c r="G141" s="60">
        <f>Récap!G208</f>
        <v>0</v>
      </c>
      <c r="H141" s="60">
        <f>Récap!H208</f>
        <v>0</v>
      </c>
      <c r="I141" s="60">
        <f>Récap!I208</f>
        <v>0</v>
      </c>
      <c r="J141" s="60">
        <f>Récap!J208</f>
        <v>0</v>
      </c>
      <c r="K141" s="60">
        <f>Récap!K208</f>
        <v>0</v>
      </c>
      <c r="L141" s="60">
        <f>Récap!L208</f>
        <v>0</v>
      </c>
      <c r="M141" s="60">
        <f>Récap!M208</f>
        <v>0</v>
      </c>
      <c r="N141" s="60">
        <f>Récap!N208</f>
        <v>0</v>
      </c>
      <c r="O141" s="60">
        <f>Récap!O208</f>
        <v>1</v>
      </c>
      <c r="P141" s="60">
        <f>Récap!P208</f>
        <v>0</v>
      </c>
      <c r="Q141" s="60">
        <f>Récap!Q208</f>
        <v>0</v>
      </c>
      <c r="R141" s="60">
        <f>Récap!R208</f>
        <v>0</v>
      </c>
      <c r="S141" s="24">
        <f t="shared" si="2"/>
        <v>1</v>
      </c>
    </row>
    <row r="146" spans="2:19">
      <c r="B146" s="464" t="s">
        <v>131</v>
      </c>
      <c r="C146" s="464"/>
      <c r="D146" s="464"/>
      <c r="E146" s="464"/>
      <c r="F146" s="464"/>
      <c r="G146" s="464"/>
      <c r="H146" s="464"/>
      <c r="I146" s="464"/>
      <c r="J146" s="464"/>
      <c r="K146" s="464"/>
      <c r="L146" s="464"/>
      <c r="M146" s="464"/>
      <c r="N146" s="464"/>
      <c r="O146" s="464"/>
      <c r="P146" s="464"/>
      <c r="Q146" s="464"/>
      <c r="R146" s="464"/>
      <c r="S146" s="464"/>
    </row>
    <row r="147" spans="2:19">
      <c r="B147" s="55"/>
      <c r="C147" s="55"/>
      <c r="D147" s="55"/>
      <c r="E147" s="55"/>
      <c r="F147" s="55"/>
      <c r="G147" s="55"/>
    </row>
    <row r="148" spans="2:19">
      <c r="B148" s="463" t="s">
        <v>371</v>
      </c>
      <c r="C148" s="463"/>
      <c r="D148" s="463"/>
      <c r="E148" s="463"/>
      <c r="F148" s="463"/>
      <c r="G148" s="463"/>
      <c r="H148" s="463"/>
      <c r="I148" s="463"/>
      <c r="J148" s="463"/>
      <c r="K148" s="463"/>
      <c r="L148" s="463"/>
      <c r="M148" s="463"/>
      <c r="N148" s="463"/>
      <c r="O148" s="463"/>
      <c r="P148" s="463"/>
      <c r="Q148" s="463"/>
      <c r="R148" s="463"/>
      <c r="S148" s="463"/>
    </row>
    <row r="149" spans="2:19">
      <c r="B149" s="463"/>
      <c r="C149" s="463"/>
      <c r="D149" s="463"/>
      <c r="E149" s="463"/>
      <c r="F149" s="463"/>
      <c r="G149" s="463"/>
      <c r="H149" s="463"/>
      <c r="I149" s="463"/>
      <c r="J149" s="463"/>
      <c r="K149" s="463"/>
      <c r="L149" s="463"/>
      <c r="M149" s="463"/>
      <c r="N149" s="463"/>
      <c r="O149" s="463"/>
      <c r="P149" s="463"/>
      <c r="Q149" s="463"/>
      <c r="R149" s="463"/>
      <c r="S149" s="463"/>
    </row>
    <row r="151" spans="2:19">
      <c r="B151" s="500" t="s">
        <v>129</v>
      </c>
      <c r="C151" s="500"/>
      <c r="D151" s="501" t="s">
        <v>193</v>
      </c>
      <c r="E151" s="501"/>
      <c r="F151" s="501"/>
      <c r="G151" s="501"/>
    </row>
    <row r="152" spans="2:19">
      <c r="B152" s="500"/>
      <c r="C152" s="500"/>
      <c r="D152" s="54">
        <v>2025</v>
      </c>
      <c r="E152" s="54">
        <v>2030</v>
      </c>
      <c r="F152" s="54">
        <v>2040</v>
      </c>
      <c r="G152" s="54">
        <v>2050</v>
      </c>
    </row>
    <row r="153" spans="2:19">
      <c r="B153" s="485" t="s">
        <v>9</v>
      </c>
      <c r="C153" s="485"/>
      <c r="D153" s="32"/>
      <c r="E153" s="32"/>
      <c r="F153" s="32"/>
      <c r="G153" s="32"/>
    </row>
    <row r="154" spans="2:19" ht="14.4" customHeight="1">
      <c r="B154" s="474" t="s">
        <v>49</v>
      </c>
      <c r="C154" s="474"/>
      <c r="D154" s="107">
        <f>Récap!D221</f>
        <v>0.98</v>
      </c>
      <c r="E154" s="107">
        <f>Récap!E221</f>
        <v>0.9</v>
      </c>
      <c r="F154" s="107"/>
      <c r="G154" s="107">
        <f>Récap!G221</f>
        <v>0.7</v>
      </c>
    </row>
    <row r="155" spans="2:19">
      <c r="B155" s="474" t="s">
        <v>50</v>
      </c>
      <c r="C155" s="474"/>
      <c r="D155" s="107">
        <f>Récap!D222</f>
        <v>0.98</v>
      </c>
      <c r="E155" s="107">
        <f>Récap!E222</f>
        <v>0.95</v>
      </c>
      <c r="F155" s="107"/>
      <c r="G155" s="107">
        <f>Récap!G222</f>
        <v>0.9</v>
      </c>
    </row>
    <row r="156" spans="2:19">
      <c r="B156" s="474" t="s">
        <v>51</v>
      </c>
      <c r="C156" s="474"/>
      <c r="D156" s="107">
        <f>Récap!D223</f>
        <v>1</v>
      </c>
      <c r="E156" s="107">
        <f>Récap!E223</f>
        <v>0.95</v>
      </c>
      <c r="F156" s="107"/>
      <c r="G156" s="107">
        <f>Récap!G223</f>
        <v>0.9</v>
      </c>
    </row>
    <row r="157" spans="2:19">
      <c r="B157" s="474" t="s">
        <v>82</v>
      </c>
      <c r="C157" s="474"/>
      <c r="D157" s="107">
        <f>Récap!D224</f>
        <v>1</v>
      </c>
      <c r="E157" s="107">
        <f>Récap!E224</f>
        <v>0.95</v>
      </c>
      <c r="F157" s="107"/>
      <c r="G157" s="107">
        <f>Récap!G224</f>
        <v>0.9</v>
      </c>
    </row>
    <row r="158" spans="2:19">
      <c r="B158" s="474" t="s">
        <v>74</v>
      </c>
      <c r="C158" s="474"/>
      <c r="D158" s="107">
        <f>Récap!D225</f>
        <v>0.98</v>
      </c>
      <c r="E158" s="107">
        <f>Récap!E225</f>
        <v>0.9</v>
      </c>
      <c r="F158" s="107"/>
      <c r="G158" s="107">
        <f>Récap!G225</f>
        <v>0.8</v>
      </c>
    </row>
    <row r="159" spans="2:19">
      <c r="B159" s="474" t="s">
        <v>75</v>
      </c>
      <c r="C159" s="474"/>
      <c r="D159" s="107">
        <f>Récap!D226</f>
        <v>0.95</v>
      </c>
      <c r="E159" s="107">
        <f>Récap!E226</f>
        <v>0.75</v>
      </c>
      <c r="F159" s="107"/>
      <c r="G159" s="107">
        <f>Récap!G226</f>
        <v>0.75</v>
      </c>
    </row>
    <row r="160" spans="2:19">
      <c r="B160" s="474" t="s">
        <v>55</v>
      </c>
      <c r="C160" s="474"/>
      <c r="D160" s="107">
        <f>Récap!D227</f>
        <v>0.98</v>
      </c>
      <c r="E160" s="107">
        <f>Récap!E227</f>
        <v>0.95</v>
      </c>
      <c r="F160" s="107"/>
      <c r="G160" s="107">
        <f>Récap!G227</f>
        <v>0.9</v>
      </c>
    </row>
    <row r="161" spans="2:14">
      <c r="B161" s="485" t="s">
        <v>10</v>
      </c>
      <c r="C161" s="485"/>
      <c r="D161" s="314"/>
      <c r="E161" s="314"/>
      <c r="F161" s="314"/>
      <c r="G161" s="314"/>
    </row>
    <row r="162" spans="2:14">
      <c r="B162" s="474" t="s">
        <v>56</v>
      </c>
      <c r="C162" s="474"/>
      <c r="D162" s="107">
        <f>Récap!D229</f>
        <v>0.95</v>
      </c>
      <c r="E162" s="107">
        <f>Récap!E229</f>
        <v>0.92</v>
      </c>
      <c r="F162" s="107"/>
      <c r="G162" s="107">
        <f>Récap!G229</f>
        <v>0.88</v>
      </c>
    </row>
    <row r="163" spans="2:14">
      <c r="B163" s="474" t="s">
        <v>57</v>
      </c>
      <c r="C163" s="474"/>
      <c r="D163" s="107">
        <f>Récap!D231</f>
        <v>0.98</v>
      </c>
      <c r="E163" s="107">
        <f>Récap!E231</f>
        <v>0.95</v>
      </c>
      <c r="F163" s="107"/>
      <c r="G163" s="107">
        <f>Récap!G231</f>
        <v>0.87</v>
      </c>
    </row>
    <row r="164" spans="2:14">
      <c r="B164" s="474" t="s">
        <v>58</v>
      </c>
      <c r="C164" s="474"/>
      <c r="D164" s="107">
        <f>Récap!D232</f>
        <v>0.95</v>
      </c>
      <c r="E164" s="107">
        <f>Récap!E232</f>
        <v>0.92392878779904197</v>
      </c>
      <c r="F164" s="107"/>
      <c r="G164" s="107">
        <f>Récap!G232</f>
        <v>0.80883722113387913</v>
      </c>
    </row>
    <row r="165" spans="2:14">
      <c r="B165" s="485" t="s">
        <v>59</v>
      </c>
      <c r="C165" s="485"/>
      <c r="D165" s="314"/>
      <c r="E165" s="314"/>
      <c r="F165" s="314"/>
      <c r="G165" s="314"/>
      <c r="L165" s="58"/>
      <c r="N165" s="313"/>
    </row>
    <row r="166" spans="2:14">
      <c r="B166" s="474" t="s">
        <v>76</v>
      </c>
      <c r="C166" s="474"/>
      <c r="D166" s="107">
        <f>Récap!D234</f>
        <v>0.98</v>
      </c>
      <c r="E166" s="107">
        <f>Récap!E234</f>
        <v>0.99400000000000011</v>
      </c>
      <c r="F166" s="107"/>
      <c r="G166" s="107">
        <f>Récap!G234</f>
        <v>0.91600000000000004</v>
      </c>
      <c r="L166" s="58"/>
      <c r="N166" s="75"/>
    </row>
    <row r="167" spans="2:14">
      <c r="B167" s="474" t="s">
        <v>61</v>
      </c>
      <c r="C167" s="474"/>
      <c r="D167" s="107">
        <f>Récap!D235</f>
        <v>0.93</v>
      </c>
      <c r="E167" s="107">
        <f>Récap!E235</f>
        <v>0.86</v>
      </c>
      <c r="F167" s="107"/>
      <c r="G167" s="107">
        <f>Récap!G235</f>
        <v>0.75</v>
      </c>
    </row>
    <row r="168" spans="2:14">
      <c r="B168" s="474" t="s">
        <v>62</v>
      </c>
      <c r="C168" s="474"/>
      <c r="D168" s="107">
        <f>Récap!D236</f>
        <v>0.95499999999999996</v>
      </c>
      <c r="E168" s="107">
        <f>Récap!E236</f>
        <v>0.91192459713828089</v>
      </c>
      <c r="F168" s="107"/>
      <c r="G168" s="107">
        <f>Récap!G236</f>
        <v>0.78478047051413091</v>
      </c>
    </row>
    <row r="169" spans="2:14">
      <c r="B169" s="485" t="s">
        <v>77</v>
      </c>
      <c r="C169" s="485"/>
      <c r="D169" s="314"/>
      <c r="E169" s="314"/>
      <c r="F169" s="314"/>
      <c r="G169" s="314"/>
    </row>
    <row r="170" spans="2:14">
      <c r="B170" s="474" t="s">
        <v>78</v>
      </c>
      <c r="C170" s="474"/>
      <c r="D170" s="107">
        <f>Récap!D238</f>
        <v>0.94</v>
      </c>
      <c r="E170" s="107">
        <f>Récap!E238</f>
        <v>0.88300000000000001</v>
      </c>
      <c r="F170" s="107"/>
      <c r="G170" s="107">
        <f>Récap!G238</f>
        <v>0.67500000000000004</v>
      </c>
    </row>
    <row r="171" spans="2:14">
      <c r="B171" s="474" t="s">
        <v>79</v>
      </c>
      <c r="C171" s="474"/>
      <c r="D171" s="107">
        <f>Récap!D239</f>
        <v>0.93</v>
      </c>
      <c r="E171" s="107">
        <f>Récap!E239</f>
        <v>0.87367053617953994</v>
      </c>
      <c r="F171" s="107"/>
      <c r="G171" s="107">
        <f>Récap!G239</f>
        <v>0.73496193731983273</v>
      </c>
    </row>
    <row r="172" spans="2:14">
      <c r="B172" s="485" t="s">
        <v>66</v>
      </c>
      <c r="C172" s="485"/>
      <c r="D172" s="107">
        <f>Récap!D240</f>
        <v>0.94</v>
      </c>
      <c r="E172" s="107">
        <f>Récap!E240</f>
        <v>0.88</v>
      </c>
      <c r="F172" s="107"/>
      <c r="G172" s="107">
        <f>Récap!G240</f>
        <v>0.74</v>
      </c>
    </row>
    <row r="173" spans="2:14">
      <c r="B173" s="485" t="s">
        <v>16</v>
      </c>
      <c r="C173" s="485"/>
      <c r="D173" s="107">
        <f>Récap!D241</f>
        <v>0.95</v>
      </c>
      <c r="E173" s="107">
        <f>Récap!E241</f>
        <v>0.87772780835811481</v>
      </c>
      <c r="F173" s="107"/>
      <c r="G173" s="107">
        <f>Récap!G241</f>
        <v>0.71964250463505797</v>
      </c>
    </row>
    <row r="174" spans="2:14">
      <c r="B174" s="485" t="s">
        <v>67</v>
      </c>
      <c r="C174" s="485"/>
      <c r="D174" s="314"/>
      <c r="E174" s="314"/>
      <c r="F174" s="314"/>
      <c r="G174" s="314"/>
    </row>
    <row r="175" spans="2:14">
      <c r="B175" s="474" t="s">
        <v>68</v>
      </c>
      <c r="C175" s="474"/>
      <c r="D175" s="107">
        <f>Récap!D243</f>
        <v>0.94</v>
      </c>
      <c r="E175" s="107">
        <f>Récap!E243</f>
        <v>0.91644657204240421</v>
      </c>
      <c r="F175" s="107"/>
      <c r="G175" s="107">
        <f>Récap!G243</f>
        <v>0.73044657204240426</v>
      </c>
    </row>
    <row r="176" spans="2:14">
      <c r="B176" s="474" t="s">
        <v>69</v>
      </c>
      <c r="C176" s="474"/>
      <c r="D176" s="107">
        <f>Récap!D244</f>
        <v>0.92500000000000004</v>
      </c>
      <c r="E176" s="107">
        <f>Récap!E244</f>
        <v>0.88</v>
      </c>
      <c r="F176" s="107"/>
      <c r="G176" s="107">
        <f>Récap!G244</f>
        <v>0.74</v>
      </c>
    </row>
    <row r="179" spans="2:19">
      <c r="B179" s="502"/>
      <c r="C179" s="502"/>
      <c r="D179" s="502"/>
      <c r="E179" s="502"/>
      <c r="F179" s="502"/>
      <c r="G179" s="502"/>
      <c r="H179" s="502"/>
      <c r="I179" s="502"/>
      <c r="J179" s="502"/>
      <c r="K179" s="502"/>
      <c r="L179" s="502"/>
      <c r="M179" s="502"/>
      <c r="N179" s="502"/>
      <c r="O179" s="502"/>
      <c r="P179" s="502"/>
      <c r="Q179" s="502"/>
      <c r="R179" s="502"/>
      <c r="S179" s="502"/>
    </row>
  </sheetData>
  <mergeCells count="38">
    <mergeCell ref="B179:S179"/>
    <mergeCell ref="B175:C175"/>
    <mergeCell ref="B176:C176"/>
    <mergeCell ref="B172:C172"/>
    <mergeCell ref="B173:C173"/>
    <mergeCell ref="B174:C174"/>
    <mergeCell ref="B169:C169"/>
    <mergeCell ref="B170:C170"/>
    <mergeCell ref="B171:C171"/>
    <mergeCell ref="B166:C166"/>
    <mergeCell ref="B167:C167"/>
    <mergeCell ref="B168:C168"/>
    <mergeCell ref="B163:C163"/>
    <mergeCell ref="B164:C164"/>
    <mergeCell ref="B165:C165"/>
    <mergeCell ref="B160:C160"/>
    <mergeCell ref="B161:C161"/>
    <mergeCell ref="B162:C162"/>
    <mergeCell ref="B157:C157"/>
    <mergeCell ref="B158:C158"/>
    <mergeCell ref="B159:C159"/>
    <mergeCell ref="B154:C154"/>
    <mergeCell ref="B155:C155"/>
    <mergeCell ref="B156:C156"/>
    <mergeCell ref="B151:C152"/>
    <mergeCell ref="D151:G151"/>
    <mergeCell ref="B153:C153"/>
    <mergeCell ref="B50:S50"/>
    <mergeCell ref="B53:S53"/>
    <mergeCell ref="B54:S54"/>
    <mergeCell ref="B56:D56"/>
    <mergeCell ref="B57:D57"/>
    <mergeCell ref="B146:S146"/>
    <mergeCell ref="B1:S1"/>
    <mergeCell ref="B23:S23"/>
    <mergeCell ref="B25:S25"/>
    <mergeCell ref="L39:L47"/>
    <mergeCell ref="B148:S14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0111-F196-4C0B-B8CA-2F3D795CBD81}">
  <dimension ref="B1:BV341"/>
  <sheetViews>
    <sheetView showGridLines="0" topLeftCell="A38" zoomScale="78" zoomScaleNormal="85" workbookViewId="0">
      <selection activeCell="I68" sqref="I68"/>
    </sheetView>
  </sheetViews>
  <sheetFormatPr baseColWidth="10" defaultRowHeight="14.4"/>
  <cols>
    <col min="4" max="4" width="14.6640625" customWidth="1"/>
    <col min="5" max="5" width="12.33203125" bestFit="1" customWidth="1"/>
    <col min="7" max="7" width="28.5546875" bestFit="1" customWidth="1"/>
    <col min="8" max="8" width="12.44140625" customWidth="1"/>
    <col min="9" max="9" width="52.77734375" customWidth="1"/>
    <col min="11" max="11" width="16.88671875" customWidth="1"/>
    <col min="19" max="19" width="41" bestFit="1" customWidth="1"/>
    <col min="26" max="26" width="15.88671875" customWidth="1"/>
  </cols>
  <sheetData>
    <row r="1" spans="2:74" ht="63" customHeight="1">
      <c r="B1" s="505" t="s">
        <v>302</v>
      </c>
      <c r="C1" s="505"/>
      <c r="D1" s="505"/>
      <c r="E1" s="505"/>
      <c r="H1" s="506" t="s">
        <v>303</v>
      </c>
      <c r="I1" s="507"/>
      <c r="J1" s="507"/>
      <c r="K1" s="507"/>
      <c r="L1" s="507"/>
      <c r="M1" s="507"/>
      <c r="N1" s="507"/>
      <c r="O1" s="507"/>
      <c r="P1" s="507"/>
      <c r="Q1" s="507"/>
      <c r="R1" s="507"/>
      <c r="S1" s="507"/>
      <c r="T1" s="507"/>
      <c r="U1" s="507"/>
      <c r="V1" s="507"/>
      <c r="W1" s="507"/>
      <c r="X1" s="508"/>
      <c r="Z1" s="509" t="s">
        <v>304</v>
      </c>
      <c r="AA1" s="509"/>
      <c r="AB1" s="509"/>
      <c r="AC1" s="509"/>
      <c r="AD1" s="509"/>
      <c r="AE1" s="509"/>
      <c r="AF1" s="509"/>
      <c r="AG1" s="509"/>
      <c r="AH1" s="509"/>
      <c r="AI1" s="509"/>
      <c r="AJ1" s="509"/>
      <c r="AK1" s="509"/>
      <c r="AL1" s="509"/>
      <c r="AM1" s="509"/>
      <c r="AN1" s="509"/>
      <c r="AO1" s="509"/>
      <c r="AP1" s="509"/>
      <c r="AQ1" s="509"/>
      <c r="AR1" s="509"/>
      <c r="AS1" s="509"/>
    </row>
    <row r="2" spans="2:74">
      <c r="E2" s="59" t="s">
        <v>471</v>
      </c>
      <c r="H2" s="245"/>
      <c r="X2" s="246"/>
      <c r="Z2" s="247"/>
      <c r="AA2" s="248"/>
      <c r="AB2" s="248"/>
      <c r="AC2" s="248"/>
      <c r="AD2" s="248"/>
      <c r="AE2" s="248"/>
      <c r="AF2" s="248"/>
      <c r="AG2" s="248"/>
      <c r="AH2" s="248"/>
      <c r="AI2" s="248"/>
      <c r="AJ2" s="248"/>
      <c r="AK2" s="248"/>
      <c r="AL2" s="248"/>
      <c r="AM2" s="248"/>
      <c r="AN2" s="248"/>
      <c r="AO2" s="248"/>
      <c r="AP2" s="248"/>
      <c r="AQ2" s="248"/>
      <c r="AR2" s="248"/>
      <c r="AS2" s="249"/>
    </row>
    <row r="3" spans="2:74" ht="69">
      <c r="B3" s="250" t="s">
        <v>305</v>
      </c>
      <c r="C3" s="251">
        <v>2021</v>
      </c>
      <c r="D3" s="251">
        <v>2030</v>
      </c>
      <c r="E3" s="251">
        <v>2050</v>
      </c>
      <c r="F3" t="s">
        <v>306</v>
      </c>
      <c r="H3" s="245"/>
      <c r="I3" s="252" t="s">
        <v>307</v>
      </c>
      <c r="J3" s="54" t="s">
        <v>36</v>
      </c>
      <c r="K3" s="54" t="s">
        <v>47</v>
      </c>
      <c r="L3" s="54" t="s">
        <v>37</v>
      </c>
      <c r="M3" s="54" t="s">
        <v>72</v>
      </c>
      <c r="N3" s="54" t="s">
        <v>43</v>
      </c>
      <c r="O3" s="54" t="s">
        <v>44</v>
      </c>
      <c r="P3" s="54" t="s">
        <v>45</v>
      </c>
      <c r="Q3" s="54" t="s">
        <v>46</v>
      </c>
      <c r="R3" s="54" t="s">
        <v>39</v>
      </c>
      <c r="S3" s="54" t="s">
        <v>40</v>
      </c>
      <c r="T3" s="54" t="s">
        <v>71</v>
      </c>
      <c r="U3" s="54" t="s">
        <v>48</v>
      </c>
      <c r="V3" s="54" t="s">
        <v>41</v>
      </c>
      <c r="W3" s="54" t="s">
        <v>145</v>
      </c>
      <c r="X3" s="246"/>
      <c r="Z3" s="245"/>
      <c r="AS3" s="246"/>
    </row>
    <row r="4" spans="2:74" ht="69">
      <c r="B4" s="57" t="s">
        <v>190</v>
      </c>
      <c r="C4" s="253">
        <v>0</v>
      </c>
      <c r="D4" s="254">
        <f t="array" ref="D4:D16">MMULT(J4:W16,TRANSPOSE('A renseigner'!E59:R59))*C17*'A renseigner'!E154*'A renseigner'!G7/'A renseigner'!C7</f>
        <v>0</v>
      </c>
      <c r="E4" s="253">
        <f t="array" ref="E4:E16">MMULT(J4:W16,TRANSPOSE('A renseigner'!E60:R60))*C17*'A renseigner'!G154*'A renseigner'!K7/'A renseigner'!C7</f>
        <v>0</v>
      </c>
      <c r="F4" s="255">
        <f>D4-C4</f>
        <v>0</v>
      </c>
      <c r="G4" s="255"/>
      <c r="H4" s="245"/>
      <c r="I4" s="57" t="s">
        <v>190</v>
      </c>
      <c r="J4" s="57">
        <v>0</v>
      </c>
      <c r="K4" s="57">
        <v>0</v>
      </c>
      <c r="L4" s="57">
        <v>0</v>
      </c>
      <c r="M4" s="57">
        <v>0</v>
      </c>
      <c r="N4" s="57">
        <v>0</v>
      </c>
      <c r="O4" s="57">
        <v>0</v>
      </c>
      <c r="P4" s="57">
        <v>0</v>
      </c>
      <c r="Q4" s="57">
        <v>0</v>
      </c>
      <c r="R4" s="57">
        <v>0</v>
      </c>
      <c r="S4" s="57">
        <v>0</v>
      </c>
      <c r="T4" s="57">
        <v>1</v>
      </c>
      <c r="U4" s="57">
        <v>0</v>
      </c>
      <c r="V4" s="57">
        <v>0</v>
      </c>
      <c r="W4" s="57">
        <v>0</v>
      </c>
      <c r="X4" s="246"/>
      <c r="Z4" s="245"/>
      <c r="AA4" s="486" t="s">
        <v>70</v>
      </c>
      <c r="AB4" s="486"/>
      <c r="AC4" s="486"/>
      <c r="AD4" s="54" t="s">
        <v>36</v>
      </c>
      <c r="AE4" s="54" t="s">
        <v>47</v>
      </c>
      <c r="AF4" s="54" t="s">
        <v>37</v>
      </c>
      <c r="AG4" s="54" t="s">
        <v>72</v>
      </c>
      <c r="AH4" s="54" t="s">
        <v>43</v>
      </c>
      <c r="AI4" s="54" t="s">
        <v>44</v>
      </c>
      <c r="AJ4" s="54" t="s">
        <v>45</v>
      </c>
      <c r="AK4" s="54" t="s">
        <v>46</v>
      </c>
      <c r="AL4" s="54" t="s">
        <v>39</v>
      </c>
      <c r="AM4" s="54" t="s">
        <v>40</v>
      </c>
      <c r="AN4" s="54" t="s">
        <v>71</v>
      </c>
      <c r="AO4" s="54" t="s">
        <v>48</v>
      </c>
      <c r="AP4" s="54" t="s">
        <v>41</v>
      </c>
      <c r="AQ4" s="54" t="s">
        <v>145</v>
      </c>
      <c r="AR4" s="54" t="s">
        <v>23</v>
      </c>
      <c r="AS4" s="246"/>
    </row>
    <row r="5" spans="2:74">
      <c r="B5" s="57" t="s">
        <v>48</v>
      </c>
      <c r="C5" s="253">
        <v>0</v>
      </c>
      <c r="D5" s="254">
        <v>0</v>
      </c>
      <c r="E5" s="253">
        <v>0</v>
      </c>
      <c r="F5" s="255">
        <f t="shared" ref="F5:F17" si="0">D5-C5</f>
        <v>0</v>
      </c>
      <c r="G5" s="255"/>
      <c r="H5" s="245"/>
      <c r="I5" s="57" t="s">
        <v>48</v>
      </c>
      <c r="J5" s="57">
        <v>0</v>
      </c>
      <c r="K5" s="57">
        <v>0</v>
      </c>
      <c r="L5" s="57">
        <v>0</v>
      </c>
      <c r="M5" s="57">
        <v>0</v>
      </c>
      <c r="N5" s="57">
        <v>0</v>
      </c>
      <c r="O5" s="57">
        <v>0</v>
      </c>
      <c r="P5" s="57">
        <v>0</v>
      </c>
      <c r="Q5" s="57">
        <v>0</v>
      </c>
      <c r="R5" s="57">
        <v>0</v>
      </c>
      <c r="S5" s="57">
        <v>0</v>
      </c>
      <c r="T5" s="57">
        <v>0</v>
      </c>
      <c r="U5" s="57">
        <v>1</v>
      </c>
      <c r="V5" s="57">
        <v>0</v>
      </c>
      <c r="W5" s="57">
        <v>0</v>
      </c>
      <c r="X5" s="246"/>
      <c r="Z5" s="245"/>
      <c r="AA5" s="487" t="s">
        <v>9</v>
      </c>
      <c r="AB5" s="487"/>
      <c r="AC5" s="487"/>
      <c r="AD5" s="23"/>
      <c r="AE5" s="23"/>
      <c r="AF5" s="23"/>
      <c r="AG5" s="23"/>
      <c r="AH5" s="23"/>
      <c r="AI5" s="23"/>
      <c r="AJ5" s="23"/>
      <c r="AK5" s="23"/>
      <c r="AL5" s="23"/>
      <c r="AM5" s="23"/>
      <c r="AN5" s="23"/>
      <c r="AO5" s="23"/>
      <c r="AP5" s="23"/>
      <c r="AQ5" s="23"/>
      <c r="AR5" s="24"/>
      <c r="AS5" s="246"/>
    </row>
    <row r="6" spans="2:74">
      <c r="B6" s="57" t="s">
        <v>308</v>
      </c>
      <c r="C6" s="253">
        <v>0</v>
      </c>
      <c r="D6" s="254">
        <v>0</v>
      </c>
      <c r="E6" s="253">
        <v>0</v>
      </c>
      <c r="F6" s="255">
        <f t="shared" si="0"/>
        <v>0</v>
      </c>
      <c r="G6" s="255"/>
      <c r="H6" s="245"/>
      <c r="I6" s="57" t="s">
        <v>308</v>
      </c>
      <c r="J6" s="57">
        <v>0</v>
      </c>
      <c r="K6" s="57">
        <v>0</v>
      </c>
      <c r="L6" s="57">
        <v>1</v>
      </c>
      <c r="M6" s="57">
        <v>0</v>
      </c>
      <c r="N6" s="57">
        <v>0</v>
      </c>
      <c r="O6" s="57">
        <v>0</v>
      </c>
      <c r="P6" s="57">
        <v>0</v>
      </c>
      <c r="Q6" s="57">
        <v>0</v>
      </c>
      <c r="R6" s="57">
        <v>0</v>
      </c>
      <c r="S6" s="57">
        <v>0</v>
      </c>
      <c r="T6" s="57">
        <v>0</v>
      </c>
      <c r="U6" s="57">
        <v>0</v>
      </c>
      <c r="V6" s="57">
        <v>0</v>
      </c>
      <c r="W6" s="57">
        <v>0</v>
      </c>
      <c r="X6" s="246"/>
      <c r="Z6" s="245"/>
      <c r="AA6" s="25" t="s">
        <v>49</v>
      </c>
      <c r="AB6" s="25">
        <v>2021</v>
      </c>
      <c r="AC6" s="26" t="s">
        <v>73</v>
      </c>
      <c r="AD6" s="60">
        <v>0.59926162107736192</v>
      </c>
      <c r="AE6" s="60">
        <v>0.40073837892263797</v>
      </c>
      <c r="AF6" s="60">
        <v>0</v>
      </c>
      <c r="AG6" s="60">
        <v>0</v>
      </c>
      <c r="AH6" s="60">
        <v>0</v>
      </c>
      <c r="AI6" s="60">
        <v>0</v>
      </c>
      <c r="AJ6" s="60">
        <v>0</v>
      </c>
      <c r="AK6" s="60">
        <v>0</v>
      </c>
      <c r="AL6" s="60">
        <v>0</v>
      </c>
      <c r="AM6" s="60">
        <v>0</v>
      </c>
      <c r="AN6" s="60">
        <v>0</v>
      </c>
      <c r="AO6" s="60">
        <v>0</v>
      </c>
      <c r="AP6" s="60">
        <v>0</v>
      </c>
      <c r="AQ6" s="60">
        <v>0</v>
      </c>
      <c r="AR6" s="24">
        <v>0.99999999999999989</v>
      </c>
      <c r="AS6" s="246"/>
      <c r="AT6">
        <v>0.59926162107736192</v>
      </c>
      <c r="AU6">
        <v>0.40073837892263797</v>
      </c>
      <c r="AV6">
        <v>0</v>
      </c>
      <c r="AW6">
        <v>0</v>
      </c>
      <c r="AX6">
        <v>0</v>
      </c>
      <c r="AY6">
        <v>0</v>
      </c>
      <c r="AZ6">
        <v>0</v>
      </c>
      <c r="BA6">
        <v>0</v>
      </c>
      <c r="BB6">
        <v>0</v>
      </c>
      <c r="BC6">
        <v>0</v>
      </c>
      <c r="BD6">
        <v>0</v>
      </c>
      <c r="BE6">
        <v>0</v>
      </c>
      <c r="BF6">
        <v>0</v>
      </c>
      <c r="BG6">
        <v>0</v>
      </c>
      <c r="BI6" t="b">
        <f>AT6=AD6</f>
        <v>1</v>
      </c>
      <c r="BJ6" t="b">
        <f t="shared" ref="BJ6:BV21" si="1">AU6=AE6</f>
        <v>1</v>
      </c>
      <c r="BK6" t="b">
        <f t="shared" si="1"/>
        <v>1</v>
      </c>
      <c r="BL6" t="b">
        <f t="shared" si="1"/>
        <v>1</v>
      </c>
      <c r="BM6" t="b">
        <f t="shared" si="1"/>
        <v>1</v>
      </c>
      <c r="BN6" t="b">
        <f t="shared" si="1"/>
        <v>1</v>
      </c>
      <c r="BO6" t="b">
        <f t="shared" si="1"/>
        <v>1</v>
      </c>
      <c r="BP6" t="b">
        <f t="shared" si="1"/>
        <v>1</v>
      </c>
      <c r="BQ6" t="b">
        <f t="shared" si="1"/>
        <v>1</v>
      </c>
      <c r="BR6" t="b">
        <f t="shared" si="1"/>
        <v>1</v>
      </c>
      <c r="BS6" t="b">
        <f t="shared" si="1"/>
        <v>1</v>
      </c>
      <c r="BT6" t="b">
        <f t="shared" si="1"/>
        <v>1</v>
      </c>
      <c r="BU6" t="b">
        <f t="shared" si="1"/>
        <v>1</v>
      </c>
      <c r="BV6" t="b">
        <f t="shared" si="1"/>
        <v>1</v>
      </c>
    </row>
    <row r="7" spans="2:74">
      <c r="B7" s="57" t="s">
        <v>72</v>
      </c>
      <c r="C7" s="253">
        <v>0</v>
      </c>
      <c r="D7" s="254">
        <v>0</v>
      </c>
      <c r="E7" s="253">
        <v>0</v>
      </c>
      <c r="F7" s="255">
        <f t="shared" si="0"/>
        <v>0</v>
      </c>
      <c r="G7" s="255"/>
      <c r="H7" s="245"/>
      <c r="I7" s="57" t="s">
        <v>72</v>
      </c>
      <c r="J7" s="57">
        <v>0</v>
      </c>
      <c r="K7" s="57">
        <v>0</v>
      </c>
      <c r="L7" s="57">
        <v>0</v>
      </c>
      <c r="M7" s="57">
        <f>1-M16</f>
        <v>0.85</v>
      </c>
      <c r="N7" s="57">
        <v>0</v>
      </c>
      <c r="O7" s="57">
        <v>0</v>
      </c>
      <c r="P7" s="57">
        <v>0</v>
      </c>
      <c r="Q7" s="57">
        <v>0</v>
      </c>
      <c r="R7" s="57">
        <v>0</v>
      </c>
      <c r="S7" s="57">
        <v>0</v>
      </c>
      <c r="T7" s="57">
        <v>0</v>
      </c>
      <c r="U7" s="57">
        <v>0</v>
      </c>
      <c r="V7" s="57">
        <v>0</v>
      </c>
      <c r="W7" s="57">
        <v>0</v>
      </c>
      <c r="X7" s="246"/>
      <c r="Z7" s="245"/>
      <c r="AA7" s="25" t="s">
        <v>49</v>
      </c>
      <c r="AB7" s="25">
        <v>2030</v>
      </c>
      <c r="AC7" s="26" t="s">
        <v>73</v>
      </c>
      <c r="AD7" s="60">
        <v>0.37820479572313859</v>
      </c>
      <c r="AE7" s="60">
        <v>0.56179520427686125</v>
      </c>
      <c r="AF7" s="60">
        <v>0</v>
      </c>
      <c r="AG7" s="60">
        <v>0</v>
      </c>
      <c r="AH7" s="60">
        <v>0.03</v>
      </c>
      <c r="AI7" s="60">
        <v>0.03</v>
      </c>
      <c r="AJ7" s="60">
        <v>0</v>
      </c>
      <c r="AK7" s="60">
        <v>0</v>
      </c>
      <c r="AL7" s="60">
        <v>0</v>
      </c>
      <c r="AM7" s="60">
        <v>0</v>
      </c>
      <c r="AN7" s="60">
        <v>0</v>
      </c>
      <c r="AO7" s="60">
        <v>0</v>
      </c>
      <c r="AP7" s="60">
        <v>0</v>
      </c>
      <c r="AQ7" s="60">
        <v>0</v>
      </c>
      <c r="AR7" s="24">
        <v>0.99999999999999989</v>
      </c>
      <c r="AS7" s="246"/>
      <c r="AT7">
        <v>0.40820479572313895</v>
      </c>
      <c r="AU7">
        <v>0.59179520427686105</v>
      </c>
      <c r="AV7">
        <v>0</v>
      </c>
      <c r="AW7">
        <v>0</v>
      </c>
      <c r="AX7">
        <v>1.4999999999999999E-2</v>
      </c>
      <c r="AY7">
        <v>0</v>
      </c>
      <c r="AZ7">
        <v>0</v>
      </c>
      <c r="BA7">
        <v>0</v>
      </c>
      <c r="BB7">
        <v>0</v>
      </c>
      <c r="BC7">
        <v>0</v>
      </c>
      <c r="BD7">
        <v>0</v>
      </c>
      <c r="BE7">
        <v>0</v>
      </c>
      <c r="BF7">
        <v>0</v>
      </c>
      <c r="BG7">
        <v>0</v>
      </c>
      <c r="BI7" t="b">
        <f t="shared" ref="BI7:BV39" si="2">AT7=AD7</f>
        <v>0</v>
      </c>
      <c r="BJ7" t="b">
        <f t="shared" si="1"/>
        <v>0</v>
      </c>
      <c r="BK7" t="b">
        <f t="shared" si="1"/>
        <v>1</v>
      </c>
      <c r="BL7" t="b">
        <f t="shared" si="1"/>
        <v>1</v>
      </c>
      <c r="BM7" t="b">
        <f t="shared" si="1"/>
        <v>0</v>
      </c>
      <c r="BN7" t="b">
        <f t="shared" si="1"/>
        <v>0</v>
      </c>
      <c r="BO7" t="b">
        <f t="shared" si="1"/>
        <v>1</v>
      </c>
      <c r="BP7" t="b">
        <f t="shared" si="1"/>
        <v>1</v>
      </c>
      <c r="BQ7" t="b">
        <f t="shared" si="1"/>
        <v>1</v>
      </c>
      <c r="BR7" t="b">
        <f t="shared" si="1"/>
        <v>1</v>
      </c>
      <c r="BS7" t="b">
        <f t="shared" si="1"/>
        <v>1</v>
      </c>
      <c r="BT7" t="b">
        <f t="shared" si="1"/>
        <v>1</v>
      </c>
      <c r="BU7" t="b">
        <f t="shared" si="1"/>
        <v>1</v>
      </c>
      <c r="BV7" t="b">
        <f t="shared" si="1"/>
        <v>1</v>
      </c>
    </row>
    <row r="8" spans="2:74">
      <c r="B8" s="57" t="s">
        <v>42</v>
      </c>
      <c r="C8" s="253"/>
      <c r="D8" s="254">
        <v>0</v>
      </c>
      <c r="E8" s="253">
        <v>0</v>
      </c>
      <c r="F8" s="255">
        <f t="shared" si="0"/>
        <v>0</v>
      </c>
      <c r="G8" s="255"/>
      <c r="H8" s="245"/>
      <c r="I8" s="57" t="s">
        <v>42</v>
      </c>
      <c r="J8" s="57">
        <v>0</v>
      </c>
      <c r="K8" s="57">
        <v>0</v>
      </c>
      <c r="L8" s="57">
        <v>0</v>
      </c>
      <c r="M8" s="57">
        <v>0</v>
      </c>
      <c r="N8" s="57">
        <v>0</v>
      </c>
      <c r="O8" s="57">
        <v>0</v>
      </c>
      <c r="P8" s="57">
        <v>0</v>
      </c>
      <c r="Q8" s="57">
        <v>0</v>
      </c>
      <c r="R8" s="57">
        <v>0</v>
      </c>
      <c r="S8" s="57">
        <v>0</v>
      </c>
      <c r="T8" s="57">
        <v>0</v>
      </c>
      <c r="U8" s="57">
        <v>0</v>
      </c>
      <c r="V8" s="57">
        <v>0</v>
      </c>
      <c r="W8" s="57">
        <v>1</v>
      </c>
      <c r="X8" s="246"/>
      <c r="Z8" s="245"/>
      <c r="AA8" s="25" t="s">
        <v>49</v>
      </c>
      <c r="AB8" s="25">
        <v>2050</v>
      </c>
      <c r="AC8" s="26" t="s">
        <v>73</v>
      </c>
      <c r="AD8" s="60">
        <v>0.33394678771298414</v>
      </c>
      <c r="AE8" s="60">
        <v>0.49605321228701588</v>
      </c>
      <c r="AF8" s="60">
        <v>0</v>
      </c>
      <c r="AG8" s="60">
        <v>0</v>
      </c>
      <c r="AH8" s="60">
        <v>0.05</v>
      </c>
      <c r="AI8" s="60">
        <v>0.12</v>
      </c>
      <c r="AJ8" s="60">
        <v>0</v>
      </c>
      <c r="AK8" s="60">
        <v>0</v>
      </c>
      <c r="AL8" s="60">
        <v>0</v>
      </c>
      <c r="AM8" s="60">
        <v>0</v>
      </c>
      <c r="AN8" s="60">
        <v>0</v>
      </c>
      <c r="AO8" s="60">
        <v>0</v>
      </c>
      <c r="AP8" s="60">
        <v>0</v>
      </c>
      <c r="AQ8" s="60">
        <v>0</v>
      </c>
      <c r="AR8" s="24">
        <v>1</v>
      </c>
      <c r="AS8" s="246"/>
      <c r="AT8">
        <v>0.33394678771298414</v>
      </c>
      <c r="AU8">
        <v>0.49605321228701588</v>
      </c>
      <c r="AV8">
        <v>0</v>
      </c>
      <c r="AW8">
        <v>0</v>
      </c>
      <c r="AX8">
        <v>0.05</v>
      </c>
      <c r="AY8">
        <v>0.12</v>
      </c>
      <c r="AZ8">
        <v>0</v>
      </c>
      <c r="BA8">
        <v>0</v>
      </c>
      <c r="BB8">
        <v>0</v>
      </c>
      <c r="BC8">
        <v>0</v>
      </c>
      <c r="BD8">
        <v>0</v>
      </c>
      <c r="BE8">
        <v>0</v>
      </c>
      <c r="BF8">
        <v>0</v>
      </c>
      <c r="BG8">
        <v>0</v>
      </c>
      <c r="BI8" t="b">
        <f t="shared" si="2"/>
        <v>1</v>
      </c>
      <c r="BJ8" t="b">
        <f t="shared" si="1"/>
        <v>1</v>
      </c>
      <c r="BK8" t="b">
        <f t="shared" si="1"/>
        <v>1</v>
      </c>
      <c r="BL8" t="b">
        <f t="shared" si="1"/>
        <v>1</v>
      </c>
      <c r="BM8" t="b">
        <f t="shared" si="1"/>
        <v>1</v>
      </c>
      <c r="BN8" t="b">
        <f t="shared" si="1"/>
        <v>1</v>
      </c>
      <c r="BO8" t="b">
        <f t="shared" si="1"/>
        <v>1</v>
      </c>
      <c r="BP8" t="b">
        <f t="shared" si="1"/>
        <v>1</v>
      </c>
      <c r="BQ8" t="b">
        <f t="shared" si="1"/>
        <v>1</v>
      </c>
      <c r="BR8" t="b">
        <f t="shared" si="1"/>
        <v>1</v>
      </c>
      <c r="BS8" t="b">
        <f t="shared" si="1"/>
        <v>1</v>
      </c>
      <c r="BT8" t="b">
        <f t="shared" si="1"/>
        <v>1</v>
      </c>
      <c r="BU8" t="b">
        <f t="shared" si="1"/>
        <v>1</v>
      </c>
      <c r="BV8" t="b">
        <f t="shared" si="1"/>
        <v>1</v>
      </c>
    </row>
    <row r="9" spans="2:74">
      <c r="B9" s="57" t="s">
        <v>309</v>
      </c>
      <c r="C9" s="253">
        <v>0</v>
      </c>
      <c r="D9" s="254">
        <v>602.96595579727705</v>
      </c>
      <c r="E9" s="254">
        <v>0</v>
      </c>
      <c r="F9" s="255">
        <f t="shared" si="0"/>
        <v>602.96595579727705</v>
      </c>
      <c r="G9" s="255"/>
      <c r="H9" s="245"/>
      <c r="I9" s="57" t="s">
        <v>309</v>
      </c>
      <c r="J9" s="57">
        <v>0</v>
      </c>
      <c r="K9" s="57">
        <v>0</v>
      </c>
      <c r="L9" s="57">
        <v>0</v>
      </c>
      <c r="M9" s="57">
        <v>0</v>
      </c>
      <c r="N9" s="57">
        <v>1</v>
      </c>
      <c r="O9" s="57">
        <v>0</v>
      </c>
      <c r="P9" s="57">
        <v>0</v>
      </c>
      <c r="Q9" s="57">
        <v>0</v>
      </c>
      <c r="R9" s="57">
        <v>0</v>
      </c>
      <c r="S9" s="57">
        <v>0</v>
      </c>
      <c r="T9" s="57">
        <v>0</v>
      </c>
      <c r="U9" s="57">
        <v>0</v>
      </c>
      <c r="V9" s="57">
        <v>0</v>
      </c>
      <c r="W9" s="57">
        <v>0</v>
      </c>
      <c r="X9" s="246"/>
      <c r="Z9" s="245"/>
      <c r="AA9" s="27"/>
      <c r="AB9" s="27"/>
      <c r="AC9" s="28"/>
      <c r="AD9" s="61"/>
      <c r="AE9" s="61"/>
      <c r="AF9" s="61"/>
      <c r="AG9" s="61"/>
      <c r="AH9" s="61"/>
      <c r="AI9" s="61"/>
      <c r="AJ9" s="61"/>
      <c r="AK9" s="61"/>
      <c r="AL9" s="61"/>
      <c r="AM9" s="61"/>
      <c r="AN9" s="61"/>
      <c r="AO9" s="61"/>
      <c r="AP9" s="61"/>
      <c r="AQ9" s="61"/>
      <c r="AR9" s="180">
        <v>0</v>
      </c>
      <c r="AS9" s="246"/>
      <c r="BI9" t="b">
        <f t="shared" si="2"/>
        <v>1</v>
      </c>
      <c r="BJ9" t="b">
        <f t="shared" si="1"/>
        <v>1</v>
      </c>
      <c r="BK9" t="b">
        <f t="shared" si="1"/>
        <v>1</v>
      </c>
      <c r="BL9" t="b">
        <f t="shared" si="1"/>
        <v>1</v>
      </c>
      <c r="BM9" t="b">
        <f t="shared" si="1"/>
        <v>1</v>
      </c>
      <c r="BN9" t="b">
        <f t="shared" si="1"/>
        <v>1</v>
      </c>
      <c r="BO9" t="b">
        <f t="shared" si="1"/>
        <v>1</v>
      </c>
      <c r="BP9" t="b">
        <f t="shared" si="1"/>
        <v>1</v>
      </c>
      <c r="BQ9" t="b">
        <f t="shared" si="1"/>
        <v>1</v>
      </c>
      <c r="BR9" t="b">
        <f t="shared" si="1"/>
        <v>1</v>
      </c>
      <c r="BS9" t="b">
        <f t="shared" si="1"/>
        <v>1</v>
      </c>
      <c r="BT9" t="b">
        <f t="shared" si="1"/>
        <v>1</v>
      </c>
      <c r="BU9" t="b">
        <f t="shared" si="1"/>
        <v>1</v>
      </c>
      <c r="BV9" t="b">
        <f t="shared" si="1"/>
        <v>1</v>
      </c>
    </row>
    <row r="10" spans="2:74">
      <c r="B10" s="57" t="s">
        <v>310</v>
      </c>
      <c r="C10" s="253">
        <v>0</v>
      </c>
      <c r="D10" s="254">
        <v>1205.9319115945541</v>
      </c>
      <c r="E10" s="254">
        <v>0</v>
      </c>
      <c r="F10" s="255">
        <f t="shared" si="0"/>
        <v>1205.9319115945541</v>
      </c>
      <c r="G10" s="255"/>
      <c r="H10" s="245"/>
      <c r="I10" s="57" t="s">
        <v>310</v>
      </c>
      <c r="J10" s="57">
        <v>0</v>
      </c>
      <c r="K10" s="57">
        <v>0</v>
      </c>
      <c r="L10" s="57">
        <v>0</v>
      </c>
      <c r="M10" s="57">
        <v>0</v>
      </c>
      <c r="N10" s="57">
        <v>0</v>
      </c>
      <c r="O10" s="57">
        <v>1</v>
      </c>
      <c r="P10" s="57">
        <v>0</v>
      </c>
      <c r="Q10" s="57">
        <v>0</v>
      </c>
      <c r="R10" s="57">
        <v>0</v>
      </c>
      <c r="S10" s="57">
        <v>0</v>
      </c>
      <c r="T10" s="57">
        <v>0</v>
      </c>
      <c r="U10" s="57">
        <v>0</v>
      </c>
      <c r="V10" s="57">
        <v>0</v>
      </c>
      <c r="W10" s="57">
        <v>0</v>
      </c>
      <c r="X10" s="246"/>
      <c r="Z10" s="245"/>
      <c r="AA10" s="25" t="s">
        <v>50</v>
      </c>
      <c r="AB10" s="25">
        <v>2021</v>
      </c>
      <c r="AC10" s="26" t="s">
        <v>73</v>
      </c>
      <c r="AD10" s="60">
        <v>3.5000000000000003E-2</v>
      </c>
      <c r="AE10" s="60">
        <v>0</v>
      </c>
      <c r="AF10" s="60">
        <v>0.02</v>
      </c>
      <c r="AG10" s="60">
        <v>0.22</v>
      </c>
      <c r="AH10" s="60">
        <v>0</v>
      </c>
      <c r="AI10" s="60">
        <v>0</v>
      </c>
      <c r="AJ10" s="60">
        <v>0</v>
      </c>
      <c r="AK10" s="60">
        <v>0</v>
      </c>
      <c r="AL10" s="60">
        <v>0</v>
      </c>
      <c r="AM10" s="60">
        <v>0</v>
      </c>
      <c r="AN10" s="60">
        <v>0.72499999999999998</v>
      </c>
      <c r="AO10" s="60">
        <v>0</v>
      </c>
      <c r="AP10" s="60">
        <v>0</v>
      </c>
      <c r="AQ10" s="60">
        <v>0</v>
      </c>
      <c r="AR10" s="24">
        <v>1</v>
      </c>
      <c r="AS10" s="246"/>
      <c r="AT10">
        <v>3.5000000000000003E-2</v>
      </c>
      <c r="AU10">
        <v>0</v>
      </c>
      <c r="AV10">
        <v>0.02</v>
      </c>
      <c r="AW10">
        <v>0.22</v>
      </c>
      <c r="AX10">
        <v>0</v>
      </c>
      <c r="AY10">
        <v>0</v>
      </c>
      <c r="AZ10">
        <v>0</v>
      </c>
      <c r="BA10">
        <v>0</v>
      </c>
      <c r="BB10">
        <v>0</v>
      </c>
      <c r="BC10">
        <v>0</v>
      </c>
      <c r="BD10">
        <v>0.72499999999999998</v>
      </c>
      <c r="BE10">
        <v>0</v>
      </c>
      <c r="BF10">
        <v>0</v>
      </c>
      <c r="BG10">
        <v>0</v>
      </c>
      <c r="BI10" t="b">
        <f t="shared" si="2"/>
        <v>1</v>
      </c>
      <c r="BJ10" t="b">
        <f t="shared" si="1"/>
        <v>1</v>
      </c>
      <c r="BK10" t="b">
        <f t="shared" si="1"/>
        <v>1</v>
      </c>
      <c r="BL10" t="b">
        <f t="shared" si="1"/>
        <v>1</v>
      </c>
      <c r="BM10" t="b">
        <f t="shared" si="1"/>
        <v>1</v>
      </c>
      <c r="BN10" t="b">
        <f t="shared" si="1"/>
        <v>1</v>
      </c>
      <c r="BO10" t="b">
        <f t="shared" si="1"/>
        <v>1</v>
      </c>
      <c r="BP10" t="b">
        <f t="shared" si="1"/>
        <v>1</v>
      </c>
      <c r="BQ10" t="b">
        <f t="shared" si="1"/>
        <v>1</v>
      </c>
      <c r="BR10" t="b">
        <f t="shared" si="1"/>
        <v>1</v>
      </c>
      <c r="BS10" t="b">
        <f t="shared" si="1"/>
        <v>1</v>
      </c>
      <c r="BT10" t="b">
        <f t="shared" si="1"/>
        <v>1</v>
      </c>
      <c r="BU10" t="b">
        <f t="shared" si="1"/>
        <v>1</v>
      </c>
      <c r="BV10" t="b">
        <f t="shared" si="1"/>
        <v>1</v>
      </c>
    </row>
    <row r="11" spans="2:74">
      <c r="B11" s="57" t="s">
        <v>36</v>
      </c>
      <c r="C11" s="253">
        <v>17351.1796875</v>
      </c>
      <c r="D11" s="254">
        <v>7346.1352281301597</v>
      </c>
      <c r="E11" s="253">
        <v>0</v>
      </c>
      <c r="F11" s="255">
        <f t="shared" si="0"/>
        <v>-10005.044459369841</v>
      </c>
      <c r="G11" s="255"/>
      <c r="H11" s="245"/>
      <c r="I11" s="57" t="s">
        <v>36</v>
      </c>
      <c r="J11" s="57">
        <v>1</v>
      </c>
      <c r="K11" s="57">
        <v>0</v>
      </c>
      <c r="L11" s="57">
        <v>0</v>
      </c>
      <c r="M11" s="57">
        <v>0</v>
      </c>
      <c r="N11" s="57">
        <v>0</v>
      </c>
      <c r="O11" s="57">
        <v>0</v>
      </c>
      <c r="P11" s="57">
        <v>0</v>
      </c>
      <c r="Q11" s="57">
        <v>0</v>
      </c>
      <c r="R11" s="57">
        <v>0</v>
      </c>
      <c r="S11" s="57">
        <v>0</v>
      </c>
      <c r="T11" s="57">
        <v>0</v>
      </c>
      <c r="U11" s="57">
        <v>0</v>
      </c>
      <c r="V11" s="57">
        <v>0</v>
      </c>
      <c r="W11" s="57">
        <v>0</v>
      </c>
      <c r="X11" s="246"/>
      <c r="Z11" s="245"/>
      <c r="AA11" s="25" t="s">
        <v>50</v>
      </c>
      <c r="AB11" s="25">
        <v>2030</v>
      </c>
      <c r="AC11" s="26" t="s">
        <v>73</v>
      </c>
      <c r="AD11" s="60">
        <v>0.02</v>
      </c>
      <c r="AE11" s="60">
        <v>0</v>
      </c>
      <c r="AF11" s="60">
        <v>0.02</v>
      </c>
      <c r="AG11" s="60">
        <v>0.2</v>
      </c>
      <c r="AH11" s="60">
        <v>0.01</v>
      </c>
      <c r="AI11" s="60">
        <v>0</v>
      </c>
      <c r="AJ11" s="60">
        <v>0</v>
      </c>
      <c r="AK11" s="60">
        <v>0</v>
      </c>
      <c r="AL11" s="60">
        <v>0</v>
      </c>
      <c r="AM11" s="60">
        <v>0</v>
      </c>
      <c r="AN11" s="60">
        <v>0.75</v>
      </c>
      <c r="AO11" s="60">
        <v>0</v>
      </c>
      <c r="AP11" s="60">
        <v>0</v>
      </c>
      <c r="AQ11" s="60">
        <v>0</v>
      </c>
      <c r="AR11" s="24">
        <v>1</v>
      </c>
      <c r="AS11" s="246"/>
      <c r="AT11">
        <v>0.02</v>
      </c>
      <c r="AU11">
        <v>0</v>
      </c>
      <c r="AV11">
        <v>0.02</v>
      </c>
      <c r="AW11">
        <v>0.2</v>
      </c>
      <c r="AX11">
        <v>0.01</v>
      </c>
      <c r="AY11">
        <v>0</v>
      </c>
      <c r="AZ11">
        <v>0</v>
      </c>
      <c r="BA11">
        <v>0</v>
      </c>
      <c r="BB11">
        <v>0</v>
      </c>
      <c r="BC11">
        <v>0</v>
      </c>
      <c r="BD11">
        <v>0.75</v>
      </c>
      <c r="BE11">
        <v>0</v>
      </c>
      <c r="BF11">
        <v>0</v>
      </c>
      <c r="BG11">
        <v>0</v>
      </c>
      <c r="BI11" t="b">
        <f t="shared" si="2"/>
        <v>1</v>
      </c>
      <c r="BJ11" t="b">
        <f t="shared" si="1"/>
        <v>1</v>
      </c>
      <c r="BK11" t="b">
        <f t="shared" si="1"/>
        <v>1</v>
      </c>
      <c r="BL11" t="b">
        <f t="shared" si="1"/>
        <v>1</v>
      </c>
      <c r="BM11" t="b">
        <f t="shared" si="1"/>
        <v>1</v>
      </c>
      <c r="BN11" t="b">
        <f t="shared" si="1"/>
        <v>1</v>
      </c>
      <c r="BO11" t="b">
        <f t="shared" si="1"/>
        <v>1</v>
      </c>
      <c r="BP11" t="b">
        <f t="shared" si="1"/>
        <v>1</v>
      </c>
      <c r="BQ11" t="b">
        <f t="shared" si="1"/>
        <v>1</v>
      </c>
      <c r="BR11" t="b">
        <f t="shared" si="1"/>
        <v>1</v>
      </c>
      <c r="BS11" t="b">
        <f t="shared" si="1"/>
        <v>1</v>
      </c>
      <c r="BT11" t="b">
        <f t="shared" si="1"/>
        <v>1</v>
      </c>
      <c r="BU11" t="b">
        <f t="shared" si="1"/>
        <v>1</v>
      </c>
      <c r="BV11" t="b">
        <f t="shared" si="1"/>
        <v>1</v>
      </c>
    </row>
    <row r="12" spans="2:74">
      <c r="B12" s="57" t="s">
        <v>47</v>
      </c>
      <c r="C12" s="253">
        <v>25773.892578125</v>
      </c>
      <c r="D12" s="254">
        <v>10943.832097720579</v>
      </c>
      <c r="E12" s="253">
        <v>0</v>
      </c>
      <c r="F12" s="255">
        <f t="shared" si="0"/>
        <v>-14830.060480404421</v>
      </c>
      <c r="G12" s="255"/>
      <c r="H12" s="245"/>
      <c r="I12" s="57" t="s">
        <v>47</v>
      </c>
      <c r="J12" s="57">
        <v>0</v>
      </c>
      <c r="K12" s="57">
        <v>1</v>
      </c>
      <c r="L12" s="57">
        <v>0</v>
      </c>
      <c r="M12" s="57">
        <v>0</v>
      </c>
      <c r="N12" s="57">
        <v>0</v>
      </c>
      <c r="O12" s="57">
        <v>0</v>
      </c>
      <c r="P12" s="57">
        <v>0</v>
      </c>
      <c r="Q12" s="57">
        <v>0</v>
      </c>
      <c r="R12" s="57">
        <v>0</v>
      </c>
      <c r="S12" s="57">
        <v>0</v>
      </c>
      <c r="T12" s="57">
        <v>0</v>
      </c>
      <c r="U12" s="57">
        <v>0</v>
      </c>
      <c r="V12" s="57">
        <v>0</v>
      </c>
      <c r="W12" s="57">
        <v>0</v>
      </c>
      <c r="X12" s="246"/>
      <c r="Z12" s="245"/>
      <c r="AA12" s="25" t="s">
        <v>50</v>
      </c>
      <c r="AB12" s="25">
        <v>2050</v>
      </c>
      <c r="AC12" s="26" t="s">
        <v>73</v>
      </c>
      <c r="AD12" s="60">
        <v>1.0514067876993801E-2</v>
      </c>
      <c r="AE12" s="60">
        <v>0</v>
      </c>
      <c r="AF12" s="60">
        <v>1.60951739582194E-2</v>
      </c>
      <c r="AG12" s="60">
        <v>0.14413969617456701</v>
      </c>
      <c r="AH12" s="60">
        <v>2.19855996537811E-2</v>
      </c>
      <c r="AI12" s="60">
        <v>0</v>
      </c>
      <c r="AJ12" s="60">
        <v>0</v>
      </c>
      <c r="AK12" s="60">
        <v>0</v>
      </c>
      <c r="AL12" s="60">
        <v>0</v>
      </c>
      <c r="AM12" s="60">
        <v>0</v>
      </c>
      <c r="AN12" s="60">
        <v>0.80726546233643903</v>
      </c>
      <c r="AO12" s="60">
        <v>0</v>
      </c>
      <c r="AP12" s="60">
        <v>0</v>
      </c>
      <c r="AQ12" s="60">
        <v>0</v>
      </c>
      <c r="AR12" s="24">
        <v>1.0000000000000004</v>
      </c>
      <c r="AS12" s="246"/>
      <c r="AT12">
        <v>1.0514067876993801E-2</v>
      </c>
      <c r="AU12">
        <v>0</v>
      </c>
      <c r="AV12">
        <v>1.60951739582194E-2</v>
      </c>
      <c r="AW12">
        <v>0.14413969617456701</v>
      </c>
      <c r="AX12">
        <v>2.19855996537811E-2</v>
      </c>
      <c r="AY12">
        <v>0</v>
      </c>
      <c r="AZ12">
        <v>0</v>
      </c>
      <c r="BA12">
        <v>0</v>
      </c>
      <c r="BB12">
        <v>0</v>
      </c>
      <c r="BC12">
        <v>0</v>
      </c>
      <c r="BD12">
        <v>0.80726546233643903</v>
      </c>
      <c r="BE12">
        <v>0</v>
      </c>
      <c r="BF12">
        <v>0</v>
      </c>
      <c r="BG12">
        <v>0</v>
      </c>
      <c r="BI12" t="b">
        <f t="shared" si="2"/>
        <v>1</v>
      </c>
      <c r="BJ12" t="b">
        <f t="shared" si="1"/>
        <v>1</v>
      </c>
      <c r="BK12" t="b">
        <f t="shared" si="1"/>
        <v>1</v>
      </c>
      <c r="BL12" t="b">
        <f t="shared" si="1"/>
        <v>1</v>
      </c>
      <c r="BM12" t="b">
        <f t="shared" si="1"/>
        <v>1</v>
      </c>
      <c r="BN12" t="b">
        <f t="shared" si="1"/>
        <v>1</v>
      </c>
      <c r="BO12" t="b">
        <f t="shared" si="1"/>
        <v>1</v>
      </c>
      <c r="BP12" t="b">
        <f t="shared" si="1"/>
        <v>1</v>
      </c>
      <c r="BQ12" t="b">
        <f t="shared" si="1"/>
        <v>1</v>
      </c>
      <c r="BR12" t="b">
        <f t="shared" si="1"/>
        <v>1</v>
      </c>
      <c r="BS12" t="b">
        <f t="shared" si="1"/>
        <v>1</v>
      </c>
      <c r="BT12" t="b">
        <f t="shared" si="1"/>
        <v>1</v>
      </c>
      <c r="BU12" t="b">
        <f t="shared" si="1"/>
        <v>1</v>
      </c>
      <c r="BV12" t="b">
        <f t="shared" si="1"/>
        <v>1</v>
      </c>
    </row>
    <row r="13" spans="2:74">
      <c r="B13" s="57" t="s">
        <v>311</v>
      </c>
      <c r="C13" s="253">
        <v>0</v>
      </c>
      <c r="D13" s="254">
        <v>0</v>
      </c>
      <c r="E13" s="253">
        <v>0</v>
      </c>
      <c r="F13" s="255">
        <f t="shared" si="0"/>
        <v>0</v>
      </c>
      <c r="G13" s="255"/>
      <c r="H13" s="245"/>
      <c r="I13" s="57" t="s">
        <v>311</v>
      </c>
      <c r="J13" s="57">
        <v>0</v>
      </c>
      <c r="K13" s="57">
        <v>0</v>
      </c>
      <c r="L13" s="57">
        <v>0</v>
      </c>
      <c r="M13" s="57">
        <v>0</v>
      </c>
      <c r="N13" s="57">
        <v>0</v>
      </c>
      <c r="O13" s="57">
        <v>0</v>
      </c>
      <c r="P13" s="57">
        <v>0</v>
      </c>
      <c r="Q13" s="57">
        <v>0</v>
      </c>
      <c r="R13" s="57">
        <v>0</v>
      </c>
      <c r="S13" s="57">
        <v>0</v>
      </c>
      <c r="T13" s="57">
        <v>0</v>
      </c>
      <c r="U13" s="57">
        <v>0</v>
      </c>
      <c r="V13" s="57">
        <v>1</v>
      </c>
      <c r="W13" s="57">
        <v>0</v>
      </c>
      <c r="X13" s="246"/>
      <c r="Z13" s="245"/>
      <c r="AA13" s="27"/>
      <c r="AB13" s="27"/>
      <c r="AC13" s="28"/>
      <c r="AD13" s="61"/>
      <c r="AE13" s="61"/>
      <c r="AF13" s="61"/>
      <c r="AG13" s="61"/>
      <c r="AH13" s="61"/>
      <c r="AI13" s="61"/>
      <c r="AJ13" s="61"/>
      <c r="AK13" s="61"/>
      <c r="AL13" s="61"/>
      <c r="AM13" s="61"/>
      <c r="AN13" s="61"/>
      <c r="AO13" s="61"/>
      <c r="AP13" s="61"/>
      <c r="AQ13" s="61"/>
      <c r="AR13" s="180">
        <v>0</v>
      </c>
      <c r="AS13" s="246"/>
      <c r="BI13" t="b">
        <f t="shared" si="2"/>
        <v>1</v>
      </c>
      <c r="BJ13" t="b">
        <f t="shared" si="1"/>
        <v>1</v>
      </c>
      <c r="BK13" t="b">
        <f t="shared" si="1"/>
        <v>1</v>
      </c>
      <c r="BL13" t="b">
        <f t="shared" si="1"/>
        <v>1</v>
      </c>
      <c r="BM13" t="b">
        <f t="shared" si="1"/>
        <v>1</v>
      </c>
      <c r="BN13" t="b">
        <f t="shared" si="1"/>
        <v>1</v>
      </c>
      <c r="BO13" t="b">
        <f t="shared" si="1"/>
        <v>1</v>
      </c>
      <c r="BP13" t="b">
        <f t="shared" si="1"/>
        <v>1</v>
      </c>
      <c r="BQ13" t="b">
        <f t="shared" si="1"/>
        <v>1</v>
      </c>
      <c r="BR13" t="b">
        <f t="shared" si="1"/>
        <v>1</v>
      </c>
      <c r="BS13" t="b">
        <f t="shared" si="1"/>
        <v>1</v>
      </c>
      <c r="BT13" t="b">
        <f t="shared" si="1"/>
        <v>1</v>
      </c>
      <c r="BU13" t="b">
        <f t="shared" si="1"/>
        <v>1</v>
      </c>
      <c r="BV13" t="b">
        <f t="shared" si="1"/>
        <v>1</v>
      </c>
    </row>
    <row r="14" spans="2:74">
      <c r="B14" s="57" t="s">
        <v>312</v>
      </c>
      <c r="C14" s="253">
        <v>0</v>
      </c>
      <c r="D14" s="254">
        <v>0</v>
      </c>
      <c r="E14" s="253">
        <v>0</v>
      </c>
      <c r="F14" s="255">
        <f t="shared" si="0"/>
        <v>0</v>
      </c>
      <c r="G14" s="255"/>
      <c r="H14" s="245"/>
      <c r="I14" s="57" t="s">
        <v>312</v>
      </c>
      <c r="J14" s="57">
        <v>0</v>
      </c>
      <c r="K14" s="57">
        <v>0</v>
      </c>
      <c r="L14" s="57">
        <v>0</v>
      </c>
      <c r="M14" s="57">
        <v>0</v>
      </c>
      <c r="N14" s="57">
        <v>0</v>
      </c>
      <c r="O14" s="57">
        <v>0</v>
      </c>
      <c r="P14" s="57">
        <v>0</v>
      </c>
      <c r="Q14" s="57">
        <v>0</v>
      </c>
      <c r="R14" s="57">
        <v>0</v>
      </c>
      <c r="S14" s="57">
        <v>1</v>
      </c>
      <c r="T14" s="57">
        <v>0</v>
      </c>
      <c r="U14" s="57">
        <v>0</v>
      </c>
      <c r="V14" s="57">
        <v>0</v>
      </c>
      <c r="W14" s="57">
        <v>0</v>
      </c>
      <c r="X14" s="246"/>
      <c r="Z14" s="245"/>
      <c r="AA14" s="25" t="s">
        <v>51</v>
      </c>
      <c r="AB14" s="25">
        <v>2021</v>
      </c>
      <c r="AC14" s="26" t="s">
        <v>73</v>
      </c>
      <c r="AD14" s="60">
        <v>0</v>
      </c>
      <c r="AE14" s="60">
        <v>0</v>
      </c>
      <c r="AF14" s="60">
        <v>0</v>
      </c>
      <c r="AG14" s="60">
        <v>0.84803256445047492</v>
      </c>
      <c r="AH14" s="60">
        <v>0</v>
      </c>
      <c r="AI14" s="60">
        <v>0</v>
      </c>
      <c r="AJ14" s="60">
        <v>0</v>
      </c>
      <c r="AK14" s="60">
        <v>0</v>
      </c>
      <c r="AL14" s="60">
        <v>0</v>
      </c>
      <c r="AM14" s="60">
        <v>0</v>
      </c>
      <c r="AN14" s="60">
        <v>0.1519674355495251</v>
      </c>
      <c r="AO14" s="60">
        <v>0</v>
      </c>
      <c r="AP14" s="60">
        <v>0</v>
      </c>
      <c r="AQ14" s="60">
        <v>0</v>
      </c>
      <c r="AR14" s="24">
        <v>1</v>
      </c>
      <c r="AS14" s="246"/>
      <c r="AT14">
        <v>0</v>
      </c>
      <c r="AU14">
        <v>0</v>
      </c>
      <c r="AV14">
        <v>0</v>
      </c>
      <c r="AW14">
        <v>0.84803256445047492</v>
      </c>
      <c r="AX14">
        <v>0</v>
      </c>
      <c r="AY14">
        <v>0</v>
      </c>
      <c r="AZ14">
        <v>0</v>
      </c>
      <c r="BA14">
        <v>0</v>
      </c>
      <c r="BB14">
        <v>0</v>
      </c>
      <c r="BC14">
        <v>0</v>
      </c>
      <c r="BD14">
        <v>0.1519674355495251</v>
      </c>
      <c r="BE14">
        <v>0</v>
      </c>
      <c r="BF14">
        <v>0</v>
      </c>
      <c r="BG14">
        <v>0</v>
      </c>
      <c r="BI14" t="b">
        <f t="shared" si="2"/>
        <v>1</v>
      </c>
      <c r="BJ14" t="b">
        <f t="shared" si="1"/>
        <v>1</v>
      </c>
      <c r="BK14" t="b">
        <f t="shared" si="1"/>
        <v>1</v>
      </c>
      <c r="BL14" t="b">
        <f t="shared" si="1"/>
        <v>1</v>
      </c>
      <c r="BM14" t="b">
        <f t="shared" si="1"/>
        <v>1</v>
      </c>
      <c r="BN14" t="b">
        <f t="shared" si="1"/>
        <v>1</v>
      </c>
      <c r="BO14" t="b">
        <f t="shared" si="1"/>
        <v>1</v>
      </c>
      <c r="BP14" t="b">
        <f t="shared" si="1"/>
        <v>1</v>
      </c>
      <c r="BQ14" t="b">
        <f t="shared" si="1"/>
        <v>1</v>
      </c>
      <c r="BR14" t="b">
        <f t="shared" si="1"/>
        <v>1</v>
      </c>
      <c r="BS14" t="b">
        <f t="shared" si="1"/>
        <v>1</v>
      </c>
      <c r="BT14" t="b">
        <f t="shared" si="1"/>
        <v>1</v>
      </c>
      <c r="BU14" t="b">
        <f t="shared" si="1"/>
        <v>1</v>
      </c>
      <c r="BV14" t="b">
        <f t="shared" si="1"/>
        <v>1</v>
      </c>
    </row>
    <row r="15" spans="2:74">
      <c r="B15" s="57" t="s">
        <v>313</v>
      </c>
      <c r="C15" s="253">
        <v>0</v>
      </c>
      <c r="D15" s="254">
        <v>0</v>
      </c>
      <c r="E15" s="253">
        <v>0</v>
      </c>
      <c r="F15" s="255">
        <f t="shared" si="0"/>
        <v>0</v>
      </c>
      <c r="G15" s="255"/>
      <c r="H15" s="245"/>
      <c r="I15" s="57" t="s">
        <v>313</v>
      </c>
      <c r="J15" s="57">
        <v>0</v>
      </c>
      <c r="K15" s="57">
        <v>0</v>
      </c>
      <c r="L15" s="57">
        <v>0</v>
      </c>
      <c r="M15" s="57">
        <v>0</v>
      </c>
      <c r="N15" s="57">
        <v>0</v>
      </c>
      <c r="O15" s="57">
        <v>0</v>
      </c>
      <c r="P15" s="57">
        <v>0</v>
      </c>
      <c r="Q15" s="57">
        <v>0</v>
      </c>
      <c r="R15" s="57">
        <v>1</v>
      </c>
      <c r="S15" s="57">
        <v>0</v>
      </c>
      <c r="T15" s="57">
        <v>0</v>
      </c>
      <c r="U15" s="57">
        <v>0</v>
      </c>
      <c r="V15" s="57">
        <v>0</v>
      </c>
      <c r="W15" s="57">
        <v>0</v>
      </c>
      <c r="X15" s="246"/>
      <c r="Z15" s="245"/>
      <c r="AA15" s="25" t="s">
        <v>51</v>
      </c>
      <c r="AB15" s="25">
        <v>2030</v>
      </c>
      <c r="AC15" s="26" t="s">
        <v>73</v>
      </c>
      <c r="AD15" s="60">
        <v>0</v>
      </c>
      <c r="AE15" s="60">
        <v>0</v>
      </c>
      <c r="AF15" s="60">
        <v>0</v>
      </c>
      <c r="AG15" s="60">
        <v>0.54803256445047488</v>
      </c>
      <c r="AH15" s="60">
        <v>0</v>
      </c>
      <c r="AI15" s="60">
        <v>0</v>
      </c>
      <c r="AJ15" s="60">
        <v>0</v>
      </c>
      <c r="AK15" s="60">
        <v>0</v>
      </c>
      <c r="AL15" s="60">
        <v>0</v>
      </c>
      <c r="AM15" s="60">
        <v>0</v>
      </c>
      <c r="AN15" s="60">
        <v>0.1519674355495251</v>
      </c>
      <c r="AO15" s="60">
        <v>0</v>
      </c>
      <c r="AP15" s="60">
        <v>0</v>
      </c>
      <c r="AQ15" s="60">
        <v>0.3</v>
      </c>
      <c r="AR15" s="24">
        <v>1</v>
      </c>
      <c r="AS15" s="246"/>
      <c r="AT15">
        <v>0</v>
      </c>
      <c r="AU15">
        <v>0</v>
      </c>
      <c r="AV15">
        <v>0</v>
      </c>
      <c r="AW15">
        <v>0.54803256445047488</v>
      </c>
      <c r="AX15">
        <v>0</v>
      </c>
      <c r="AY15">
        <v>0</v>
      </c>
      <c r="AZ15">
        <v>0</v>
      </c>
      <c r="BA15">
        <v>0</v>
      </c>
      <c r="BB15">
        <v>0</v>
      </c>
      <c r="BC15">
        <v>0</v>
      </c>
      <c r="BD15">
        <v>0.1519674355495251</v>
      </c>
      <c r="BE15">
        <v>0</v>
      </c>
      <c r="BF15">
        <v>0</v>
      </c>
      <c r="BG15">
        <v>0.3</v>
      </c>
      <c r="BI15" t="b">
        <f t="shared" si="2"/>
        <v>1</v>
      </c>
      <c r="BJ15" t="b">
        <f t="shared" si="1"/>
        <v>1</v>
      </c>
      <c r="BK15" t="b">
        <f t="shared" si="1"/>
        <v>1</v>
      </c>
      <c r="BL15" t="b">
        <f t="shared" si="1"/>
        <v>1</v>
      </c>
      <c r="BM15" t="b">
        <f t="shared" si="1"/>
        <v>1</v>
      </c>
      <c r="BN15" t="b">
        <f t="shared" si="1"/>
        <v>1</v>
      </c>
      <c r="BO15" t="b">
        <f t="shared" si="1"/>
        <v>1</v>
      </c>
      <c r="BP15" t="b">
        <f t="shared" si="1"/>
        <v>1</v>
      </c>
      <c r="BQ15" t="b">
        <f t="shared" si="1"/>
        <v>1</v>
      </c>
      <c r="BR15" t="b">
        <f t="shared" si="1"/>
        <v>1</v>
      </c>
      <c r="BS15" t="b">
        <f t="shared" si="1"/>
        <v>1</v>
      </c>
      <c r="BT15" t="b">
        <f t="shared" si="1"/>
        <v>1</v>
      </c>
      <c r="BU15" t="b">
        <f t="shared" si="1"/>
        <v>1</v>
      </c>
      <c r="BV15" t="b">
        <f t="shared" si="1"/>
        <v>1</v>
      </c>
    </row>
    <row r="16" spans="2:74">
      <c r="B16" s="57" t="s">
        <v>314</v>
      </c>
      <c r="C16" s="253">
        <v>0</v>
      </c>
      <c r="D16" s="254">
        <v>0</v>
      </c>
      <c r="E16" s="253">
        <v>0</v>
      </c>
      <c r="F16" s="255">
        <f t="shared" si="0"/>
        <v>0</v>
      </c>
      <c r="G16" s="255"/>
      <c r="H16" s="245"/>
      <c r="I16" s="57" t="s">
        <v>314</v>
      </c>
      <c r="J16" s="57">
        <v>0</v>
      </c>
      <c r="K16" s="57">
        <v>0</v>
      </c>
      <c r="L16" s="57">
        <v>0</v>
      </c>
      <c r="M16" s="256">
        <f>M22</f>
        <v>0.15</v>
      </c>
      <c r="N16" s="57">
        <v>0</v>
      </c>
      <c r="O16" s="57">
        <v>0</v>
      </c>
      <c r="P16" s="57">
        <v>0</v>
      </c>
      <c r="Q16" s="57">
        <v>1</v>
      </c>
      <c r="R16" s="57">
        <v>0</v>
      </c>
      <c r="S16" s="57">
        <v>0</v>
      </c>
      <c r="T16" s="57">
        <v>0</v>
      </c>
      <c r="U16" s="57">
        <v>0</v>
      </c>
      <c r="V16" s="57">
        <v>0</v>
      </c>
      <c r="W16" s="57">
        <v>0</v>
      </c>
      <c r="X16" s="246"/>
      <c r="Z16" s="245"/>
      <c r="AA16" s="25" t="s">
        <v>51</v>
      </c>
      <c r="AB16" s="25">
        <v>2050</v>
      </c>
      <c r="AC16" s="26" t="s">
        <v>73</v>
      </c>
      <c r="AD16" s="60">
        <v>0</v>
      </c>
      <c r="AE16" s="60">
        <v>0</v>
      </c>
      <c r="AF16" s="60">
        <v>0</v>
      </c>
      <c r="AG16" s="60">
        <v>0.15207756232687</v>
      </c>
      <c r="AH16" s="60">
        <v>0</v>
      </c>
      <c r="AI16" s="60">
        <v>0</v>
      </c>
      <c r="AJ16" s="60">
        <v>0</v>
      </c>
      <c r="AK16" s="60">
        <v>0</v>
      </c>
      <c r="AL16" s="60">
        <v>0</v>
      </c>
      <c r="AM16" s="60">
        <v>0</v>
      </c>
      <c r="AN16" s="60">
        <v>0.13767313019390601</v>
      </c>
      <c r="AO16" s="60">
        <v>0</v>
      </c>
      <c r="AP16" s="60">
        <v>0</v>
      </c>
      <c r="AQ16" s="60">
        <v>0.71024930747922399</v>
      </c>
      <c r="AR16" s="24">
        <v>1</v>
      </c>
      <c r="AS16" s="246"/>
      <c r="AT16">
        <v>0</v>
      </c>
      <c r="AU16">
        <v>0</v>
      </c>
      <c r="AV16">
        <v>0</v>
      </c>
      <c r="AW16">
        <v>0.15207756232687</v>
      </c>
      <c r="AX16">
        <v>0</v>
      </c>
      <c r="AY16">
        <v>0</v>
      </c>
      <c r="AZ16">
        <v>0</v>
      </c>
      <c r="BA16">
        <v>0</v>
      </c>
      <c r="BB16">
        <v>0</v>
      </c>
      <c r="BC16">
        <v>0</v>
      </c>
      <c r="BD16">
        <v>0.13767313019390601</v>
      </c>
      <c r="BE16">
        <v>0</v>
      </c>
      <c r="BF16">
        <v>0</v>
      </c>
      <c r="BG16">
        <v>0.71024930747922399</v>
      </c>
      <c r="BI16" t="b">
        <f t="shared" si="2"/>
        <v>1</v>
      </c>
      <c r="BJ16" t="b">
        <f t="shared" si="1"/>
        <v>1</v>
      </c>
      <c r="BK16" t="b">
        <f t="shared" si="1"/>
        <v>1</v>
      </c>
      <c r="BL16" t="b">
        <f t="shared" si="1"/>
        <v>1</v>
      </c>
      <c r="BM16" t="b">
        <f t="shared" si="1"/>
        <v>1</v>
      </c>
      <c r="BN16" t="b">
        <f t="shared" si="1"/>
        <v>1</v>
      </c>
      <c r="BO16" t="b">
        <f t="shared" si="1"/>
        <v>1</v>
      </c>
      <c r="BP16" t="b">
        <f t="shared" si="1"/>
        <v>1</v>
      </c>
      <c r="BQ16" t="b">
        <f t="shared" si="1"/>
        <v>1</v>
      </c>
      <c r="BR16" t="b">
        <f t="shared" si="1"/>
        <v>1</v>
      </c>
      <c r="BS16" t="b">
        <f t="shared" si="1"/>
        <v>1</v>
      </c>
      <c r="BT16" t="b">
        <f t="shared" si="1"/>
        <v>1</v>
      </c>
      <c r="BU16" t="b">
        <f t="shared" si="1"/>
        <v>1</v>
      </c>
      <c r="BV16" t="b">
        <f t="shared" si="1"/>
        <v>1</v>
      </c>
    </row>
    <row r="17" spans="2:74">
      <c r="B17" s="257" t="s">
        <v>23</v>
      </c>
      <c r="C17" s="258">
        <v>43125.0703125</v>
      </c>
      <c r="D17" s="259">
        <f>SUM(D4:D16)</f>
        <v>20098.865193242571</v>
      </c>
      <c r="E17" s="258">
        <f>SUM(E4:E16)</f>
        <v>0</v>
      </c>
      <c r="F17" s="255">
        <f t="shared" si="0"/>
        <v>-23026.205119257429</v>
      </c>
      <c r="G17" s="255"/>
      <c r="H17" s="245"/>
      <c r="X17" s="246"/>
      <c r="Z17" s="245"/>
      <c r="AA17" s="27"/>
      <c r="AB17" s="27"/>
      <c r="AC17" s="28"/>
      <c r="AD17" s="61"/>
      <c r="AE17" s="61"/>
      <c r="AF17" s="61"/>
      <c r="AG17" s="61"/>
      <c r="AH17" s="61"/>
      <c r="AI17" s="61"/>
      <c r="AJ17" s="61"/>
      <c r="AK17" s="61"/>
      <c r="AL17" s="61"/>
      <c r="AM17" s="61"/>
      <c r="AN17" s="61"/>
      <c r="AO17" s="61"/>
      <c r="AP17" s="61"/>
      <c r="AQ17" s="61"/>
      <c r="AR17" s="180">
        <v>0</v>
      </c>
      <c r="AS17" s="246"/>
      <c r="BI17" t="b">
        <f t="shared" si="2"/>
        <v>1</v>
      </c>
      <c r="BJ17" t="b">
        <f t="shared" si="1"/>
        <v>1</v>
      </c>
      <c r="BK17" t="b">
        <f t="shared" si="1"/>
        <v>1</v>
      </c>
      <c r="BL17" t="b">
        <f t="shared" si="1"/>
        <v>1</v>
      </c>
      <c r="BM17" t="b">
        <f t="shared" si="1"/>
        <v>1</v>
      </c>
      <c r="BN17" t="b">
        <f t="shared" si="1"/>
        <v>1</v>
      </c>
      <c r="BO17" t="b">
        <f t="shared" si="1"/>
        <v>1</v>
      </c>
      <c r="BP17" t="b">
        <f t="shared" si="1"/>
        <v>1</v>
      </c>
      <c r="BQ17" t="b">
        <f t="shared" si="1"/>
        <v>1</v>
      </c>
      <c r="BR17" t="b">
        <f t="shared" si="1"/>
        <v>1</v>
      </c>
      <c r="BS17" t="b">
        <f t="shared" si="1"/>
        <v>1</v>
      </c>
      <c r="BT17" t="b">
        <f t="shared" si="1"/>
        <v>1</v>
      </c>
      <c r="BU17" t="b">
        <f t="shared" si="1"/>
        <v>1</v>
      </c>
      <c r="BV17" t="b">
        <f t="shared" si="1"/>
        <v>1</v>
      </c>
    </row>
    <row r="18" spans="2:74">
      <c r="H18" s="245"/>
      <c r="X18" s="246"/>
      <c r="Z18" s="245"/>
      <c r="AA18" s="25" t="s">
        <v>52</v>
      </c>
      <c r="AB18" s="25">
        <v>2021</v>
      </c>
      <c r="AC18" s="26"/>
      <c r="AD18" s="60">
        <v>5.1378862867308035E-2</v>
      </c>
      <c r="AE18" s="60">
        <v>2.8814188170211804E-2</v>
      </c>
      <c r="AF18" s="60">
        <v>8.4139055839584937E-3</v>
      </c>
      <c r="AG18" s="60">
        <v>0.43763063576671102</v>
      </c>
      <c r="AH18" s="60">
        <v>0</v>
      </c>
      <c r="AI18" s="60">
        <v>0</v>
      </c>
      <c r="AJ18" s="60">
        <v>0</v>
      </c>
      <c r="AK18" s="60">
        <v>0</v>
      </c>
      <c r="AL18" s="60">
        <v>0</v>
      </c>
      <c r="AM18" s="60">
        <v>0</v>
      </c>
      <c r="AN18" s="60">
        <v>0.46695970689366384</v>
      </c>
      <c r="AO18" s="60">
        <v>0</v>
      </c>
      <c r="AP18" s="60">
        <v>6.8027007181468303E-3</v>
      </c>
      <c r="AQ18" s="60">
        <v>0</v>
      </c>
      <c r="AR18" s="24">
        <v>1</v>
      </c>
      <c r="AS18" s="246"/>
      <c r="AT18">
        <v>5.1378862867308035E-2</v>
      </c>
      <c r="AU18">
        <v>2.8814188170211804E-2</v>
      </c>
      <c r="AV18">
        <v>8.4139055839584937E-3</v>
      </c>
      <c r="AW18">
        <v>0.43763063576671102</v>
      </c>
      <c r="AX18">
        <v>0</v>
      </c>
      <c r="AY18">
        <v>0</v>
      </c>
      <c r="AZ18">
        <v>0</v>
      </c>
      <c r="BA18">
        <v>0</v>
      </c>
      <c r="BB18">
        <v>0</v>
      </c>
      <c r="BC18">
        <v>0</v>
      </c>
      <c r="BD18">
        <v>0.46695970689366384</v>
      </c>
      <c r="BE18">
        <v>0</v>
      </c>
      <c r="BF18">
        <v>6.8027007181468303E-3</v>
      </c>
      <c r="BG18">
        <v>0</v>
      </c>
      <c r="BI18" t="b">
        <f t="shared" si="2"/>
        <v>1</v>
      </c>
      <c r="BJ18" t="b">
        <f t="shared" si="1"/>
        <v>1</v>
      </c>
      <c r="BK18" t="b">
        <f t="shared" si="1"/>
        <v>1</v>
      </c>
      <c r="BL18" t="b">
        <f t="shared" si="1"/>
        <v>1</v>
      </c>
      <c r="BM18" t="b">
        <f t="shared" si="1"/>
        <v>1</v>
      </c>
      <c r="BN18" t="b">
        <f t="shared" si="1"/>
        <v>1</v>
      </c>
      <c r="BO18" t="b">
        <f t="shared" si="1"/>
        <v>1</v>
      </c>
      <c r="BP18" t="b">
        <f t="shared" si="1"/>
        <v>1</v>
      </c>
      <c r="BQ18" t="b">
        <f t="shared" si="1"/>
        <v>1</v>
      </c>
      <c r="BR18" t="b">
        <f t="shared" si="1"/>
        <v>1</v>
      </c>
      <c r="BS18" t="b">
        <f t="shared" si="1"/>
        <v>1</v>
      </c>
      <c r="BT18" t="b">
        <f t="shared" si="1"/>
        <v>1</v>
      </c>
      <c r="BU18" t="b">
        <f t="shared" si="1"/>
        <v>1</v>
      </c>
      <c r="BV18" t="b">
        <f t="shared" si="1"/>
        <v>1</v>
      </c>
    </row>
    <row r="19" spans="2:74">
      <c r="B19" s="250" t="s">
        <v>315</v>
      </c>
      <c r="C19" s="251">
        <v>2021</v>
      </c>
      <c r="D19" s="251">
        <v>2030</v>
      </c>
      <c r="E19" s="251">
        <v>2030</v>
      </c>
      <c r="F19" t="s">
        <v>306</v>
      </c>
      <c r="H19" s="245"/>
      <c r="X19" s="246"/>
      <c r="Z19" s="245"/>
      <c r="AA19" s="25" t="s">
        <v>52</v>
      </c>
      <c r="AB19" s="25">
        <v>2030</v>
      </c>
      <c r="AC19" s="26"/>
      <c r="AD19" s="60">
        <v>0.04</v>
      </c>
      <c r="AE19" s="60">
        <v>0</v>
      </c>
      <c r="AF19" s="60">
        <v>0.01</v>
      </c>
      <c r="AG19" s="60">
        <v>0.31</v>
      </c>
      <c r="AH19" s="60">
        <v>0.03</v>
      </c>
      <c r="AI19" s="60">
        <v>0</v>
      </c>
      <c r="AJ19" s="60">
        <v>0</v>
      </c>
      <c r="AK19" s="60">
        <v>0</v>
      </c>
      <c r="AL19" s="60">
        <v>0</v>
      </c>
      <c r="AM19" s="60">
        <v>0</v>
      </c>
      <c r="AN19" s="60">
        <v>0.6</v>
      </c>
      <c r="AO19" s="60">
        <v>0</v>
      </c>
      <c r="AP19" s="60">
        <v>0.01</v>
      </c>
      <c r="AQ19" s="60">
        <v>0</v>
      </c>
      <c r="AR19" s="24">
        <v>1</v>
      </c>
      <c r="AS19" s="246"/>
      <c r="AT19">
        <v>0.04</v>
      </c>
      <c r="AU19">
        <v>0</v>
      </c>
      <c r="AV19">
        <v>0.01</v>
      </c>
      <c r="AW19">
        <v>0.31</v>
      </c>
      <c r="AX19">
        <v>0.03</v>
      </c>
      <c r="AY19">
        <v>0</v>
      </c>
      <c r="AZ19">
        <v>0</v>
      </c>
      <c r="BA19">
        <v>0</v>
      </c>
      <c r="BB19">
        <v>0</v>
      </c>
      <c r="BC19">
        <v>0</v>
      </c>
      <c r="BD19">
        <v>0.6</v>
      </c>
      <c r="BE19">
        <v>0</v>
      </c>
      <c r="BF19">
        <v>0.01</v>
      </c>
      <c r="BG19">
        <v>0</v>
      </c>
      <c r="BI19" t="b">
        <f t="shared" si="2"/>
        <v>1</v>
      </c>
      <c r="BJ19" t="b">
        <f t="shared" si="1"/>
        <v>1</v>
      </c>
      <c r="BK19" t="b">
        <f t="shared" si="1"/>
        <v>1</v>
      </c>
      <c r="BL19" t="b">
        <f t="shared" si="1"/>
        <v>1</v>
      </c>
      <c r="BM19" t="b">
        <f t="shared" si="1"/>
        <v>1</v>
      </c>
      <c r="BN19" t="b">
        <f t="shared" si="1"/>
        <v>1</v>
      </c>
      <c r="BO19" t="b">
        <f t="shared" si="1"/>
        <v>1</v>
      </c>
      <c r="BP19" t="b">
        <f t="shared" si="1"/>
        <v>1</v>
      </c>
      <c r="BQ19" t="b">
        <f t="shared" si="1"/>
        <v>1</v>
      </c>
      <c r="BR19" t="b">
        <f t="shared" si="1"/>
        <v>1</v>
      </c>
      <c r="BS19" t="b">
        <f t="shared" si="1"/>
        <v>1</v>
      </c>
      <c r="BT19" t="b">
        <f t="shared" si="1"/>
        <v>1</v>
      </c>
      <c r="BU19" t="b">
        <f t="shared" si="1"/>
        <v>1</v>
      </c>
      <c r="BV19" t="b">
        <f t="shared" si="1"/>
        <v>1</v>
      </c>
    </row>
    <row r="20" spans="2:74">
      <c r="B20" s="57" t="s">
        <v>190</v>
      </c>
      <c r="C20" s="253">
        <v>1416.401611328125</v>
      </c>
      <c r="D20" s="260">
        <f t="array" ref="D20:D32">MMULT(J4:W16,TRANSPOSE('A renseigner'!E63:R63))*C33*'A renseigner'!E155*'A renseigner'!G8/'A renseigner'!C8</f>
        <v>2127.0041790124005</v>
      </c>
      <c r="E20" s="253">
        <f t="array" ref="E20:E32">MMULT(J4:W16,TRANSPOSE('A renseigner'!E64:R64))*C33*'A renseigner'!G155*'A renseigner'!K8/'A renseigner'!C8</f>
        <v>2969.2277685906256</v>
      </c>
      <c r="F20" s="255">
        <f>D20-C20</f>
        <v>710.60256768427553</v>
      </c>
      <c r="G20" s="255">
        <f>E20-C20</f>
        <v>1552.8261572625006</v>
      </c>
      <c r="H20" s="245"/>
      <c r="I20" s="464" t="s">
        <v>316</v>
      </c>
      <c r="J20" s="464"/>
      <c r="K20" s="464"/>
      <c r="L20" s="464"/>
      <c r="M20" s="464"/>
      <c r="N20" s="464"/>
      <c r="O20" s="464"/>
      <c r="P20" s="464"/>
      <c r="Q20" s="464"/>
      <c r="X20" s="246"/>
      <c r="Z20" s="245"/>
      <c r="AA20" s="25" t="s">
        <v>52</v>
      </c>
      <c r="AB20" s="25">
        <v>2050</v>
      </c>
      <c r="AC20" s="26"/>
      <c r="AD20" s="60">
        <v>0.03</v>
      </c>
      <c r="AE20" s="60">
        <v>0</v>
      </c>
      <c r="AF20" s="60">
        <v>0.01</v>
      </c>
      <c r="AG20" s="60">
        <v>0.20000000000000007</v>
      </c>
      <c r="AH20" s="60">
        <v>0.05</v>
      </c>
      <c r="AI20" s="60">
        <v>0</v>
      </c>
      <c r="AJ20" s="60">
        <v>0</v>
      </c>
      <c r="AK20" s="60">
        <v>0</v>
      </c>
      <c r="AL20" s="60">
        <v>0</v>
      </c>
      <c r="AM20" s="60">
        <v>0</v>
      </c>
      <c r="AN20" s="60">
        <v>0.7</v>
      </c>
      <c r="AO20" s="60">
        <v>0</v>
      </c>
      <c r="AP20" s="60">
        <v>0.01</v>
      </c>
      <c r="AQ20" s="60">
        <v>0</v>
      </c>
      <c r="AR20" s="24">
        <v>1</v>
      </c>
      <c r="AS20" s="246"/>
      <c r="AT20">
        <v>0.03</v>
      </c>
      <c r="AU20">
        <v>0</v>
      </c>
      <c r="AV20">
        <v>0.01</v>
      </c>
      <c r="AW20">
        <v>0.20000000000000007</v>
      </c>
      <c r="AX20">
        <v>0.05</v>
      </c>
      <c r="AY20">
        <v>0</v>
      </c>
      <c r="AZ20">
        <v>0</v>
      </c>
      <c r="BA20">
        <v>0</v>
      </c>
      <c r="BB20">
        <v>0</v>
      </c>
      <c r="BC20">
        <v>0</v>
      </c>
      <c r="BD20">
        <v>0.7</v>
      </c>
      <c r="BE20">
        <v>0</v>
      </c>
      <c r="BF20">
        <v>0.01</v>
      </c>
      <c r="BG20">
        <v>0</v>
      </c>
      <c r="BI20" t="b">
        <f t="shared" si="2"/>
        <v>1</v>
      </c>
      <c r="BJ20" t="b">
        <f t="shared" si="1"/>
        <v>1</v>
      </c>
      <c r="BK20" t="b">
        <f t="shared" si="1"/>
        <v>1</v>
      </c>
      <c r="BL20" t="b">
        <f t="shared" si="1"/>
        <v>1</v>
      </c>
      <c r="BM20" t="b">
        <f t="shared" si="1"/>
        <v>1</v>
      </c>
      <c r="BN20" t="b">
        <f t="shared" si="1"/>
        <v>1</v>
      </c>
      <c r="BO20" t="b">
        <f t="shared" si="1"/>
        <v>1</v>
      </c>
      <c r="BP20" t="b">
        <f t="shared" si="1"/>
        <v>1</v>
      </c>
      <c r="BQ20" t="b">
        <f t="shared" si="1"/>
        <v>1</v>
      </c>
      <c r="BR20" t="b">
        <f t="shared" si="1"/>
        <v>1</v>
      </c>
      <c r="BS20" t="b">
        <f t="shared" si="1"/>
        <v>1</v>
      </c>
      <c r="BT20" t="b">
        <f t="shared" si="1"/>
        <v>1</v>
      </c>
      <c r="BU20" t="b">
        <f t="shared" si="1"/>
        <v>1</v>
      </c>
      <c r="BV20" t="b">
        <f t="shared" si="1"/>
        <v>1</v>
      </c>
    </row>
    <row r="21" spans="2:74">
      <c r="B21" s="57" t="s">
        <v>48</v>
      </c>
      <c r="C21" s="253">
        <v>0</v>
      </c>
      <c r="D21" s="253">
        <v>0</v>
      </c>
      <c r="E21" s="253">
        <v>0</v>
      </c>
      <c r="F21" s="255">
        <f t="shared" ref="F21:F33" si="3">D21-C21</f>
        <v>0</v>
      </c>
      <c r="G21" s="255">
        <f t="shared" ref="G21:G33" si="4">E21-C21</f>
        <v>0</v>
      </c>
      <c r="H21" s="245"/>
      <c r="I21" s="261"/>
      <c r="J21" s="262">
        <v>2019</v>
      </c>
      <c r="K21" s="262">
        <v>2020</v>
      </c>
      <c r="L21" s="263">
        <v>2025</v>
      </c>
      <c r="M21" s="263">
        <v>2030</v>
      </c>
      <c r="N21" s="263">
        <v>2035</v>
      </c>
      <c r="O21" s="263">
        <v>2040</v>
      </c>
      <c r="P21" s="263">
        <v>2045</v>
      </c>
      <c r="Q21" s="263">
        <v>2050</v>
      </c>
      <c r="X21" s="246"/>
      <c r="Z21" s="245"/>
      <c r="AA21" s="27"/>
      <c r="AB21" s="27"/>
      <c r="AC21" s="28"/>
      <c r="AD21" s="61"/>
      <c r="AE21" s="61"/>
      <c r="AF21" s="61"/>
      <c r="AG21" s="61"/>
      <c r="AH21" s="61"/>
      <c r="AI21" s="61"/>
      <c r="AJ21" s="61"/>
      <c r="AK21" s="61"/>
      <c r="AL21" s="61"/>
      <c r="AM21" s="61"/>
      <c r="AN21" s="61"/>
      <c r="AO21" s="61"/>
      <c r="AP21" s="61"/>
      <c r="AQ21" s="61"/>
      <c r="AR21" s="180">
        <v>0</v>
      </c>
      <c r="AS21" s="246"/>
      <c r="BI21" t="b">
        <f t="shared" si="2"/>
        <v>1</v>
      </c>
      <c r="BJ21" t="b">
        <f t="shared" si="1"/>
        <v>1</v>
      </c>
      <c r="BK21" t="b">
        <f t="shared" si="1"/>
        <v>1</v>
      </c>
      <c r="BL21" t="b">
        <f t="shared" si="1"/>
        <v>1</v>
      </c>
      <c r="BM21" t="b">
        <f t="shared" si="1"/>
        <v>1</v>
      </c>
      <c r="BN21" t="b">
        <f t="shared" si="1"/>
        <v>1</v>
      </c>
      <c r="BO21" t="b">
        <f t="shared" si="1"/>
        <v>1</v>
      </c>
      <c r="BP21" t="b">
        <f t="shared" si="1"/>
        <v>1</v>
      </c>
      <c r="BQ21" t="b">
        <f t="shared" si="1"/>
        <v>1</v>
      </c>
      <c r="BR21" t="b">
        <f t="shared" si="1"/>
        <v>1</v>
      </c>
      <c r="BS21" t="b">
        <f t="shared" si="1"/>
        <v>1</v>
      </c>
      <c r="BT21" t="b">
        <f t="shared" si="1"/>
        <v>1</v>
      </c>
      <c r="BU21" t="b">
        <f t="shared" si="1"/>
        <v>1</v>
      </c>
      <c r="BV21" t="b">
        <f t="shared" si="1"/>
        <v>1</v>
      </c>
    </row>
    <row r="22" spans="2:74">
      <c r="B22" s="57" t="s">
        <v>308</v>
      </c>
      <c r="C22" s="253">
        <v>39.073150634765625</v>
      </c>
      <c r="D22" s="253">
        <v>56.720111440330676</v>
      </c>
      <c r="E22" s="253">
        <v>0</v>
      </c>
      <c r="F22" s="255">
        <f t="shared" si="3"/>
        <v>17.646960805565051</v>
      </c>
      <c r="G22" s="255">
        <f t="shared" si="4"/>
        <v>-39.073150634765625</v>
      </c>
      <c r="H22" s="245"/>
      <c r="I22" s="264" t="s">
        <v>317</v>
      </c>
      <c r="J22" s="265">
        <v>0</v>
      </c>
      <c r="K22" s="265">
        <v>1E-3</v>
      </c>
      <c r="L22" s="265">
        <v>0.05</v>
      </c>
      <c r="M22" s="265">
        <v>0.15</v>
      </c>
      <c r="N22" s="265">
        <v>0.27</v>
      </c>
      <c r="O22" s="265">
        <v>0.45</v>
      </c>
      <c r="P22" s="265">
        <v>0.61</v>
      </c>
      <c r="Q22" s="265">
        <v>1</v>
      </c>
      <c r="X22" s="246"/>
      <c r="Z22" s="245"/>
      <c r="AA22" s="25" t="s">
        <v>53</v>
      </c>
      <c r="AB22" s="25">
        <v>2021</v>
      </c>
      <c r="AC22" s="26" t="s">
        <v>73</v>
      </c>
      <c r="AD22" s="60">
        <v>0</v>
      </c>
      <c r="AE22" s="60">
        <v>0</v>
      </c>
      <c r="AF22" s="60">
        <v>2.8112449799196786E-2</v>
      </c>
      <c r="AG22" s="60">
        <v>0.25100401606425704</v>
      </c>
      <c r="AH22" s="60">
        <v>0</v>
      </c>
      <c r="AI22" s="60">
        <v>0</v>
      </c>
      <c r="AJ22" s="60">
        <v>0</v>
      </c>
      <c r="AK22" s="60">
        <v>0</v>
      </c>
      <c r="AL22" s="60">
        <v>0</v>
      </c>
      <c r="AM22" s="60">
        <v>0</v>
      </c>
      <c r="AN22" s="60">
        <v>0.71285140562248994</v>
      </c>
      <c r="AO22" s="60">
        <v>0</v>
      </c>
      <c r="AP22" s="60">
        <v>8.0321285140562242E-3</v>
      </c>
      <c r="AQ22" s="60">
        <v>0</v>
      </c>
      <c r="AR22" s="24">
        <v>1</v>
      </c>
      <c r="AS22" s="246"/>
      <c r="AT22">
        <v>0</v>
      </c>
      <c r="AU22">
        <v>0</v>
      </c>
      <c r="AV22">
        <v>2.8112449799196786E-2</v>
      </c>
      <c r="AW22">
        <v>0.25100401606425704</v>
      </c>
      <c r="AX22">
        <v>0</v>
      </c>
      <c r="AY22">
        <v>0</v>
      </c>
      <c r="AZ22">
        <v>0</v>
      </c>
      <c r="BA22">
        <v>0</v>
      </c>
      <c r="BB22">
        <v>0</v>
      </c>
      <c r="BC22">
        <v>0</v>
      </c>
      <c r="BD22">
        <v>0.71285140562248994</v>
      </c>
      <c r="BE22">
        <v>0</v>
      </c>
      <c r="BF22">
        <v>8.0321285140562242E-3</v>
      </c>
      <c r="BG22">
        <v>0</v>
      </c>
      <c r="BI22" t="b">
        <f t="shared" si="2"/>
        <v>1</v>
      </c>
      <c r="BJ22" t="b">
        <f t="shared" si="2"/>
        <v>1</v>
      </c>
      <c r="BK22" t="b">
        <f t="shared" si="2"/>
        <v>1</v>
      </c>
      <c r="BL22" t="b">
        <f t="shared" si="2"/>
        <v>1</v>
      </c>
      <c r="BM22" t="b">
        <f t="shared" si="2"/>
        <v>1</v>
      </c>
      <c r="BN22" t="b">
        <f t="shared" si="2"/>
        <v>1</v>
      </c>
      <c r="BO22" t="b">
        <f t="shared" si="2"/>
        <v>1</v>
      </c>
      <c r="BP22" t="b">
        <f t="shared" si="2"/>
        <v>1</v>
      </c>
      <c r="BQ22" t="b">
        <f t="shared" si="2"/>
        <v>1</v>
      </c>
      <c r="BR22" t="b">
        <f t="shared" si="2"/>
        <v>1</v>
      </c>
      <c r="BS22" t="b">
        <f t="shared" si="2"/>
        <v>1</v>
      </c>
      <c r="BT22" t="b">
        <f t="shared" si="2"/>
        <v>1</v>
      </c>
      <c r="BU22" t="b">
        <f t="shared" si="2"/>
        <v>1</v>
      </c>
      <c r="BV22" t="b">
        <f t="shared" si="2"/>
        <v>1</v>
      </c>
    </row>
    <row r="23" spans="2:74">
      <c r="B23" s="57" t="s">
        <v>72</v>
      </c>
      <c r="C23" s="253">
        <v>429.80462646484375</v>
      </c>
      <c r="D23" s="253">
        <v>482.12094724281076</v>
      </c>
      <c r="E23" s="253">
        <v>450.63992843096071</v>
      </c>
      <c r="F23" s="255">
        <f t="shared" si="3"/>
        <v>52.316320777967007</v>
      </c>
      <c r="G23" s="255">
        <f t="shared" si="4"/>
        <v>20.835301966116958</v>
      </c>
      <c r="H23" s="245"/>
      <c r="I23" s="266" t="s">
        <v>318</v>
      </c>
      <c r="J23" s="134">
        <v>0</v>
      </c>
      <c r="K23" s="134">
        <v>0</v>
      </c>
      <c r="L23" s="134">
        <v>0</v>
      </c>
      <c r="M23" s="134">
        <v>0</v>
      </c>
      <c r="N23" s="134">
        <v>0</v>
      </c>
      <c r="O23" s="134">
        <v>0</v>
      </c>
      <c r="P23" s="134">
        <v>0.01</v>
      </c>
      <c r="Q23" s="134">
        <v>0.05</v>
      </c>
      <c r="X23" s="246"/>
      <c r="Z23" s="245"/>
      <c r="AA23" s="25" t="s">
        <v>53</v>
      </c>
      <c r="AB23" s="25">
        <v>2030</v>
      </c>
      <c r="AC23" s="26" t="s">
        <v>73</v>
      </c>
      <c r="AD23" s="60">
        <v>0</v>
      </c>
      <c r="AE23" s="60">
        <v>0</v>
      </c>
      <c r="AF23" s="62">
        <v>0</v>
      </c>
      <c r="AG23" s="62">
        <v>0.15000000000000002</v>
      </c>
      <c r="AH23" s="60">
        <v>0</v>
      </c>
      <c r="AI23" s="60">
        <v>0</v>
      </c>
      <c r="AJ23" s="60">
        <v>0</v>
      </c>
      <c r="AK23" s="62">
        <v>0</v>
      </c>
      <c r="AL23" s="60">
        <v>0</v>
      </c>
      <c r="AM23" s="60">
        <v>0</v>
      </c>
      <c r="AN23" s="62">
        <v>0.85</v>
      </c>
      <c r="AO23" s="60">
        <v>0</v>
      </c>
      <c r="AP23" s="62">
        <v>0</v>
      </c>
      <c r="AQ23" s="60">
        <v>0</v>
      </c>
      <c r="AR23" s="24">
        <v>1</v>
      </c>
      <c r="AS23" s="246"/>
      <c r="AT23">
        <v>0</v>
      </c>
      <c r="AU23">
        <v>0</v>
      </c>
      <c r="AV23">
        <v>0</v>
      </c>
      <c r="AW23">
        <v>0.15000000000000002</v>
      </c>
      <c r="AX23">
        <v>0</v>
      </c>
      <c r="AY23">
        <v>0</v>
      </c>
      <c r="AZ23">
        <v>0</v>
      </c>
      <c r="BA23">
        <v>0</v>
      </c>
      <c r="BB23">
        <v>0</v>
      </c>
      <c r="BC23">
        <v>0</v>
      </c>
      <c r="BD23">
        <v>0.85</v>
      </c>
      <c r="BE23">
        <v>0</v>
      </c>
      <c r="BF23">
        <v>0</v>
      </c>
      <c r="BG23">
        <v>0</v>
      </c>
      <c r="BI23" t="b">
        <f t="shared" si="2"/>
        <v>1</v>
      </c>
      <c r="BJ23" t="b">
        <f t="shared" si="2"/>
        <v>1</v>
      </c>
      <c r="BK23" t="b">
        <f t="shared" si="2"/>
        <v>1</v>
      </c>
      <c r="BL23" t="b">
        <f t="shared" si="2"/>
        <v>1</v>
      </c>
      <c r="BM23" t="b">
        <f t="shared" si="2"/>
        <v>1</v>
      </c>
      <c r="BN23" t="b">
        <f t="shared" si="2"/>
        <v>1</v>
      </c>
      <c r="BO23" t="b">
        <f t="shared" si="2"/>
        <v>1</v>
      </c>
      <c r="BP23" t="b">
        <f t="shared" si="2"/>
        <v>1</v>
      </c>
      <c r="BQ23" t="b">
        <f t="shared" si="2"/>
        <v>1</v>
      </c>
      <c r="BR23" t="b">
        <f t="shared" si="2"/>
        <v>1</v>
      </c>
      <c r="BS23" t="b">
        <f t="shared" si="2"/>
        <v>1</v>
      </c>
      <c r="BT23" t="b">
        <f t="shared" si="2"/>
        <v>1</v>
      </c>
      <c r="BU23" t="b">
        <f t="shared" si="2"/>
        <v>1</v>
      </c>
      <c r="BV23" t="b">
        <f t="shared" si="2"/>
        <v>1</v>
      </c>
    </row>
    <row r="24" spans="2:74">
      <c r="B24" s="57" t="s">
        <v>42</v>
      </c>
      <c r="C24" s="253"/>
      <c r="D24" s="253">
        <v>0</v>
      </c>
      <c r="E24" s="253">
        <v>0</v>
      </c>
      <c r="F24" s="255">
        <f t="shared" si="3"/>
        <v>0</v>
      </c>
      <c r="G24" s="255">
        <f t="shared" si="4"/>
        <v>0</v>
      </c>
      <c r="H24" s="245"/>
      <c r="I24" s="266" t="s">
        <v>319</v>
      </c>
      <c r="J24" s="134">
        <v>0</v>
      </c>
      <c r="K24" s="134">
        <v>1E-3</v>
      </c>
      <c r="L24" s="134">
        <v>0.05</v>
      </c>
      <c r="M24" s="267">
        <v>0.15</v>
      </c>
      <c r="N24" s="267">
        <v>0.27</v>
      </c>
      <c r="O24" s="267">
        <v>0.45</v>
      </c>
      <c r="P24" s="267">
        <v>0.6</v>
      </c>
      <c r="Q24" s="267">
        <v>0.95</v>
      </c>
      <c r="X24" s="246"/>
      <c r="Z24" s="245"/>
      <c r="AA24" s="25" t="s">
        <v>53</v>
      </c>
      <c r="AB24" s="25">
        <v>2050</v>
      </c>
      <c r="AC24" s="26" t="s">
        <v>73</v>
      </c>
      <c r="AD24" s="60">
        <v>0</v>
      </c>
      <c r="AE24" s="60">
        <v>0</v>
      </c>
      <c r="AF24" s="60">
        <v>0</v>
      </c>
      <c r="AG24" s="62">
        <v>0.11</v>
      </c>
      <c r="AH24" s="60">
        <v>0</v>
      </c>
      <c r="AI24" s="60">
        <v>0</v>
      </c>
      <c r="AJ24" s="60">
        <v>0</v>
      </c>
      <c r="AK24" s="62">
        <v>0</v>
      </c>
      <c r="AL24" s="60">
        <v>0</v>
      </c>
      <c r="AM24" s="60">
        <v>0</v>
      </c>
      <c r="AN24" s="62">
        <v>0.87</v>
      </c>
      <c r="AO24" s="60">
        <v>0</v>
      </c>
      <c r="AP24" s="62">
        <v>0</v>
      </c>
      <c r="AQ24" s="62">
        <v>0.02</v>
      </c>
      <c r="AR24" s="24">
        <v>1</v>
      </c>
      <c r="AS24" s="246"/>
      <c r="AT24">
        <v>0</v>
      </c>
      <c r="AU24">
        <v>0</v>
      </c>
      <c r="AV24">
        <v>0</v>
      </c>
      <c r="AW24">
        <v>0.11</v>
      </c>
      <c r="AX24">
        <v>0</v>
      </c>
      <c r="AY24">
        <v>0</v>
      </c>
      <c r="AZ24">
        <v>0</v>
      </c>
      <c r="BA24">
        <v>0</v>
      </c>
      <c r="BB24">
        <v>0</v>
      </c>
      <c r="BC24">
        <v>0</v>
      </c>
      <c r="BD24">
        <v>0.87</v>
      </c>
      <c r="BE24">
        <v>0</v>
      </c>
      <c r="BF24">
        <v>0</v>
      </c>
      <c r="BG24">
        <v>0.02</v>
      </c>
      <c r="BI24" t="b">
        <f t="shared" si="2"/>
        <v>1</v>
      </c>
      <c r="BJ24" t="b">
        <f t="shared" si="2"/>
        <v>1</v>
      </c>
      <c r="BK24" t="b">
        <f t="shared" si="2"/>
        <v>1</v>
      </c>
      <c r="BL24" t="b">
        <f t="shared" si="2"/>
        <v>1</v>
      </c>
      <c r="BM24" t="b">
        <f t="shared" si="2"/>
        <v>1</v>
      </c>
      <c r="BN24" t="b">
        <f t="shared" si="2"/>
        <v>1</v>
      </c>
      <c r="BO24" t="b">
        <f t="shared" si="2"/>
        <v>1</v>
      </c>
      <c r="BP24" t="b">
        <f t="shared" si="2"/>
        <v>1</v>
      </c>
      <c r="BQ24" t="b">
        <f t="shared" si="2"/>
        <v>1</v>
      </c>
      <c r="BR24" t="b">
        <f t="shared" si="2"/>
        <v>1</v>
      </c>
      <c r="BS24" t="b">
        <f t="shared" si="2"/>
        <v>1</v>
      </c>
      <c r="BT24" t="b">
        <f t="shared" si="2"/>
        <v>1</v>
      </c>
      <c r="BU24" t="b">
        <f t="shared" si="2"/>
        <v>1</v>
      </c>
      <c r="BV24" t="b">
        <f t="shared" si="2"/>
        <v>1</v>
      </c>
    </row>
    <row r="25" spans="2:74">
      <c r="B25" s="57" t="s">
        <v>309</v>
      </c>
      <c r="C25" s="253">
        <v>0</v>
      </c>
      <c r="D25" s="253">
        <v>28.360055720165338</v>
      </c>
      <c r="E25" s="253">
        <v>36.781305619057434</v>
      </c>
      <c r="F25" s="255">
        <f t="shared" si="3"/>
        <v>28.360055720165338</v>
      </c>
      <c r="G25" s="255">
        <f t="shared" si="4"/>
        <v>36.781305619057434</v>
      </c>
      <c r="H25" s="245"/>
      <c r="I25" s="264" t="s">
        <v>320</v>
      </c>
      <c r="J25" s="265">
        <v>0.1205</v>
      </c>
      <c r="K25" s="265">
        <v>0.1258</v>
      </c>
      <c r="L25" s="265">
        <v>0.15</v>
      </c>
      <c r="M25" s="265">
        <v>0.2</v>
      </c>
      <c r="N25" s="265">
        <v>0.25</v>
      </c>
      <c r="O25" s="265">
        <v>0.45</v>
      </c>
      <c r="P25" s="265">
        <v>0.7</v>
      </c>
      <c r="Q25" s="265">
        <v>1</v>
      </c>
      <c r="X25" s="246"/>
      <c r="Z25" s="245"/>
      <c r="AA25" s="27"/>
      <c r="AB25" s="27"/>
      <c r="AC25" s="28"/>
      <c r="AD25" s="61"/>
      <c r="AE25" s="61"/>
      <c r="AF25" s="61"/>
      <c r="AG25" s="61"/>
      <c r="AH25" s="61"/>
      <c r="AI25" s="61"/>
      <c r="AJ25" s="61"/>
      <c r="AK25" s="61"/>
      <c r="AL25" s="61"/>
      <c r="AM25" s="61"/>
      <c r="AN25" s="61"/>
      <c r="AO25" s="61"/>
      <c r="AP25" s="61"/>
      <c r="AQ25" s="61"/>
      <c r="AR25" s="180">
        <v>0</v>
      </c>
      <c r="AS25" s="246"/>
      <c r="BI25" t="b">
        <f t="shared" si="2"/>
        <v>1</v>
      </c>
      <c r="BJ25" t="b">
        <f t="shared" si="2"/>
        <v>1</v>
      </c>
      <c r="BK25" t="b">
        <f t="shared" si="2"/>
        <v>1</v>
      </c>
      <c r="BL25" t="b">
        <f t="shared" si="2"/>
        <v>1</v>
      </c>
      <c r="BM25" t="b">
        <f t="shared" si="2"/>
        <v>1</v>
      </c>
      <c r="BN25" t="b">
        <f t="shared" si="2"/>
        <v>1</v>
      </c>
      <c r="BO25" t="b">
        <f t="shared" si="2"/>
        <v>1</v>
      </c>
      <c r="BP25" t="b">
        <f t="shared" si="2"/>
        <v>1</v>
      </c>
      <c r="BQ25" t="b">
        <f t="shared" si="2"/>
        <v>1</v>
      </c>
      <c r="BR25" t="b">
        <f t="shared" si="2"/>
        <v>1</v>
      </c>
      <c r="BS25" t="b">
        <f t="shared" si="2"/>
        <v>1</v>
      </c>
      <c r="BT25" t="b">
        <f t="shared" si="2"/>
        <v>1</v>
      </c>
      <c r="BU25" t="b">
        <f t="shared" si="2"/>
        <v>1</v>
      </c>
      <c r="BV25" t="b">
        <f t="shared" si="2"/>
        <v>1</v>
      </c>
    </row>
    <row r="26" spans="2:74">
      <c r="B26" s="57" t="s">
        <v>310</v>
      </c>
      <c r="C26" s="253">
        <v>0</v>
      </c>
      <c r="D26" s="253">
        <v>0</v>
      </c>
      <c r="E26" s="253">
        <v>103.28475162425396</v>
      </c>
      <c r="F26" s="255">
        <f t="shared" si="3"/>
        <v>0</v>
      </c>
      <c r="G26" s="255">
        <f t="shared" si="4"/>
        <v>103.28475162425396</v>
      </c>
      <c r="H26" s="245"/>
      <c r="I26" s="266" t="s">
        <v>318</v>
      </c>
      <c r="J26" s="134">
        <v>0</v>
      </c>
      <c r="K26" s="134">
        <v>0</v>
      </c>
      <c r="L26" s="134">
        <v>0</v>
      </c>
      <c r="M26" s="134">
        <v>0</v>
      </c>
      <c r="N26" s="134">
        <v>0</v>
      </c>
      <c r="O26" s="134">
        <v>0</v>
      </c>
      <c r="P26" s="134">
        <v>0</v>
      </c>
      <c r="Q26" s="134">
        <v>0</v>
      </c>
      <c r="X26" s="246"/>
      <c r="Z26" s="245"/>
      <c r="AA26" s="25" t="s">
        <v>54</v>
      </c>
      <c r="AB26" s="25">
        <v>2021</v>
      </c>
      <c r="AC26" s="26" t="s">
        <v>73</v>
      </c>
      <c r="AD26" s="60">
        <v>0</v>
      </c>
      <c r="AE26" s="60">
        <v>0</v>
      </c>
      <c r="AF26" s="60">
        <v>2.4619339529365233E-2</v>
      </c>
      <c r="AG26" s="60">
        <v>0.63990508206446506</v>
      </c>
      <c r="AH26" s="60">
        <v>0</v>
      </c>
      <c r="AI26" s="60">
        <v>0</v>
      </c>
      <c r="AJ26" s="60">
        <v>0</v>
      </c>
      <c r="AK26" s="60">
        <v>0</v>
      </c>
      <c r="AL26" s="60">
        <v>0</v>
      </c>
      <c r="AM26" s="60">
        <v>0</v>
      </c>
      <c r="AN26" s="60">
        <v>0.33547557840616965</v>
      </c>
      <c r="AO26" s="60">
        <v>0</v>
      </c>
      <c r="AP26" s="60">
        <v>0</v>
      </c>
      <c r="AQ26" s="60">
        <v>0</v>
      </c>
      <c r="AR26" s="24">
        <v>1</v>
      </c>
      <c r="AS26" s="246"/>
      <c r="AT26">
        <v>0</v>
      </c>
      <c r="AU26">
        <v>0</v>
      </c>
      <c r="AV26">
        <v>2.4619339529365233E-2</v>
      </c>
      <c r="AW26">
        <v>0.63990508206446506</v>
      </c>
      <c r="AX26">
        <v>0</v>
      </c>
      <c r="AY26">
        <v>0</v>
      </c>
      <c r="AZ26">
        <v>0</v>
      </c>
      <c r="BA26">
        <v>0</v>
      </c>
      <c r="BB26">
        <v>0</v>
      </c>
      <c r="BC26">
        <v>0</v>
      </c>
      <c r="BD26">
        <v>0.33547557840616965</v>
      </c>
      <c r="BE26">
        <v>0</v>
      </c>
      <c r="BF26">
        <v>0</v>
      </c>
      <c r="BG26">
        <v>0</v>
      </c>
      <c r="BI26" t="b">
        <f t="shared" si="2"/>
        <v>1</v>
      </c>
      <c r="BJ26" t="b">
        <f t="shared" si="2"/>
        <v>1</v>
      </c>
      <c r="BK26" t="b">
        <f t="shared" si="2"/>
        <v>1</v>
      </c>
      <c r="BL26" t="b">
        <f t="shared" si="2"/>
        <v>1</v>
      </c>
      <c r="BM26" t="b">
        <f t="shared" si="2"/>
        <v>1</v>
      </c>
      <c r="BN26" t="b">
        <f t="shared" si="2"/>
        <v>1</v>
      </c>
      <c r="BO26" t="b">
        <f t="shared" si="2"/>
        <v>1</v>
      </c>
      <c r="BP26" t="b">
        <f t="shared" si="2"/>
        <v>1</v>
      </c>
      <c r="BQ26" t="b">
        <f t="shared" si="2"/>
        <v>1</v>
      </c>
      <c r="BR26" t="b">
        <f t="shared" si="2"/>
        <v>1</v>
      </c>
      <c r="BS26" t="b">
        <f t="shared" si="2"/>
        <v>1</v>
      </c>
      <c r="BT26" t="b">
        <f t="shared" si="2"/>
        <v>1</v>
      </c>
      <c r="BU26" t="b">
        <f t="shared" si="2"/>
        <v>1</v>
      </c>
      <c r="BV26" t="b">
        <f t="shared" si="2"/>
        <v>1</v>
      </c>
    </row>
    <row r="27" spans="2:74">
      <c r="B27" s="57" t="s">
        <v>36</v>
      </c>
      <c r="C27" s="253">
        <v>68.378013610839844</v>
      </c>
      <c r="D27" s="253">
        <v>56.720111440330676</v>
      </c>
      <c r="E27" s="253">
        <v>38.672114388322328</v>
      </c>
      <c r="F27" s="255">
        <f t="shared" si="3"/>
        <v>-11.657902170509168</v>
      </c>
      <c r="G27" s="255">
        <f t="shared" si="4"/>
        <v>-29.705899222517516</v>
      </c>
      <c r="H27" s="245"/>
      <c r="I27" s="266" t="s">
        <v>319</v>
      </c>
      <c r="J27" s="134">
        <v>0.1205</v>
      </c>
      <c r="K27" s="134">
        <v>0.1258</v>
      </c>
      <c r="L27" s="134">
        <v>0.15</v>
      </c>
      <c r="M27" s="134">
        <v>0.2</v>
      </c>
      <c r="N27" s="134">
        <v>0.25</v>
      </c>
      <c r="O27" s="134">
        <v>0.45</v>
      </c>
      <c r="P27" s="134">
        <v>0.7</v>
      </c>
      <c r="Q27" s="134">
        <v>1</v>
      </c>
      <c r="X27" s="246"/>
      <c r="Z27" s="245"/>
      <c r="AA27" s="25" t="s">
        <v>54</v>
      </c>
      <c r="AB27" s="25">
        <v>2030</v>
      </c>
      <c r="AC27" s="26" t="s">
        <v>73</v>
      </c>
      <c r="AD27" s="60">
        <v>0</v>
      </c>
      <c r="AE27" s="60">
        <v>0</v>
      </c>
      <c r="AF27" s="60">
        <v>0</v>
      </c>
      <c r="AG27" s="62">
        <v>0.55000000000000004</v>
      </c>
      <c r="AH27" s="60">
        <v>0</v>
      </c>
      <c r="AI27" s="60">
        <v>0</v>
      </c>
      <c r="AJ27" s="60">
        <v>0</v>
      </c>
      <c r="AK27" s="60">
        <v>0</v>
      </c>
      <c r="AL27" s="60">
        <v>0</v>
      </c>
      <c r="AM27" s="60">
        <v>0</v>
      </c>
      <c r="AN27" s="62">
        <v>0.45</v>
      </c>
      <c r="AO27" s="60">
        <v>0</v>
      </c>
      <c r="AP27" s="60">
        <v>0</v>
      </c>
      <c r="AQ27" s="60">
        <v>0</v>
      </c>
      <c r="AR27" s="24">
        <v>1</v>
      </c>
      <c r="AS27" s="246"/>
      <c r="AT27">
        <v>0</v>
      </c>
      <c r="AU27">
        <v>0</v>
      </c>
      <c r="AV27">
        <v>0</v>
      </c>
      <c r="AW27">
        <v>0.55000000000000004</v>
      </c>
      <c r="AX27">
        <v>0</v>
      </c>
      <c r="AY27">
        <v>0</v>
      </c>
      <c r="AZ27">
        <v>0</v>
      </c>
      <c r="BA27">
        <v>0</v>
      </c>
      <c r="BB27">
        <v>0</v>
      </c>
      <c r="BC27">
        <v>0</v>
      </c>
      <c r="BD27">
        <v>0.45</v>
      </c>
      <c r="BE27">
        <v>0</v>
      </c>
      <c r="BF27">
        <v>0</v>
      </c>
      <c r="BG27">
        <v>0</v>
      </c>
      <c r="BI27" t="b">
        <f t="shared" si="2"/>
        <v>1</v>
      </c>
      <c r="BJ27" t="b">
        <f t="shared" si="2"/>
        <v>1</v>
      </c>
      <c r="BK27" t="b">
        <f t="shared" si="2"/>
        <v>1</v>
      </c>
      <c r="BL27" t="b">
        <f t="shared" si="2"/>
        <v>1</v>
      </c>
      <c r="BM27" t="b">
        <f t="shared" si="2"/>
        <v>1</v>
      </c>
      <c r="BN27" t="b">
        <f t="shared" si="2"/>
        <v>1</v>
      </c>
      <c r="BO27" t="b">
        <f t="shared" si="2"/>
        <v>1</v>
      </c>
      <c r="BP27" t="b">
        <f t="shared" si="2"/>
        <v>1</v>
      </c>
      <c r="BQ27" t="b">
        <f t="shared" si="2"/>
        <v>1</v>
      </c>
      <c r="BR27" t="b">
        <f t="shared" si="2"/>
        <v>1</v>
      </c>
      <c r="BS27" t="b">
        <f t="shared" si="2"/>
        <v>1</v>
      </c>
      <c r="BT27" t="b">
        <f t="shared" si="2"/>
        <v>1</v>
      </c>
      <c r="BU27" t="b">
        <f t="shared" si="2"/>
        <v>1</v>
      </c>
      <c r="BV27" t="b">
        <f t="shared" si="2"/>
        <v>1</v>
      </c>
    </row>
    <row r="28" spans="2:74">
      <c r="B28" s="57" t="s">
        <v>47</v>
      </c>
      <c r="C28" s="253">
        <v>0</v>
      </c>
      <c r="D28" s="253">
        <v>0</v>
      </c>
      <c r="E28" s="253">
        <v>0</v>
      </c>
      <c r="F28" s="255">
        <f t="shared" si="3"/>
        <v>0</v>
      </c>
      <c r="G28" s="255">
        <f t="shared" si="4"/>
        <v>0</v>
      </c>
      <c r="H28" s="245"/>
      <c r="I28" s="264" t="s">
        <v>321</v>
      </c>
      <c r="J28" s="265">
        <v>6.9500000000000006E-2</v>
      </c>
      <c r="K28" s="265">
        <v>8.4400000000000003E-2</v>
      </c>
      <c r="L28" s="265">
        <v>0.13</v>
      </c>
      <c r="M28" s="265">
        <v>0.15</v>
      </c>
      <c r="N28" s="265">
        <v>0.2</v>
      </c>
      <c r="O28" s="265">
        <v>0.2</v>
      </c>
      <c r="P28" s="265">
        <v>0.2</v>
      </c>
      <c r="Q28" s="265">
        <v>0.2</v>
      </c>
      <c r="X28" s="246"/>
      <c r="Z28" s="245"/>
      <c r="AA28" s="25" t="s">
        <v>54</v>
      </c>
      <c r="AB28" s="25">
        <v>2050</v>
      </c>
      <c r="AC28" s="26" t="s">
        <v>73</v>
      </c>
      <c r="AD28" s="60">
        <v>0</v>
      </c>
      <c r="AE28" s="60">
        <v>0</v>
      </c>
      <c r="AF28" s="60">
        <v>0</v>
      </c>
      <c r="AG28" s="62">
        <v>0.2</v>
      </c>
      <c r="AH28" s="60">
        <v>0</v>
      </c>
      <c r="AI28" s="60">
        <v>0</v>
      </c>
      <c r="AJ28" s="60">
        <v>0</v>
      </c>
      <c r="AK28" s="60">
        <v>0</v>
      </c>
      <c r="AL28" s="60">
        <v>0</v>
      </c>
      <c r="AM28" s="60">
        <v>0</v>
      </c>
      <c r="AN28" s="62">
        <v>0.8</v>
      </c>
      <c r="AO28" s="60">
        <v>0</v>
      </c>
      <c r="AP28" s="60">
        <v>0</v>
      </c>
      <c r="AQ28" s="60">
        <v>0</v>
      </c>
      <c r="AR28" s="24">
        <v>1</v>
      </c>
      <c r="AS28" s="246"/>
      <c r="AT28">
        <v>0</v>
      </c>
      <c r="AU28">
        <v>0</v>
      </c>
      <c r="AV28">
        <v>0</v>
      </c>
      <c r="AW28">
        <v>0.2</v>
      </c>
      <c r="AX28">
        <v>0</v>
      </c>
      <c r="AY28">
        <v>0</v>
      </c>
      <c r="AZ28">
        <v>0</v>
      </c>
      <c r="BA28">
        <v>0</v>
      </c>
      <c r="BB28">
        <v>0</v>
      </c>
      <c r="BC28">
        <v>0</v>
      </c>
      <c r="BD28">
        <v>0.8</v>
      </c>
      <c r="BE28">
        <v>0</v>
      </c>
      <c r="BF28">
        <v>0</v>
      </c>
      <c r="BG28">
        <v>0</v>
      </c>
      <c r="BI28" t="b">
        <f t="shared" si="2"/>
        <v>1</v>
      </c>
      <c r="BJ28" t="b">
        <f t="shared" si="2"/>
        <v>1</v>
      </c>
      <c r="BK28" t="b">
        <f t="shared" si="2"/>
        <v>1</v>
      </c>
      <c r="BL28" t="b">
        <f t="shared" si="2"/>
        <v>1</v>
      </c>
      <c r="BM28" t="b">
        <f t="shared" si="2"/>
        <v>1</v>
      </c>
      <c r="BN28" t="b">
        <f t="shared" si="2"/>
        <v>1</v>
      </c>
      <c r="BO28" t="b">
        <f t="shared" si="2"/>
        <v>1</v>
      </c>
      <c r="BP28" t="b">
        <f t="shared" si="2"/>
        <v>1</v>
      </c>
      <c r="BQ28" t="b">
        <f t="shared" si="2"/>
        <v>1</v>
      </c>
      <c r="BR28" t="b">
        <f t="shared" si="2"/>
        <v>1</v>
      </c>
      <c r="BS28" t="b">
        <f t="shared" si="2"/>
        <v>1</v>
      </c>
      <c r="BT28" t="b">
        <f t="shared" si="2"/>
        <v>1</v>
      </c>
      <c r="BU28" t="b">
        <f t="shared" si="2"/>
        <v>1</v>
      </c>
      <c r="BV28" t="b">
        <f t="shared" si="2"/>
        <v>1</v>
      </c>
    </row>
    <row r="29" spans="2:74">
      <c r="B29" s="57" t="s">
        <v>311</v>
      </c>
      <c r="C29" s="253">
        <v>0</v>
      </c>
      <c r="D29" s="253">
        <v>0</v>
      </c>
      <c r="E29" s="253">
        <v>0</v>
      </c>
      <c r="F29" s="255">
        <f t="shared" si="3"/>
        <v>0</v>
      </c>
      <c r="G29" s="255">
        <f t="shared" si="4"/>
        <v>0</v>
      </c>
      <c r="H29" s="245"/>
      <c r="I29" s="266" t="s">
        <v>318</v>
      </c>
      <c r="J29" s="134">
        <v>0</v>
      </c>
      <c r="K29" s="134">
        <v>0</v>
      </c>
      <c r="L29" s="134">
        <v>0</v>
      </c>
      <c r="M29" s="134">
        <v>0</v>
      </c>
      <c r="N29" s="134">
        <v>0</v>
      </c>
      <c r="O29" s="134">
        <v>0</v>
      </c>
      <c r="P29" s="134">
        <v>0</v>
      </c>
      <c r="Q29" s="134">
        <v>0</v>
      </c>
      <c r="X29" s="246"/>
      <c r="Z29" s="245"/>
      <c r="AA29" s="27"/>
      <c r="AB29" s="27"/>
      <c r="AC29" s="28"/>
      <c r="AD29" s="61"/>
      <c r="AE29" s="61"/>
      <c r="AF29" s="61"/>
      <c r="AG29" s="61"/>
      <c r="AH29" s="61"/>
      <c r="AI29" s="61"/>
      <c r="AJ29" s="61"/>
      <c r="AK29" s="61"/>
      <c r="AL29" s="61"/>
      <c r="AM29" s="61"/>
      <c r="AN29" s="61"/>
      <c r="AO29" s="61"/>
      <c r="AP29" s="61"/>
      <c r="AQ29" s="61"/>
      <c r="AR29" s="180">
        <v>0</v>
      </c>
      <c r="AS29" s="246"/>
      <c r="BI29" t="b">
        <f t="shared" si="2"/>
        <v>1</v>
      </c>
      <c r="BJ29" t="b">
        <f t="shared" si="2"/>
        <v>1</v>
      </c>
      <c r="BK29" t="b">
        <f t="shared" si="2"/>
        <v>1</v>
      </c>
      <c r="BL29" t="b">
        <f t="shared" si="2"/>
        <v>1</v>
      </c>
      <c r="BM29" t="b">
        <f t="shared" si="2"/>
        <v>1</v>
      </c>
      <c r="BN29" t="b">
        <f t="shared" si="2"/>
        <v>1</v>
      </c>
      <c r="BO29" t="b">
        <f t="shared" si="2"/>
        <v>1</v>
      </c>
      <c r="BP29" t="b">
        <f t="shared" si="2"/>
        <v>1</v>
      </c>
      <c r="BQ29" t="b">
        <f t="shared" si="2"/>
        <v>1</v>
      </c>
      <c r="BR29" t="b">
        <f t="shared" si="2"/>
        <v>1</v>
      </c>
      <c r="BS29" t="b">
        <f t="shared" si="2"/>
        <v>1</v>
      </c>
      <c r="BT29" t="b">
        <f t="shared" si="2"/>
        <v>1</v>
      </c>
      <c r="BU29" t="b">
        <f t="shared" si="2"/>
        <v>1</v>
      </c>
      <c r="BV29" t="b">
        <f t="shared" si="2"/>
        <v>1</v>
      </c>
    </row>
    <row r="30" spans="2:74">
      <c r="B30" s="57" t="s">
        <v>312</v>
      </c>
      <c r="C30" s="253">
        <v>0</v>
      </c>
      <c r="D30" s="253">
        <v>0</v>
      </c>
      <c r="E30" s="253">
        <v>0</v>
      </c>
      <c r="F30" s="255">
        <f t="shared" si="3"/>
        <v>0</v>
      </c>
      <c r="G30" s="255">
        <f t="shared" si="4"/>
        <v>0</v>
      </c>
      <c r="H30" s="245"/>
      <c r="I30" s="266" t="s">
        <v>319</v>
      </c>
      <c r="J30" s="134">
        <v>6.9500000000000006E-2</v>
      </c>
      <c r="K30" s="134">
        <v>8.4400000000000003E-2</v>
      </c>
      <c r="L30" s="134">
        <v>0.13</v>
      </c>
      <c r="M30" s="134">
        <v>0.15</v>
      </c>
      <c r="N30" s="134">
        <v>0.2</v>
      </c>
      <c r="O30" s="134">
        <v>0.2</v>
      </c>
      <c r="P30" s="134">
        <v>0.2</v>
      </c>
      <c r="Q30" s="134">
        <v>0.2</v>
      </c>
      <c r="X30" s="246"/>
      <c r="Z30" s="245"/>
      <c r="AA30" s="25" t="s">
        <v>55</v>
      </c>
      <c r="AB30" s="25">
        <v>2021</v>
      </c>
      <c r="AC30" s="26" t="s">
        <v>73</v>
      </c>
      <c r="AD30" s="60">
        <v>0</v>
      </c>
      <c r="AE30" s="60">
        <v>0</v>
      </c>
      <c r="AF30" s="60">
        <v>0</v>
      </c>
      <c r="AG30" s="60">
        <v>0.28501215223037196</v>
      </c>
      <c r="AH30" s="60">
        <v>2.5709965882248736E-3</v>
      </c>
      <c r="AI30" s="60">
        <v>0</v>
      </c>
      <c r="AJ30" s="60">
        <v>0</v>
      </c>
      <c r="AK30" s="60">
        <v>0</v>
      </c>
      <c r="AL30" s="60">
        <v>0</v>
      </c>
      <c r="AM30" s="60">
        <v>0</v>
      </c>
      <c r="AN30" s="60">
        <v>0.67273231319747828</v>
      </c>
      <c r="AO30" s="60">
        <v>0</v>
      </c>
      <c r="AP30" s="60">
        <v>3.9684537983924878E-2</v>
      </c>
      <c r="AQ30" s="60">
        <v>0</v>
      </c>
      <c r="AR30" s="24">
        <v>1</v>
      </c>
      <c r="AS30" s="246"/>
      <c r="AT30">
        <v>0</v>
      </c>
      <c r="AU30">
        <v>0</v>
      </c>
      <c r="AV30">
        <v>0</v>
      </c>
      <c r="AW30">
        <v>0.28501215223037196</v>
      </c>
      <c r="AX30">
        <v>2.5709965882248736E-3</v>
      </c>
      <c r="AY30">
        <v>0</v>
      </c>
      <c r="AZ30">
        <v>0</v>
      </c>
      <c r="BA30">
        <v>0</v>
      </c>
      <c r="BB30">
        <v>0</v>
      </c>
      <c r="BC30">
        <v>0</v>
      </c>
      <c r="BD30">
        <v>0.67273231319747828</v>
      </c>
      <c r="BE30">
        <v>0</v>
      </c>
      <c r="BF30">
        <v>3.9684537983924878E-2</v>
      </c>
      <c r="BG30">
        <v>0</v>
      </c>
      <c r="BI30" t="b">
        <f t="shared" si="2"/>
        <v>1</v>
      </c>
      <c r="BJ30" t="b">
        <f t="shared" si="2"/>
        <v>1</v>
      </c>
      <c r="BK30" t="b">
        <f t="shared" si="2"/>
        <v>1</v>
      </c>
      <c r="BL30" t="b">
        <f t="shared" si="2"/>
        <v>1</v>
      </c>
      <c r="BM30" t="b">
        <f t="shared" si="2"/>
        <v>1</v>
      </c>
      <c r="BN30" t="b">
        <f t="shared" si="2"/>
        <v>1</v>
      </c>
      <c r="BO30" t="b">
        <f t="shared" si="2"/>
        <v>1</v>
      </c>
      <c r="BP30" t="b">
        <f t="shared" si="2"/>
        <v>1</v>
      </c>
      <c r="BQ30" t="b">
        <f t="shared" si="2"/>
        <v>1</v>
      </c>
      <c r="BR30" t="b">
        <f t="shared" si="2"/>
        <v>1</v>
      </c>
      <c r="BS30" t="b">
        <f t="shared" si="2"/>
        <v>1</v>
      </c>
      <c r="BT30" t="b">
        <f t="shared" si="2"/>
        <v>1</v>
      </c>
      <c r="BU30" t="b">
        <f t="shared" si="2"/>
        <v>1</v>
      </c>
      <c r="BV30" t="b">
        <f t="shared" si="2"/>
        <v>1</v>
      </c>
    </row>
    <row r="31" spans="2:74">
      <c r="B31" s="57" t="s">
        <v>313</v>
      </c>
      <c r="C31" s="253">
        <v>0</v>
      </c>
      <c r="D31" s="253">
        <v>0</v>
      </c>
      <c r="E31" s="253">
        <v>0</v>
      </c>
      <c r="F31" s="255">
        <f t="shared" si="3"/>
        <v>0</v>
      </c>
      <c r="G31" s="255">
        <f t="shared" si="4"/>
        <v>0</v>
      </c>
      <c r="H31" s="245"/>
      <c r="X31" s="246"/>
      <c r="Z31" s="245"/>
      <c r="AA31" s="25" t="s">
        <v>55</v>
      </c>
      <c r="AB31" s="25">
        <v>2030</v>
      </c>
      <c r="AC31" s="26" t="s">
        <v>73</v>
      </c>
      <c r="AD31" s="60">
        <v>0</v>
      </c>
      <c r="AE31" s="60">
        <v>0</v>
      </c>
      <c r="AF31" s="60">
        <v>0</v>
      </c>
      <c r="AG31" s="60">
        <v>0.20888383042858899</v>
      </c>
      <c r="AH31" s="60">
        <v>0.03</v>
      </c>
      <c r="AI31" s="60">
        <v>0</v>
      </c>
      <c r="AJ31" s="60">
        <v>0</v>
      </c>
      <c r="AK31" s="60">
        <v>0</v>
      </c>
      <c r="AL31" s="60">
        <v>0</v>
      </c>
      <c r="AM31" s="60">
        <v>0</v>
      </c>
      <c r="AN31" s="60">
        <v>0.7011161695714111</v>
      </c>
      <c r="AO31" s="60">
        <v>0</v>
      </c>
      <c r="AP31" s="60">
        <v>0.03</v>
      </c>
      <c r="AQ31" s="60">
        <v>0.03</v>
      </c>
      <c r="AR31" s="24">
        <v>1</v>
      </c>
      <c r="AS31" s="246"/>
      <c r="AT31">
        <v>0</v>
      </c>
      <c r="AU31">
        <v>0</v>
      </c>
      <c r="AV31">
        <v>0</v>
      </c>
      <c r="AW31">
        <v>0.219</v>
      </c>
      <c r="AX31">
        <v>0.02</v>
      </c>
      <c r="AY31">
        <v>0</v>
      </c>
      <c r="AZ31">
        <v>0</v>
      </c>
      <c r="BA31">
        <v>0</v>
      </c>
      <c r="BB31">
        <v>0</v>
      </c>
      <c r="BC31">
        <v>0</v>
      </c>
      <c r="BD31">
        <v>0.7011161695714111</v>
      </c>
      <c r="BE31">
        <v>0</v>
      </c>
      <c r="BF31">
        <v>0.03</v>
      </c>
      <c r="BG31">
        <v>0.03</v>
      </c>
      <c r="BI31" t="b">
        <f t="shared" si="2"/>
        <v>1</v>
      </c>
      <c r="BJ31" t="b">
        <f t="shared" si="2"/>
        <v>1</v>
      </c>
      <c r="BK31" t="b">
        <f t="shared" si="2"/>
        <v>1</v>
      </c>
      <c r="BL31" t="b">
        <f t="shared" si="2"/>
        <v>0</v>
      </c>
      <c r="BM31" t="b">
        <f t="shared" si="2"/>
        <v>0</v>
      </c>
      <c r="BN31" t="b">
        <f t="shared" si="2"/>
        <v>1</v>
      </c>
      <c r="BO31" t="b">
        <f t="shared" si="2"/>
        <v>1</v>
      </c>
      <c r="BP31" t="b">
        <f t="shared" si="2"/>
        <v>1</v>
      </c>
      <c r="BQ31" t="b">
        <f t="shared" si="2"/>
        <v>1</v>
      </c>
      <c r="BR31" t="b">
        <f t="shared" si="2"/>
        <v>1</v>
      </c>
      <c r="BS31" t="b">
        <f t="shared" si="2"/>
        <v>1</v>
      </c>
      <c r="BT31" t="b">
        <f t="shared" si="2"/>
        <v>1</v>
      </c>
      <c r="BU31" t="b">
        <f t="shared" si="2"/>
        <v>1</v>
      </c>
      <c r="BV31" t="b">
        <f t="shared" si="2"/>
        <v>1</v>
      </c>
    </row>
    <row r="32" spans="2:74">
      <c r="B32" s="57" t="s">
        <v>314</v>
      </c>
      <c r="C32" s="253">
        <v>0</v>
      </c>
      <c r="D32" s="253">
        <v>85.080167160496018</v>
      </c>
      <c r="E32" s="253">
        <v>79.524693252522468</v>
      </c>
      <c r="F32" s="255">
        <f t="shared" si="3"/>
        <v>85.080167160496018</v>
      </c>
      <c r="G32" s="255">
        <f t="shared" si="4"/>
        <v>79.524693252522468</v>
      </c>
      <c r="H32" s="268"/>
      <c r="I32" s="269"/>
      <c r="J32" s="269"/>
      <c r="K32" s="269"/>
      <c r="L32" s="269"/>
      <c r="M32" s="269"/>
      <c r="N32" s="269"/>
      <c r="O32" s="269"/>
      <c r="P32" s="269"/>
      <c r="Q32" s="269"/>
      <c r="R32" s="269"/>
      <c r="S32" s="269"/>
      <c r="T32" s="269"/>
      <c r="U32" s="269"/>
      <c r="V32" s="269"/>
      <c r="W32" s="269"/>
      <c r="X32" s="270"/>
      <c r="Z32" s="245"/>
      <c r="AA32" s="25" t="s">
        <v>55</v>
      </c>
      <c r="AB32" s="25">
        <v>2050</v>
      </c>
      <c r="AC32" s="26" t="s">
        <v>73</v>
      </c>
      <c r="AD32" s="60">
        <v>0</v>
      </c>
      <c r="AE32" s="60">
        <v>0</v>
      </c>
      <c r="AF32" s="60">
        <v>0</v>
      </c>
      <c r="AG32" s="60">
        <v>0.08</v>
      </c>
      <c r="AH32" s="60">
        <v>0.05</v>
      </c>
      <c r="AI32" s="60">
        <v>0</v>
      </c>
      <c r="AJ32" s="60">
        <v>0</v>
      </c>
      <c r="AK32" s="60">
        <v>0</v>
      </c>
      <c r="AL32" s="60">
        <v>0</v>
      </c>
      <c r="AM32" s="60">
        <v>0</v>
      </c>
      <c r="AN32" s="60">
        <v>0.79</v>
      </c>
      <c r="AO32" s="60">
        <v>0</v>
      </c>
      <c r="AP32" s="60">
        <v>0</v>
      </c>
      <c r="AQ32" s="60">
        <v>0.08</v>
      </c>
      <c r="AR32" s="24">
        <v>1</v>
      </c>
      <c r="AS32" s="246"/>
      <c r="AT32">
        <v>0</v>
      </c>
      <c r="AU32">
        <v>0</v>
      </c>
      <c r="AV32">
        <v>0</v>
      </c>
      <c r="AW32">
        <v>0.08</v>
      </c>
      <c r="AX32">
        <v>0.05</v>
      </c>
      <c r="AY32">
        <v>0</v>
      </c>
      <c r="AZ32">
        <v>0</v>
      </c>
      <c r="BA32">
        <v>0</v>
      </c>
      <c r="BB32">
        <v>0</v>
      </c>
      <c r="BC32">
        <v>0</v>
      </c>
      <c r="BD32">
        <v>0.79</v>
      </c>
      <c r="BE32">
        <v>0</v>
      </c>
      <c r="BF32">
        <v>0</v>
      </c>
      <c r="BG32">
        <v>0.08</v>
      </c>
      <c r="BI32" t="b">
        <f t="shared" si="2"/>
        <v>1</v>
      </c>
      <c r="BJ32" t="b">
        <f t="shared" si="2"/>
        <v>1</v>
      </c>
      <c r="BK32" t="b">
        <f t="shared" si="2"/>
        <v>1</v>
      </c>
      <c r="BL32" t="b">
        <f t="shared" si="2"/>
        <v>1</v>
      </c>
      <c r="BM32" t="b">
        <f t="shared" si="2"/>
        <v>1</v>
      </c>
      <c r="BN32" t="b">
        <f t="shared" si="2"/>
        <v>1</v>
      </c>
      <c r="BO32" t="b">
        <f t="shared" si="2"/>
        <v>1</v>
      </c>
      <c r="BP32" t="b">
        <f t="shared" si="2"/>
        <v>1</v>
      </c>
      <c r="BQ32" t="b">
        <f t="shared" si="2"/>
        <v>1</v>
      </c>
      <c r="BR32" t="b">
        <f t="shared" si="2"/>
        <v>1</v>
      </c>
      <c r="BS32" t="b">
        <f t="shared" si="2"/>
        <v>1</v>
      </c>
      <c r="BT32" t="b">
        <f t="shared" si="2"/>
        <v>1</v>
      </c>
      <c r="BU32" t="b">
        <f t="shared" si="2"/>
        <v>1</v>
      </c>
      <c r="BV32" t="b">
        <f t="shared" si="2"/>
        <v>1</v>
      </c>
    </row>
    <row r="33" spans="2:74">
      <c r="B33" s="257" t="s">
        <v>23</v>
      </c>
      <c r="C33" s="258">
        <v>1953.6573486328125</v>
      </c>
      <c r="D33" s="258">
        <f>SUM(D20:D32)</f>
        <v>2836.0055720165337</v>
      </c>
      <c r="E33" s="258">
        <f>SUM(E20:E32)</f>
        <v>3678.130561905743</v>
      </c>
      <c r="F33" s="255">
        <f t="shared" si="3"/>
        <v>882.34822338372123</v>
      </c>
      <c r="G33" s="255">
        <f t="shared" si="4"/>
        <v>1724.4732132729305</v>
      </c>
      <c r="Z33" s="245"/>
      <c r="AA33" s="27"/>
      <c r="AB33" s="27"/>
      <c r="AC33" s="28"/>
      <c r="AD33" s="29"/>
      <c r="AE33" s="29"/>
      <c r="AF33" s="29"/>
      <c r="AG33" s="29"/>
      <c r="AH33" s="29"/>
      <c r="AI33" s="29"/>
      <c r="AJ33" s="29"/>
      <c r="AK33" s="29"/>
      <c r="AL33" s="29"/>
      <c r="AM33" s="29"/>
      <c r="AN33" s="29"/>
      <c r="AO33" s="29"/>
      <c r="AP33" s="29"/>
      <c r="AQ33" s="29"/>
      <c r="AR33" s="180">
        <v>0</v>
      </c>
      <c r="AS33" s="246"/>
      <c r="BI33" t="b">
        <f t="shared" si="2"/>
        <v>1</v>
      </c>
      <c r="BJ33" t="b">
        <f t="shared" si="2"/>
        <v>1</v>
      </c>
      <c r="BK33" t="b">
        <f t="shared" si="2"/>
        <v>1</v>
      </c>
      <c r="BL33" t="b">
        <f t="shared" si="2"/>
        <v>1</v>
      </c>
      <c r="BM33" t="b">
        <f t="shared" si="2"/>
        <v>1</v>
      </c>
      <c r="BN33" t="b">
        <f t="shared" si="2"/>
        <v>1</v>
      </c>
      <c r="BO33" t="b">
        <f t="shared" si="2"/>
        <v>1</v>
      </c>
      <c r="BP33" t="b">
        <f t="shared" si="2"/>
        <v>1</v>
      </c>
      <c r="BQ33" t="b">
        <f t="shared" si="2"/>
        <v>1</v>
      </c>
      <c r="BR33" t="b">
        <f t="shared" si="2"/>
        <v>1</v>
      </c>
      <c r="BS33" t="b">
        <f t="shared" si="2"/>
        <v>1</v>
      </c>
      <c r="BT33" t="b">
        <f t="shared" si="2"/>
        <v>1</v>
      </c>
      <c r="BU33" t="b">
        <f t="shared" si="2"/>
        <v>1</v>
      </c>
      <c r="BV33" t="b">
        <f t="shared" si="2"/>
        <v>1</v>
      </c>
    </row>
    <row r="34" spans="2:74">
      <c r="H34" s="510" t="s">
        <v>322</v>
      </c>
      <c r="I34" s="510"/>
      <c r="J34" s="510"/>
      <c r="K34" s="510"/>
      <c r="L34" s="510"/>
      <c r="M34" s="510"/>
      <c r="N34" s="510"/>
      <c r="O34" s="510"/>
      <c r="P34" s="510"/>
      <c r="Q34" s="510"/>
      <c r="R34" s="510"/>
      <c r="S34" s="510"/>
      <c r="T34" s="510"/>
      <c r="U34" s="510"/>
      <c r="V34" s="510"/>
      <c r="W34" s="510"/>
      <c r="X34" s="510"/>
      <c r="Z34" s="245"/>
      <c r="AA34" s="193" t="s">
        <v>10</v>
      </c>
      <c r="AB34" s="193"/>
      <c r="AC34" s="193"/>
      <c r="AD34" s="23" t="s">
        <v>36</v>
      </c>
      <c r="AE34" s="23" t="s">
        <v>47</v>
      </c>
      <c r="AF34" s="23" t="s">
        <v>37</v>
      </c>
      <c r="AG34" s="23" t="s">
        <v>38</v>
      </c>
      <c r="AH34" s="23" t="s">
        <v>43</v>
      </c>
      <c r="AI34" s="23" t="s">
        <v>44</v>
      </c>
      <c r="AJ34" s="23" t="s">
        <v>45</v>
      </c>
      <c r="AK34" s="23" t="s">
        <v>46</v>
      </c>
      <c r="AL34" s="23" t="s">
        <v>39</v>
      </c>
      <c r="AM34" s="23" t="s">
        <v>40</v>
      </c>
      <c r="AN34" s="23" t="s">
        <v>71</v>
      </c>
      <c r="AO34" s="23" t="s">
        <v>48</v>
      </c>
      <c r="AP34" s="23" t="s">
        <v>41</v>
      </c>
      <c r="AQ34" s="23" t="s">
        <v>42</v>
      </c>
      <c r="AR34" s="24">
        <v>0</v>
      </c>
      <c r="AS34" s="246"/>
      <c r="AT34" t="s">
        <v>36</v>
      </c>
      <c r="AU34" t="s">
        <v>47</v>
      </c>
      <c r="AV34" t="s">
        <v>37</v>
      </c>
      <c r="AW34" t="s">
        <v>38</v>
      </c>
      <c r="AX34" t="s">
        <v>43</v>
      </c>
      <c r="AY34" t="s">
        <v>44</v>
      </c>
      <c r="AZ34" t="s">
        <v>45</v>
      </c>
      <c r="BA34" t="s">
        <v>46</v>
      </c>
      <c r="BB34" t="s">
        <v>39</v>
      </c>
      <c r="BC34" t="s">
        <v>40</v>
      </c>
      <c r="BD34" t="s">
        <v>71</v>
      </c>
      <c r="BE34" t="s">
        <v>48</v>
      </c>
      <c r="BF34" t="s">
        <v>41</v>
      </c>
      <c r="BG34" t="s">
        <v>42</v>
      </c>
      <c r="BI34" t="b">
        <f t="shared" si="2"/>
        <v>1</v>
      </c>
      <c r="BJ34" t="b">
        <f t="shared" si="2"/>
        <v>1</v>
      </c>
      <c r="BK34" t="b">
        <f t="shared" si="2"/>
        <v>1</v>
      </c>
      <c r="BL34" t="b">
        <f t="shared" si="2"/>
        <v>1</v>
      </c>
      <c r="BM34" t="b">
        <f t="shared" si="2"/>
        <v>1</v>
      </c>
      <c r="BN34" t="b">
        <f t="shared" si="2"/>
        <v>1</v>
      </c>
      <c r="BO34" t="b">
        <f t="shared" si="2"/>
        <v>1</v>
      </c>
      <c r="BP34" t="b">
        <f t="shared" si="2"/>
        <v>1</v>
      </c>
      <c r="BQ34" t="b">
        <f t="shared" si="2"/>
        <v>1</v>
      </c>
      <c r="BR34" t="b">
        <f t="shared" si="2"/>
        <v>1</v>
      </c>
      <c r="BS34" t="b">
        <f t="shared" si="2"/>
        <v>1</v>
      </c>
      <c r="BT34" t="b">
        <f t="shared" si="2"/>
        <v>1</v>
      </c>
      <c r="BU34" t="b">
        <f t="shared" si="2"/>
        <v>1</v>
      </c>
      <c r="BV34" t="b">
        <f t="shared" si="2"/>
        <v>1</v>
      </c>
    </row>
    <row r="35" spans="2:74">
      <c r="B35" s="250" t="s">
        <v>323</v>
      </c>
      <c r="C35" s="251">
        <v>2021</v>
      </c>
      <c r="D35" s="251">
        <v>2030</v>
      </c>
      <c r="E35" s="251">
        <v>2030</v>
      </c>
      <c r="F35" t="s">
        <v>306</v>
      </c>
      <c r="H35" s="510"/>
      <c r="I35" s="510"/>
      <c r="J35" s="510"/>
      <c r="K35" s="510"/>
      <c r="L35" s="510"/>
      <c r="M35" s="510"/>
      <c r="N35" s="510"/>
      <c r="O35" s="510"/>
      <c r="P35" s="510"/>
      <c r="Q35" s="510"/>
      <c r="R35" s="510"/>
      <c r="S35" s="510"/>
      <c r="T35" s="510"/>
      <c r="U35" s="510"/>
      <c r="V35" s="510"/>
      <c r="W35" s="510"/>
      <c r="X35" s="510"/>
      <c r="Z35" s="245"/>
      <c r="AA35" s="25" t="s">
        <v>127</v>
      </c>
      <c r="AB35" s="25">
        <v>2021</v>
      </c>
      <c r="AC35" s="26" t="s">
        <v>73</v>
      </c>
      <c r="AD35" s="60">
        <v>0</v>
      </c>
      <c r="AE35" s="60">
        <v>0</v>
      </c>
      <c r="AF35" s="63">
        <v>4.9999999999999992E-3</v>
      </c>
      <c r="AG35" s="63">
        <v>0.92999999999999994</v>
      </c>
      <c r="AH35" s="63">
        <v>4.9999999999999992E-3</v>
      </c>
      <c r="AI35" s="60">
        <v>0</v>
      </c>
      <c r="AJ35" s="60">
        <v>0</v>
      </c>
      <c r="AK35" s="60">
        <v>0</v>
      </c>
      <c r="AL35" s="60">
        <v>0</v>
      </c>
      <c r="AM35" s="60">
        <v>0</v>
      </c>
      <c r="AN35" s="63">
        <v>5.9999999999999984E-2</v>
      </c>
      <c r="AO35" s="60">
        <v>0</v>
      </c>
      <c r="AP35" s="60">
        <v>0</v>
      </c>
      <c r="AQ35" s="63">
        <v>0</v>
      </c>
      <c r="AR35" s="24">
        <v>0.99999999999999989</v>
      </c>
      <c r="AS35" s="246"/>
      <c r="AT35">
        <v>0</v>
      </c>
      <c r="AU35">
        <v>0</v>
      </c>
      <c r="AV35">
        <v>4.9999999999999992E-3</v>
      </c>
      <c r="AW35">
        <v>0.92999999999999994</v>
      </c>
      <c r="AX35">
        <v>4.9999999999999992E-3</v>
      </c>
      <c r="AY35">
        <v>0</v>
      </c>
      <c r="AZ35">
        <v>0</v>
      </c>
      <c r="BA35">
        <v>0</v>
      </c>
      <c r="BB35">
        <v>0</v>
      </c>
      <c r="BC35">
        <v>0</v>
      </c>
      <c r="BD35">
        <v>5.9999999999999984E-2</v>
      </c>
      <c r="BE35">
        <v>0</v>
      </c>
      <c r="BF35">
        <v>0</v>
      </c>
      <c r="BG35">
        <v>0</v>
      </c>
      <c r="BI35" t="b">
        <f t="shared" si="2"/>
        <v>1</v>
      </c>
      <c r="BJ35" t="b">
        <f t="shared" si="2"/>
        <v>1</v>
      </c>
      <c r="BK35" t="b">
        <f t="shared" si="2"/>
        <v>1</v>
      </c>
      <c r="BL35" t="b">
        <f t="shared" si="2"/>
        <v>1</v>
      </c>
      <c r="BM35" t="b">
        <f t="shared" si="2"/>
        <v>1</v>
      </c>
      <c r="BN35" t="b">
        <f t="shared" si="2"/>
        <v>1</v>
      </c>
      <c r="BO35" t="b">
        <f t="shared" si="2"/>
        <v>1</v>
      </c>
      <c r="BP35" t="b">
        <f t="shared" si="2"/>
        <v>1</v>
      </c>
      <c r="BQ35" t="b">
        <f t="shared" si="2"/>
        <v>1</v>
      </c>
      <c r="BR35" t="b">
        <f t="shared" si="2"/>
        <v>1</v>
      </c>
      <c r="BS35" t="b">
        <f t="shared" si="2"/>
        <v>1</v>
      </c>
      <c r="BT35" t="b">
        <f t="shared" si="2"/>
        <v>1</v>
      </c>
      <c r="BU35" t="b">
        <f t="shared" si="2"/>
        <v>1</v>
      </c>
      <c r="BV35" t="b">
        <f t="shared" si="2"/>
        <v>1</v>
      </c>
    </row>
    <row r="36" spans="2:74">
      <c r="B36" s="57" t="s">
        <v>190</v>
      </c>
      <c r="C36" s="253">
        <v>0.56000000238418579</v>
      </c>
      <c r="D36" s="253" cm="1">
        <f t="array" ref="D36:D48">MMULT($J$4:$W$16,TRANSPOSE('A renseigner'!$E67:$R67))*$C$49*'A renseigner'!E156*9825/4</f>
        <v>1306.7249797092527</v>
      </c>
      <c r="E36" s="253" cm="1">
        <f t="array" ref="E36:E48">MMULT($J$4:$W$16,TRANSPOSE('A renseigner'!$E68:$R68))*$C$49*'A renseigner'!G156*18616/4</f>
        <v>2124.9834924881507</v>
      </c>
      <c r="F36" s="255">
        <f>D36-C36</f>
        <v>1306.1649797068685</v>
      </c>
      <c r="G36" s="255"/>
      <c r="H36" s="510"/>
      <c r="I36" s="510"/>
      <c r="J36" s="510"/>
      <c r="K36" s="510"/>
      <c r="L36" s="510"/>
      <c r="M36" s="510"/>
      <c r="N36" s="510"/>
      <c r="O36" s="510"/>
      <c r="P36" s="510"/>
      <c r="Q36" s="510"/>
      <c r="R36" s="510"/>
      <c r="S36" s="510"/>
      <c r="T36" s="510"/>
      <c r="U36" s="510"/>
      <c r="V36" s="510"/>
      <c r="W36" s="510"/>
      <c r="X36" s="510"/>
      <c r="Z36" s="245"/>
      <c r="AA36" s="25" t="s">
        <v>127</v>
      </c>
      <c r="AB36" s="25">
        <v>2030</v>
      </c>
      <c r="AC36" s="26" t="s">
        <v>73</v>
      </c>
      <c r="AD36" s="60">
        <v>0</v>
      </c>
      <c r="AE36" s="60">
        <v>0</v>
      </c>
      <c r="AF36" s="63">
        <v>4.9999999999999992E-3</v>
      </c>
      <c r="AG36" s="63">
        <v>0.92999999999999994</v>
      </c>
      <c r="AH36" s="63">
        <v>4.9999999999999992E-3</v>
      </c>
      <c r="AI36" s="60">
        <v>0</v>
      </c>
      <c r="AJ36" s="60">
        <v>0</v>
      </c>
      <c r="AK36" s="60">
        <v>0</v>
      </c>
      <c r="AL36" s="60">
        <v>0</v>
      </c>
      <c r="AM36" s="60">
        <v>0</v>
      </c>
      <c r="AN36" s="63">
        <v>0.06</v>
      </c>
      <c r="AO36" s="60">
        <v>0</v>
      </c>
      <c r="AP36" s="60">
        <v>0</v>
      </c>
      <c r="AQ36" s="63">
        <v>0</v>
      </c>
      <c r="AR36" s="24">
        <v>1</v>
      </c>
      <c r="AS36" s="246"/>
      <c r="AT36">
        <v>0</v>
      </c>
      <c r="AU36">
        <v>0</v>
      </c>
      <c r="AV36">
        <v>4.9999999999999992E-3</v>
      </c>
      <c r="AW36">
        <v>0.92999999999999994</v>
      </c>
      <c r="AX36">
        <v>4.9999999999999992E-3</v>
      </c>
      <c r="AY36">
        <v>0</v>
      </c>
      <c r="AZ36">
        <v>0</v>
      </c>
      <c r="BA36">
        <v>0</v>
      </c>
      <c r="BB36">
        <v>0</v>
      </c>
      <c r="BC36">
        <v>0</v>
      </c>
      <c r="BD36">
        <v>0.06</v>
      </c>
      <c r="BE36">
        <v>0</v>
      </c>
      <c r="BF36">
        <v>0</v>
      </c>
      <c r="BG36">
        <v>0</v>
      </c>
      <c r="BI36" t="b">
        <f t="shared" si="2"/>
        <v>1</v>
      </c>
      <c r="BJ36" t="b">
        <f t="shared" si="2"/>
        <v>1</v>
      </c>
      <c r="BK36" t="b">
        <f t="shared" si="2"/>
        <v>1</v>
      </c>
      <c r="BL36" t="b">
        <f t="shared" si="2"/>
        <v>1</v>
      </c>
      <c r="BM36" t="b">
        <f t="shared" si="2"/>
        <v>1</v>
      </c>
      <c r="BN36" t="b">
        <f t="shared" si="2"/>
        <v>1</v>
      </c>
      <c r="BO36" t="b">
        <f t="shared" si="2"/>
        <v>1</v>
      </c>
      <c r="BP36" t="b">
        <f t="shared" si="2"/>
        <v>1</v>
      </c>
      <c r="BQ36" t="b">
        <f t="shared" si="2"/>
        <v>1</v>
      </c>
      <c r="BR36" t="b">
        <f t="shared" si="2"/>
        <v>1</v>
      </c>
      <c r="BS36" t="b">
        <f t="shared" si="2"/>
        <v>1</v>
      </c>
      <c r="BT36" t="b">
        <f t="shared" si="2"/>
        <v>1</v>
      </c>
      <c r="BU36" t="b">
        <f t="shared" si="2"/>
        <v>1</v>
      </c>
      <c r="BV36" t="b">
        <f t="shared" si="2"/>
        <v>1</v>
      </c>
    </row>
    <row r="37" spans="2:74">
      <c r="B37" s="57" t="s">
        <v>48</v>
      </c>
      <c r="C37" s="253">
        <v>0</v>
      </c>
      <c r="D37" s="253">
        <v>0</v>
      </c>
      <c r="E37" s="253">
        <v>0</v>
      </c>
      <c r="F37" s="255">
        <f t="shared" ref="F37:F49" si="5">D37-C37</f>
        <v>0</v>
      </c>
      <c r="G37" s="255"/>
      <c r="H37" s="245"/>
      <c r="X37" s="246"/>
      <c r="Z37" s="245"/>
      <c r="AA37" s="25" t="s">
        <v>127</v>
      </c>
      <c r="AB37" s="25">
        <v>2050</v>
      </c>
      <c r="AC37" s="26" t="s">
        <v>73</v>
      </c>
      <c r="AD37" s="60">
        <v>0</v>
      </c>
      <c r="AE37" s="60">
        <v>0</v>
      </c>
      <c r="AF37" s="63">
        <v>4.9999999999999992E-3</v>
      </c>
      <c r="AG37" s="63">
        <v>0.92999999999999994</v>
      </c>
      <c r="AH37" s="63">
        <v>4.9999999999999992E-3</v>
      </c>
      <c r="AI37" s="60">
        <v>0</v>
      </c>
      <c r="AJ37" s="60">
        <v>0</v>
      </c>
      <c r="AK37" s="60">
        <v>0</v>
      </c>
      <c r="AL37" s="60">
        <v>0</v>
      </c>
      <c r="AM37" s="60">
        <v>0</v>
      </c>
      <c r="AN37" s="63">
        <v>0.06</v>
      </c>
      <c r="AO37" s="60">
        <v>0</v>
      </c>
      <c r="AP37" s="60">
        <v>0</v>
      </c>
      <c r="AQ37" s="63">
        <v>0</v>
      </c>
      <c r="AR37" s="24">
        <v>1</v>
      </c>
      <c r="AS37" s="246"/>
      <c r="AT37">
        <v>0</v>
      </c>
      <c r="AU37">
        <v>0</v>
      </c>
      <c r="AV37">
        <v>4.9999999999999992E-3</v>
      </c>
      <c r="AW37">
        <v>0.92999999999999994</v>
      </c>
      <c r="AX37">
        <v>4.9999999999999992E-3</v>
      </c>
      <c r="AY37">
        <v>0</v>
      </c>
      <c r="AZ37">
        <v>0</v>
      </c>
      <c r="BA37">
        <v>0</v>
      </c>
      <c r="BB37">
        <v>0</v>
      </c>
      <c r="BC37">
        <v>0</v>
      </c>
      <c r="BD37">
        <v>0.06</v>
      </c>
      <c r="BE37">
        <v>0</v>
      </c>
      <c r="BF37">
        <v>0</v>
      </c>
      <c r="BG37">
        <v>0</v>
      </c>
      <c r="BI37" t="b">
        <f t="shared" si="2"/>
        <v>1</v>
      </c>
      <c r="BJ37" t="b">
        <f t="shared" si="2"/>
        <v>1</v>
      </c>
      <c r="BK37" t="b">
        <f t="shared" si="2"/>
        <v>1</v>
      </c>
      <c r="BL37" t="b">
        <f t="shared" si="2"/>
        <v>1</v>
      </c>
      <c r="BM37" t="b">
        <f t="shared" si="2"/>
        <v>1</v>
      </c>
      <c r="BN37" t="b">
        <f t="shared" si="2"/>
        <v>1</v>
      </c>
      <c r="BO37" t="b">
        <f t="shared" si="2"/>
        <v>1</v>
      </c>
      <c r="BP37" t="b">
        <f t="shared" si="2"/>
        <v>1</v>
      </c>
      <c r="BQ37" t="b">
        <f t="shared" si="2"/>
        <v>1</v>
      </c>
      <c r="BR37" t="b">
        <f t="shared" si="2"/>
        <v>1</v>
      </c>
      <c r="BS37" t="b">
        <f t="shared" si="2"/>
        <v>1</v>
      </c>
      <c r="BT37" t="b">
        <f t="shared" si="2"/>
        <v>1</v>
      </c>
      <c r="BU37" t="b">
        <f t="shared" si="2"/>
        <v>1</v>
      </c>
      <c r="BV37" t="b">
        <f t="shared" si="2"/>
        <v>1</v>
      </c>
    </row>
    <row r="38" spans="2:74">
      <c r="B38" s="57" t="s">
        <v>308</v>
      </c>
      <c r="C38" s="253">
        <v>0</v>
      </c>
      <c r="D38" s="253">
        <v>0</v>
      </c>
      <c r="E38" s="253">
        <v>0</v>
      </c>
      <c r="F38" s="255">
        <f t="shared" si="5"/>
        <v>0</v>
      </c>
      <c r="G38" s="255"/>
      <c r="H38" s="245"/>
      <c r="J38" s="511" t="s">
        <v>324</v>
      </c>
      <c r="K38" s="511"/>
      <c r="L38" s="511"/>
      <c r="M38" s="511"/>
      <c r="N38" s="511"/>
      <c r="O38" s="511"/>
      <c r="P38" s="511"/>
      <c r="Q38" s="511"/>
      <c r="R38" s="511"/>
      <c r="X38" s="246"/>
      <c r="Z38" s="245"/>
      <c r="AA38" s="27"/>
      <c r="AB38" s="27"/>
      <c r="AC38" s="28"/>
      <c r="AD38" s="61"/>
      <c r="AE38" s="61"/>
      <c r="AF38" s="61"/>
      <c r="AG38" s="61"/>
      <c r="AH38" s="61"/>
      <c r="AI38" s="61"/>
      <c r="AJ38" s="61"/>
      <c r="AK38" s="61"/>
      <c r="AL38" s="61"/>
      <c r="AM38" s="61"/>
      <c r="AN38" s="61"/>
      <c r="AO38" s="61"/>
      <c r="AP38" s="61"/>
      <c r="AQ38" s="61"/>
      <c r="AR38" s="180">
        <v>0</v>
      </c>
      <c r="AS38" s="246"/>
      <c r="BI38" t="b">
        <f t="shared" si="2"/>
        <v>1</v>
      </c>
      <c r="BJ38" t="b">
        <f t="shared" si="2"/>
        <v>1</v>
      </c>
      <c r="BK38" t="b">
        <f t="shared" si="2"/>
        <v>1</v>
      </c>
      <c r="BL38" t="b">
        <f t="shared" si="2"/>
        <v>1</v>
      </c>
      <c r="BM38" t="b">
        <f t="shared" si="2"/>
        <v>1</v>
      </c>
      <c r="BN38" t="b">
        <f t="shared" si="2"/>
        <v>1</v>
      </c>
      <c r="BO38" t="b">
        <f t="shared" si="2"/>
        <v>1</v>
      </c>
      <c r="BP38" t="b">
        <f t="shared" si="2"/>
        <v>1</v>
      </c>
      <c r="BQ38" t="b">
        <f t="shared" si="2"/>
        <v>1</v>
      </c>
      <c r="BR38" t="b">
        <f t="shared" si="2"/>
        <v>1</v>
      </c>
      <c r="BS38" t="b">
        <f t="shared" si="2"/>
        <v>1</v>
      </c>
      <c r="BT38" t="b">
        <f t="shared" si="2"/>
        <v>1</v>
      </c>
      <c r="BU38" t="b">
        <f t="shared" si="2"/>
        <v>1</v>
      </c>
      <c r="BV38" t="b">
        <f t="shared" si="2"/>
        <v>1</v>
      </c>
    </row>
    <row r="39" spans="2:74" ht="72">
      <c r="B39" s="57" t="s">
        <v>72</v>
      </c>
      <c r="C39" s="253">
        <v>3.125</v>
      </c>
      <c r="D39" s="253">
        <v>4005.520414365018</v>
      </c>
      <c r="E39" s="253">
        <v>1995.218403962969</v>
      </c>
      <c r="F39" s="255">
        <f t="shared" si="5"/>
        <v>4002.395414365018</v>
      </c>
      <c r="G39" s="255"/>
      <c r="H39" s="245"/>
      <c r="I39" s="271" t="s">
        <v>325</v>
      </c>
      <c r="J39" s="76" t="s">
        <v>10</v>
      </c>
      <c r="K39" s="76" t="s">
        <v>326</v>
      </c>
      <c r="L39" s="76" t="s">
        <v>148</v>
      </c>
      <c r="M39" s="76" t="s">
        <v>327</v>
      </c>
      <c r="N39" s="76" t="s">
        <v>149</v>
      </c>
      <c r="O39" s="76" t="s">
        <v>328</v>
      </c>
      <c r="P39" s="272" t="s">
        <v>329</v>
      </c>
      <c r="Q39" s="272" t="s">
        <v>330</v>
      </c>
      <c r="R39" s="76" t="s">
        <v>23</v>
      </c>
      <c r="X39" s="246"/>
      <c r="Z39" s="245"/>
      <c r="AA39" s="25" t="s">
        <v>57</v>
      </c>
      <c r="AB39" s="25">
        <v>2021</v>
      </c>
      <c r="AC39" s="26" t="s">
        <v>73</v>
      </c>
      <c r="AD39" s="60">
        <v>0</v>
      </c>
      <c r="AE39" s="60">
        <v>0</v>
      </c>
      <c r="AF39" s="60">
        <v>2.2797872030274474E-2</v>
      </c>
      <c r="AG39" s="60">
        <v>0.64404566692837173</v>
      </c>
      <c r="AH39" s="60">
        <v>1.4462768081301218E-2</v>
      </c>
      <c r="AI39" s="60">
        <v>0</v>
      </c>
      <c r="AJ39" s="60">
        <v>0</v>
      </c>
      <c r="AK39" s="60">
        <v>0</v>
      </c>
      <c r="AL39" s="60">
        <v>0</v>
      </c>
      <c r="AM39" s="60">
        <v>0</v>
      </c>
      <c r="AN39" s="60">
        <v>0.17466629843776149</v>
      </c>
      <c r="AO39" s="60">
        <v>0</v>
      </c>
      <c r="AP39" s="60">
        <v>0.14402739452229107</v>
      </c>
      <c r="AQ39" s="60">
        <v>0</v>
      </c>
      <c r="AR39" s="24">
        <v>1</v>
      </c>
      <c r="AS39" s="246"/>
      <c r="AT39">
        <v>0</v>
      </c>
      <c r="AU39">
        <v>0</v>
      </c>
      <c r="AV39">
        <v>2.2797872030274474E-2</v>
      </c>
      <c r="AW39">
        <v>0.64404566692837173</v>
      </c>
      <c r="AX39">
        <v>1.4462768081301218E-2</v>
      </c>
      <c r="AY39">
        <v>0</v>
      </c>
      <c r="AZ39">
        <v>0</v>
      </c>
      <c r="BA39">
        <v>0</v>
      </c>
      <c r="BB39">
        <v>0</v>
      </c>
      <c r="BC39">
        <v>0</v>
      </c>
      <c r="BD39">
        <v>0.17466629843776149</v>
      </c>
      <c r="BE39">
        <v>0</v>
      </c>
      <c r="BF39">
        <v>0.14402739452229107</v>
      </c>
      <c r="BG39">
        <v>0</v>
      </c>
      <c r="BI39" t="b">
        <f t="shared" si="2"/>
        <v>1</v>
      </c>
      <c r="BJ39" t="b">
        <f t="shared" si="2"/>
        <v>1</v>
      </c>
      <c r="BK39" t="b">
        <f t="shared" ref="BK39:BV60" si="6">AV39=AF39</f>
        <v>1</v>
      </c>
      <c r="BL39" t="b">
        <f t="shared" si="6"/>
        <v>1</v>
      </c>
      <c r="BM39" t="b">
        <f t="shared" si="6"/>
        <v>1</v>
      </c>
      <c r="BN39" t="b">
        <f t="shared" si="6"/>
        <v>1</v>
      </c>
      <c r="BO39" t="b">
        <f t="shared" si="6"/>
        <v>1</v>
      </c>
      <c r="BP39" t="b">
        <f t="shared" si="6"/>
        <v>1</v>
      </c>
      <c r="BQ39" t="b">
        <f t="shared" si="6"/>
        <v>1</v>
      </c>
      <c r="BR39" t="b">
        <f t="shared" si="6"/>
        <v>1</v>
      </c>
      <c r="BS39" t="b">
        <f t="shared" si="6"/>
        <v>1</v>
      </c>
      <c r="BT39" t="b">
        <f t="shared" si="6"/>
        <v>1</v>
      </c>
      <c r="BU39" t="b">
        <f t="shared" si="6"/>
        <v>1</v>
      </c>
      <c r="BV39" t="b">
        <f t="shared" si="6"/>
        <v>1</v>
      </c>
    </row>
    <row r="40" spans="2:74">
      <c r="B40" s="57" t="s">
        <v>42</v>
      </c>
      <c r="C40" s="253"/>
      <c r="D40" s="253">
        <v>2579.6151161938906</v>
      </c>
      <c r="E40" s="253">
        <v>10962.691498470036</v>
      </c>
      <c r="F40" s="255">
        <f t="shared" si="5"/>
        <v>2579.6151161938906</v>
      </c>
      <c r="G40" s="255"/>
      <c r="H40" s="245"/>
      <c r="I40" s="76" t="s">
        <v>331</v>
      </c>
      <c r="J40" s="273">
        <v>7.391304347826086</v>
      </c>
      <c r="K40" s="273">
        <v>3.4782608695652173</v>
      </c>
      <c r="L40" s="273">
        <v>1.7391304347826086</v>
      </c>
      <c r="M40" s="273">
        <v>6.9565217391304346</v>
      </c>
      <c r="N40" s="273">
        <v>1.5130434782608699</v>
      </c>
      <c r="O40" s="273">
        <v>0.54956521739130437</v>
      </c>
      <c r="P40" s="273">
        <v>1.3043478260869563</v>
      </c>
      <c r="Q40" s="273">
        <v>1.3</v>
      </c>
      <c r="R40" s="273">
        <v>24.2321739130435</v>
      </c>
      <c r="X40" s="246"/>
      <c r="Z40" s="245"/>
      <c r="AA40" s="25" t="s">
        <v>57</v>
      </c>
      <c r="AB40" s="25">
        <v>2030</v>
      </c>
      <c r="AC40" s="26" t="s">
        <v>73</v>
      </c>
      <c r="AD40" s="60">
        <v>0</v>
      </c>
      <c r="AE40" s="60">
        <v>0</v>
      </c>
      <c r="AF40" s="62">
        <v>0.02</v>
      </c>
      <c r="AG40" s="62">
        <v>0.35</v>
      </c>
      <c r="AH40" s="62">
        <v>1.4E-2</v>
      </c>
      <c r="AI40" s="60">
        <v>0</v>
      </c>
      <c r="AJ40" s="60">
        <v>0</v>
      </c>
      <c r="AK40" s="60">
        <v>0</v>
      </c>
      <c r="AL40" s="60">
        <v>0</v>
      </c>
      <c r="AM40" s="60">
        <v>0</v>
      </c>
      <c r="AN40" s="62">
        <v>0.47599999999999998</v>
      </c>
      <c r="AO40" s="60">
        <v>0</v>
      </c>
      <c r="AP40" s="62">
        <v>0.14000000000000001</v>
      </c>
      <c r="AQ40" s="60">
        <v>0</v>
      </c>
      <c r="AR40" s="24">
        <v>1</v>
      </c>
      <c r="AS40" s="246"/>
      <c r="AT40">
        <v>0</v>
      </c>
      <c r="AU40">
        <v>0</v>
      </c>
      <c r="AV40">
        <v>0.02</v>
      </c>
      <c r="AW40">
        <v>0.33400000000000002</v>
      </c>
      <c r="AX40">
        <v>0.03</v>
      </c>
      <c r="AY40">
        <v>0</v>
      </c>
      <c r="AZ40">
        <v>0</v>
      </c>
      <c r="BA40">
        <v>0</v>
      </c>
      <c r="BB40">
        <v>0</v>
      </c>
      <c r="BC40">
        <v>0</v>
      </c>
      <c r="BD40">
        <v>0.47599999999999998</v>
      </c>
      <c r="BE40">
        <v>0</v>
      </c>
      <c r="BF40">
        <v>0.14000000000000001</v>
      </c>
      <c r="BG40">
        <v>0</v>
      </c>
      <c r="BI40" t="b">
        <f t="shared" ref="BI40:BP89" si="7">AT40=AD40</f>
        <v>1</v>
      </c>
      <c r="BJ40" t="b">
        <f t="shared" si="7"/>
        <v>1</v>
      </c>
      <c r="BK40" t="b">
        <f t="shared" si="6"/>
        <v>1</v>
      </c>
      <c r="BL40" t="b">
        <f t="shared" si="6"/>
        <v>0</v>
      </c>
      <c r="BM40" t="b">
        <f t="shared" si="6"/>
        <v>0</v>
      </c>
      <c r="BN40" t="b">
        <f t="shared" si="6"/>
        <v>1</v>
      </c>
      <c r="BO40" t="b">
        <f t="shared" si="6"/>
        <v>1</v>
      </c>
      <c r="BP40" t="b">
        <f t="shared" si="6"/>
        <v>1</v>
      </c>
      <c r="BQ40" t="b">
        <f t="shared" si="6"/>
        <v>1</v>
      </c>
      <c r="BR40" t="b">
        <f t="shared" si="6"/>
        <v>1</v>
      </c>
      <c r="BS40" t="b">
        <f t="shared" si="6"/>
        <v>1</v>
      </c>
      <c r="BT40" t="b">
        <f t="shared" si="6"/>
        <v>1</v>
      </c>
      <c r="BU40" t="b">
        <f t="shared" si="6"/>
        <v>1</v>
      </c>
      <c r="BV40" t="b">
        <f t="shared" si="6"/>
        <v>1</v>
      </c>
    </row>
    <row r="41" spans="2:74">
      <c r="B41" s="57" t="s">
        <v>309</v>
      </c>
      <c r="C41" s="253">
        <v>0</v>
      </c>
      <c r="D41" s="253">
        <v>0</v>
      </c>
      <c r="E41" s="253">
        <v>0</v>
      </c>
      <c r="F41" s="255">
        <f t="shared" si="5"/>
        <v>0</v>
      </c>
      <c r="G41" s="255"/>
      <c r="H41" s="245"/>
      <c r="I41" s="76" t="s">
        <v>332</v>
      </c>
      <c r="J41" s="273">
        <v>2.1739130434782608</v>
      </c>
      <c r="K41" s="273">
        <v>0.43478260869565216</v>
      </c>
      <c r="L41" s="273">
        <v>3.043478260869565</v>
      </c>
      <c r="M41" s="273"/>
      <c r="N41" s="273"/>
      <c r="O41" s="273"/>
      <c r="P41" s="273"/>
      <c r="Q41" s="273"/>
      <c r="R41" s="273">
        <v>5.6521739130434785</v>
      </c>
      <c r="X41" s="246"/>
      <c r="Z41" s="245"/>
      <c r="AA41" s="25" t="s">
        <v>57</v>
      </c>
      <c r="AB41" s="25">
        <v>2050</v>
      </c>
      <c r="AC41" s="26" t="s">
        <v>73</v>
      </c>
      <c r="AD41" s="60">
        <v>0</v>
      </c>
      <c r="AE41" s="60">
        <v>0</v>
      </c>
      <c r="AF41" s="62">
        <v>1.7000000000000001E-2</v>
      </c>
      <c r="AG41" s="62">
        <v>0.1</v>
      </c>
      <c r="AH41" s="62">
        <v>1.4999999999999999E-2</v>
      </c>
      <c r="AI41" s="60">
        <v>0</v>
      </c>
      <c r="AJ41" s="60">
        <v>0</v>
      </c>
      <c r="AK41" s="60">
        <v>0</v>
      </c>
      <c r="AL41" s="60">
        <v>0</v>
      </c>
      <c r="AM41" s="60">
        <v>0</v>
      </c>
      <c r="AN41" s="62">
        <v>0.71799999999999997</v>
      </c>
      <c r="AO41" s="60">
        <v>0</v>
      </c>
      <c r="AP41" s="62">
        <v>0.15</v>
      </c>
      <c r="AQ41" s="60">
        <v>0</v>
      </c>
      <c r="AR41" s="24">
        <v>1</v>
      </c>
      <c r="AS41" s="246"/>
      <c r="AT41">
        <v>0</v>
      </c>
      <c r="AU41">
        <v>0</v>
      </c>
      <c r="AV41">
        <v>1.7000000000000001E-2</v>
      </c>
      <c r="AW41">
        <v>8.5000000000000006E-2</v>
      </c>
      <c r="AX41">
        <v>0.03</v>
      </c>
      <c r="AY41">
        <v>0</v>
      </c>
      <c r="AZ41">
        <v>0</v>
      </c>
      <c r="BA41">
        <v>0</v>
      </c>
      <c r="BB41">
        <v>0</v>
      </c>
      <c r="BC41">
        <v>0</v>
      </c>
      <c r="BD41">
        <v>0.71799999999999997</v>
      </c>
      <c r="BE41">
        <v>0</v>
      </c>
      <c r="BF41">
        <v>0.15</v>
      </c>
      <c r="BG41">
        <v>0</v>
      </c>
      <c r="BI41" t="b">
        <f t="shared" si="7"/>
        <v>1</v>
      </c>
      <c r="BJ41" t="b">
        <f t="shared" si="7"/>
        <v>1</v>
      </c>
      <c r="BK41" t="b">
        <f t="shared" si="6"/>
        <v>1</v>
      </c>
      <c r="BL41" t="b">
        <f t="shared" si="6"/>
        <v>0</v>
      </c>
      <c r="BM41" t="b">
        <f t="shared" si="6"/>
        <v>0</v>
      </c>
      <c r="BN41" t="b">
        <f t="shared" si="6"/>
        <v>1</v>
      </c>
      <c r="BO41" t="b">
        <f t="shared" si="6"/>
        <v>1</v>
      </c>
      <c r="BP41" t="b">
        <f t="shared" si="6"/>
        <v>1</v>
      </c>
      <c r="BQ41" t="b">
        <f t="shared" si="6"/>
        <v>1</v>
      </c>
      <c r="BR41" t="b">
        <f t="shared" si="6"/>
        <v>1</v>
      </c>
      <c r="BS41" t="b">
        <f t="shared" si="6"/>
        <v>1</v>
      </c>
      <c r="BT41" t="b">
        <f t="shared" si="6"/>
        <v>1</v>
      </c>
      <c r="BU41" t="b">
        <f t="shared" si="6"/>
        <v>1</v>
      </c>
      <c r="BV41" t="b">
        <f t="shared" si="6"/>
        <v>1</v>
      </c>
    </row>
    <row r="42" spans="2:74">
      <c r="B42" s="57" t="s">
        <v>310</v>
      </c>
      <c r="C42" s="253">
        <v>0</v>
      </c>
      <c r="D42" s="253">
        <v>0</v>
      </c>
      <c r="E42" s="253">
        <v>0</v>
      </c>
      <c r="F42" s="255">
        <f t="shared" si="5"/>
        <v>0</v>
      </c>
      <c r="G42" s="255"/>
      <c r="H42" s="245"/>
      <c r="I42" s="76" t="s">
        <v>333</v>
      </c>
      <c r="J42" s="273">
        <v>9.5652173913043477</v>
      </c>
      <c r="K42" s="273">
        <v>3.9130434782608696</v>
      </c>
      <c r="L42" s="273">
        <v>4.7826086956521738</v>
      </c>
      <c r="M42" s="273">
        <v>6.9565217391304346</v>
      </c>
      <c r="N42" s="273">
        <v>1.5130434782608699</v>
      </c>
      <c r="O42" s="273">
        <v>0.54956521739130437</v>
      </c>
      <c r="P42" s="273">
        <v>1.3043478260869563</v>
      </c>
      <c r="Q42" s="273">
        <v>1.3</v>
      </c>
      <c r="R42" s="273">
        <v>29.884347826086955</v>
      </c>
      <c r="S42" t="s">
        <v>334</v>
      </c>
      <c r="X42" s="246"/>
      <c r="Z42" s="245"/>
      <c r="AA42" s="27"/>
      <c r="AB42" s="27"/>
      <c r="AC42" s="28"/>
      <c r="AD42" s="61"/>
      <c r="AE42" s="61"/>
      <c r="AF42" s="61"/>
      <c r="AG42" s="61"/>
      <c r="AH42" s="61"/>
      <c r="AI42" s="61"/>
      <c r="AJ42" s="61"/>
      <c r="AK42" s="61"/>
      <c r="AL42" s="61"/>
      <c r="AM42" s="61"/>
      <c r="AN42" s="61"/>
      <c r="AO42" s="61"/>
      <c r="AP42" s="61"/>
      <c r="AQ42" s="61"/>
      <c r="AR42" s="180">
        <v>0</v>
      </c>
      <c r="AS42" s="246"/>
      <c r="BI42" t="b">
        <f t="shared" si="7"/>
        <v>1</v>
      </c>
      <c r="BJ42" t="b">
        <f t="shared" si="7"/>
        <v>1</v>
      </c>
      <c r="BK42" t="b">
        <f t="shared" si="6"/>
        <v>1</v>
      </c>
      <c r="BL42" t="b">
        <f t="shared" si="6"/>
        <v>1</v>
      </c>
      <c r="BM42" t="b">
        <f t="shared" si="6"/>
        <v>1</v>
      </c>
      <c r="BN42" t="b">
        <f t="shared" si="6"/>
        <v>1</v>
      </c>
      <c r="BO42" t="b">
        <f t="shared" si="6"/>
        <v>1</v>
      </c>
      <c r="BP42" t="b">
        <f t="shared" si="6"/>
        <v>1</v>
      </c>
      <c r="BQ42" t="b">
        <f t="shared" si="6"/>
        <v>1</v>
      </c>
      <c r="BR42" t="b">
        <f t="shared" si="6"/>
        <v>1</v>
      </c>
      <c r="BS42" t="b">
        <f t="shared" si="6"/>
        <v>1</v>
      </c>
      <c r="BT42" t="b">
        <f t="shared" si="6"/>
        <v>1</v>
      </c>
      <c r="BU42" t="b">
        <f t="shared" si="6"/>
        <v>1</v>
      </c>
      <c r="BV42" t="b">
        <f t="shared" si="6"/>
        <v>1</v>
      </c>
    </row>
    <row r="43" spans="2:74">
      <c r="B43" s="57" t="s">
        <v>36</v>
      </c>
      <c r="C43" s="253">
        <v>0</v>
      </c>
      <c r="D43" s="253">
        <v>0</v>
      </c>
      <c r="E43" s="253">
        <v>0</v>
      </c>
      <c r="F43" s="255">
        <f t="shared" si="5"/>
        <v>0</v>
      </c>
      <c r="G43" s="255"/>
      <c r="H43" s="245"/>
      <c r="I43" s="274" t="s">
        <v>335</v>
      </c>
      <c r="J43" s="275">
        <v>1.5</v>
      </c>
      <c r="L43" s="275"/>
      <c r="M43">
        <v>1</v>
      </c>
      <c r="O43">
        <v>0.4</v>
      </c>
      <c r="Q43">
        <v>2.1</v>
      </c>
      <c r="R43" s="73">
        <f>SUM(J43:Q43)</f>
        <v>5</v>
      </c>
      <c r="X43" s="246"/>
      <c r="Z43" s="245"/>
      <c r="AA43" s="25" t="s">
        <v>58</v>
      </c>
      <c r="AB43" s="25">
        <v>2021</v>
      </c>
      <c r="AC43" s="26" t="s">
        <v>73</v>
      </c>
      <c r="AD43" s="60">
        <v>6.9144909321414053E-2</v>
      </c>
      <c r="AE43" s="60">
        <v>0</v>
      </c>
      <c r="AF43" s="60">
        <v>2.372232781512883E-2</v>
      </c>
      <c r="AG43" s="60">
        <v>0.54601875888309892</v>
      </c>
      <c r="AH43" s="60">
        <v>1.5836627273090254E-2</v>
      </c>
      <c r="AI43" s="60">
        <v>0</v>
      </c>
      <c r="AJ43" s="60">
        <v>0</v>
      </c>
      <c r="AK43" s="60">
        <v>0</v>
      </c>
      <c r="AL43" s="60">
        <v>0</v>
      </c>
      <c r="AM43" s="60">
        <v>0</v>
      </c>
      <c r="AN43" s="60">
        <v>0.24649129903033365</v>
      </c>
      <c r="AO43" s="60">
        <v>0</v>
      </c>
      <c r="AP43" s="60">
        <v>9.878607767693437E-2</v>
      </c>
      <c r="AQ43" s="60">
        <v>0</v>
      </c>
      <c r="AR43" s="24">
        <v>1</v>
      </c>
      <c r="AS43" s="246"/>
      <c r="AT43">
        <v>6.9144909321414053E-2</v>
      </c>
      <c r="AU43">
        <v>0</v>
      </c>
      <c r="AV43">
        <v>2.372232781512883E-2</v>
      </c>
      <c r="AW43">
        <v>0.54601875888309892</v>
      </c>
      <c r="AX43">
        <v>1.5836627273090254E-2</v>
      </c>
      <c r="AY43">
        <v>0</v>
      </c>
      <c r="AZ43">
        <v>0</v>
      </c>
      <c r="BA43">
        <v>0</v>
      </c>
      <c r="BB43">
        <v>0</v>
      </c>
      <c r="BC43">
        <v>0</v>
      </c>
      <c r="BD43">
        <v>0.24649129903033365</v>
      </c>
      <c r="BE43">
        <v>0</v>
      </c>
      <c r="BF43">
        <v>9.878607767693437E-2</v>
      </c>
      <c r="BG43">
        <v>0</v>
      </c>
      <c r="BI43" t="b">
        <f t="shared" si="7"/>
        <v>1</v>
      </c>
      <c r="BJ43" t="b">
        <f t="shared" si="7"/>
        <v>1</v>
      </c>
      <c r="BK43" t="b">
        <f t="shared" si="6"/>
        <v>1</v>
      </c>
      <c r="BL43" t="b">
        <f t="shared" si="6"/>
        <v>1</v>
      </c>
      <c r="BM43" t="b">
        <f t="shared" si="6"/>
        <v>1</v>
      </c>
      <c r="BN43" t="b">
        <f t="shared" si="6"/>
        <v>1</v>
      </c>
      <c r="BO43" t="b">
        <f t="shared" si="6"/>
        <v>1</v>
      </c>
      <c r="BP43" t="b">
        <f t="shared" si="6"/>
        <v>1</v>
      </c>
      <c r="BQ43" t="b">
        <f t="shared" si="6"/>
        <v>1</v>
      </c>
      <c r="BR43" t="b">
        <f t="shared" si="6"/>
        <v>1</v>
      </c>
      <c r="BS43" t="b">
        <f t="shared" si="6"/>
        <v>1</v>
      </c>
      <c r="BT43" t="b">
        <f t="shared" si="6"/>
        <v>1</v>
      </c>
      <c r="BU43" t="b">
        <f t="shared" si="6"/>
        <v>1</v>
      </c>
      <c r="BV43" t="b">
        <f t="shared" si="6"/>
        <v>1</v>
      </c>
    </row>
    <row r="44" spans="2:74">
      <c r="B44" s="57" t="s">
        <v>47</v>
      </c>
      <c r="C44" s="253">
        <v>0</v>
      </c>
      <c r="D44" s="253">
        <v>0</v>
      </c>
      <c r="E44" s="253">
        <v>0</v>
      </c>
      <c r="F44" s="255">
        <f t="shared" si="5"/>
        <v>0</v>
      </c>
      <c r="G44" s="255"/>
      <c r="H44" s="245"/>
      <c r="N44" s="512" t="s">
        <v>336</v>
      </c>
      <c r="O44" s="512"/>
      <c r="X44" s="246"/>
      <c r="Z44" s="245"/>
      <c r="AA44" s="25" t="s">
        <v>58</v>
      </c>
      <c r="AB44" s="25">
        <v>2030</v>
      </c>
      <c r="AC44" s="26" t="s">
        <v>73</v>
      </c>
      <c r="AD44" s="60">
        <v>0</v>
      </c>
      <c r="AE44" s="60">
        <v>0</v>
      </c>
      <c r="AF44" s="60">
        <v>0.06</v>
      </c>
      <c r="AG44" s="60">
        <v>0.35</v>
      </c>
      <c r="AH44" s="60">
        <v>0.04</v>
      </c>
      <c r="AI44" s="60">
        <v>0</v>
      </c>
      <c r="AJ44" s="60">
        <v>0</v>
      </c>
      <c r="AK44" s="60">
        <v>0</v>
      </c>
      <c r="AL44" s="60">
        <v>0.04</v>
      </c>
      <c r="AM44" s="60">
        <v>0</v>
      </c>
      <c r="AN44" s="60">
        <v>0.38553016649373428</v>
      </c>
      <c r="AO44" s="60">
        <v>0.02</v>
      </c>
      <c r="AP44" s="60">
        <v>0.10446983350626585</v>
      </c>
      <c r="AQ44" s="60">
        <v>0</v>
      </c>
      <c r="AR44" s="24">
        <v>1.0000000000000002</v>
      </c>
      <c r="AS44" s="246"/>
      <c r="AT44">
        <v>0</v>
      </c>
      <c r="AU44">
        <v>0</v>
      </c>
      <c r="AV44">
        <v>0.06</v>
      </c>
      <c r="AW44">
        <v>0.17499999999999999</v>
      </c>
      <c r="AX44">
        <v>0.17</v>
      </c>
      <c r="AY44">
        <v>4.4999999999999998E-2</v>
      </c>
      <c r="AZ44">
        <v>0</v>
      </c>
      <c r="BA44">
        <v>0</v>
      </c>
      <c r="BB44">
        <v>0.04</v>
      </c>
      <c r="BC44">
        <v>0</v>
      </c>
      <c r="BD44">
        <v>0.38553016649373428</v>
      </c>
      <c r="BE44">
        <v>0.02</v>
      </c>
      <c r="BF44">
        <v>0.10446983350626585</v>
      </c>
      <c r="BG44">
        <v>0</v>
      </c>
      <c r="BI44" t="b">
        <f t="shared" si="7"/>
        <v>1</v>
      </c>
      <c r="BJ44" t="b">
        <f t="shared" si="7"/>
        <v>1</v>
      </c>
      <c r="BK44" t="b">
        <f t="shared" si="6"/>
        <v>1</v>
      </c>
      <c r="BL44" t="b">
        <f t="shared" si="6"/>
        <v>0</v>
      </c>
      <c r="BM44" t="b">
        <f>AX44=AH44</f>
        <v>0</v>
      </c>
      <c r="BN44" t="b">
        <f t="shared" si="6"/>
        <v>0</v>
      </c>
      <c r="BO44" t="b">
        <f t="shared" si="6"/>
        <v>1</v>
      </c>
      <c r="BP44" t="b">
        <f t="shared" si="6"/>
        <v>1</v>
      </c>
      <c r="BQ44" t="b">
        <f t="shared" si="6"/>
        <v>1</v>
      </c>
      <c r="BR44" t="b">
        <f t="shared" si="6"/>
        <v>1</v>
      </c>
      <c r="BS44" t="b">
        <f t="shared" si="6"/>
        <v>1</v>
      </c>
      <c r="BT44" t="b">
        <f t="shared" si="6"/>
        <v>1</v>
      </c>
      <c r="BU44" t="b">
        <f t="shared" si="6"/>
        <v>1</v>
      </c>
      <c r="BV44" t="b">
        <f t="shared" si="6"/>
        <v>1</v>
      </c>
    </row>
    <row r="45" spans="2:74" ht="72">
      <c r="B45" s="57" t="s">
        <v>311</v>
      </c>
      <c r="C45" s="253">
        <v>0</v>
      </c>
      <c r="D45" s="253">
        <v>0</v>
      </c>
      <c r="E45" s="253">
        <v>0</v>
      </c>
      <c r="F45" s="255">
        <f t="shared" si="5"/>
        <v>0</v>
      </c>
      <c r="G45" s="255"/>
      <c r="H45" s="245"/>
      <c r="I45" s="276" t="s">
        <v>337</v>
      </c>
      <c r="J45" s="76" t="s">
        <v>10</v>
      </c>
      <c r="K45" s="76" t="s">
        <v>326</v>
      </c>
      <c r="L45" s="76" t="s">
        <v>148</v>
      </c>
      <c r="M45" s="76" t="s">
        <v>327</v>
      </c>
      <c r="N45" s="76" t="s">
        <v>149</v>
      </c>
      <c r="O45" s="76" t="s">
        <v>328</v>
      </c>
      <c r="P45" s="272" t="s">
        <v>329</v>
      </c>
      <c r="Q45" s="272" t="s">
        <v>67</v>
      </c>
      <c r="R45" s="76" t="s">
        <v>23</v>
      </c>
      <c r="X45" s="246"/>
      <c r="Z45" s="245"/>
      <c r="AA45" s="25" t="s">
        <v>58</v>
      </c>
      <c r="AB45" s="25">
        <v>2050</v>
      </c>
      <c r="AC45" s="26" t="s">
        <v>73</v>
      </c>
      <c r="AD45" s="60">
        <v>0</v>
      </c>
      <c r="AE45" s="60">
        <v>0</v>
      </c>
      <c r="AF45" s="60">
        <v>0</v>
      </c>
      <c r="AG45" s="60">
        <v>0.2</v>
      </c>
      <c r="AH45" s="60">
        <v>0.05</v>
      </c>
      <c r="AI45" s="60">
        <v>0</v>
      </c>
      <c r="AJ45" s="60">
        <v>0</v>
      </c>
      <c r="AK45" s="60">
        <v>0</v>
      </c>
      <c r="AL45" s="60">
        <v>0.1</v>
      </c>
      <c r="AM45" s="60">
        <v>0.01</v>
      </c>
      <c r="AN45" s="60">
        <v>0.5264458331453632</v>
      </c>
      <c r="AO45" s="60">
        <v>0</v>
      </c>
      <c r="AP45" s="60">
        <v>0.11355416685463679</v>
      </c>
      <c r="AQ45" s="60">
        <v>0</v>
      </c>
      <c r="AR45" s="24">
        <v>1</v>
      </c>
      <c r="AS45" s="246"/>
      <c r="AT45">
        <v>0</v>
      </c>
      <c r="AU45">
        <v>0</v>
      </c>
      <c r="AV45">
        <v>0</v>
      </c>
      <c r="AW45">
        <v>0.2</v>
      </c>
      <c r="AX45">
        <v>0.05</v>
      </c>
      <c r="AY45">
        <v>0</v>
      </c>
      <c r="AZ45">
        <v>0</v>
      </c>
      <c r="BA45">
        <v>0</v>
      </c>
      <c r="BB45">
        <v>0.1</v>
      </c>
      <c r="BC45">
        <v>0.01</v>
      </c>
      <c r="BD45">
        <v>0.5264458331453632</v>
      </c>
      <c r="BE45">
        <v>0</v>
      </c>
      <c r="BF45">
        <v>0.11355416685463679</v>
      </c>
      <c r="BG45">
        <v>0</v>
      </c>
      <c r="BI45" t="b">
        <f t="shared" si="7"/>
        <v>1</v>
      </c>
      <c r="BJ45" t="b">
        <f t="shared" si="7"/>
        <v>1</v>
      </c>
      <c r="BK45" t="b">
        <f t="shared" si="6"/>
        <v>1</v>
      </c>
      <c r="BL45" t="b">
        <f t="shared" si="6"/>
        <v>1</v>
      </c>
      <c r="BM45" t="b">
        <f t="shared" si="6"/>
        <v>1</v>
      </c>
      <c r="BN45" t="b">
        <f t="shared" si="6"/>
        <v>1</v>
      </c>
      <c r="BO45" t="b">
        <f t="shared" si="6"/>
        <v>1</v>
      </c>
      <c r="BP45" t="b">
        <f t="shared" si="6"/>
        <v>1</v>
      </c>
      <c r="BQ45" t="b">
        <f t="shared" si="6"/>
        <v>1</v>
      </c>
      <c r="BR45" t="b">
        <f t="shared" si="6"/>
        <v>1</v>
      </c>
      <c r="BS45" t="b">
        <f t="shared" si="6"/>
        <v>1</v>
      </c>
      <c r="BT45" t="b">
        <f t="shared" si="6"/>
        <v>1</v>
      </c>
      <c r="BU45" t="b">
        <f t="shared" si="6"/>
        <v>1</v>
      </c>
      <c r="BV45" t="b">
        <f t="shared" si="6"/>
        <v>1</v>
      </c>
    </row>
    <row r="46" spans="2:74">
      <c r="B46" s="57" t="s">
        <v>312</v>
      </c>
      <c r="C46" s="253">
        <v>0</v>
      </c>
      <c r="D46" s="253">
        <v>0</v>
      </c>
      <c r="E46" s="253">
        <v>0</v>
      </c>
      <c r="F46" s="255">
        <f t="shared" si="5"/>
        <v>0</v>
      </c>
      <c r="G46" s="255"/>
      <c r="H46" s="245"/>
      <c r="I46" s="76" t="s">
        <v>331</v>
      </c>
      <c r="J46" s="273">
        <v>0.62921584887602089</v>
      </c>
      <c r="K46" s="273">
        <v>1.1096955015358572</v>
      </c>
      <c r="L46" s="273">
        <v>0.42722553084906029</v>
      </c>
      <c r="M46" s="273">
        <v>5.0817570944529002</v>
      </c>
      <c r="N46" s="273">
        <v>-2.6745188739010515</v>
      </c>
      <c r="O46" s="273"/>
      <c r="P46" s="273">
        <v>-0.31207202148437502</v>
      </c>
      <c r="Q46" s="273">
        <v>2.2137552064884414</v>
      </c>
      <c r="R46" s="273">
        <v>6.4750582868168527</v>
      </c>
      <c r="S46" t="s">
        <v>414</v>
      </c>
      <c r="T46" s="73">
        <f>R55-R46</f>
        <v>13.702836109828645</v>
      </c>
      <c r="X46" s="246"/>
      <c r="Z46" s="245"/>
      <c r="AA46" s="27"/>
      <c r="AB46" s="27"/>
      <c r="AC46" s="28"/>
      <c r="AD46" s="29"/>
      <c r="AE46" s="29"/>
      <c r="AF46" s="29"/>
      <c r="AG46" s="29"/>
      <c r="AH46" s="29"/>
      <c r="AI46" s="29"/>
      <c r="AJ46" s="29"/>
      <c r="AK46" s="29"/>
      <c r="AL46" s="29"/>
      <c r="AM46" s="29"/>
      <c r="AN46" s="29"/>
      <c r="AO46" s="29"/>
      <c r="AP46" s="29"/>
      <c r="AQ46" s="29"/>
      <c r="AR46" s="180">
        <v>0</v>
      </c>
      <c r="AS46" s="246"/>
      <c r="BI46" t="b">
        <f t="shared" si="7"/>
        <v>1</v>
      </c>
      <c r="BJ46" t="b">
        <f t="shared" si="7"/>
        <v>1</v>
      </c>
      <c r="BK46" t="b">
        <f t="shared" si="6"/>
        <v>1</v>
      </c>
      <c r="BL46" t="b">
        <f t="shared" si="6"/>
        <v>1</v>
      </c>
      <c r="BM46" t="b">
        <f t="shared" si="6"/>
        <v>1</v>
      </c>
      <c r="BN46" t="b">
        <f t="shared" si="6"/>
        <v>1</v>
      </c>
      <c r="BO46" t="b">
        <f t="shared" si="6"/>
        <v>1</v>
      </c>
      <c r="BP46" t="b">
        <f t="shared" si="6"/>
        <v>1</v>
      </c>
      <c r="BQ46" t="b">
        <f t="shared" si="6"/>
        <v>1</v>
      </c>
      <c r="BR46" t="b">
        <f t="shared" si="6"/>
        <v>1</v>
      </c>
      <c r="BS46" t="b">
        <f t="shared" si="6"/>
        <v>1</v>
      </c>
      <c r="BT46" t="b">
        <f t="shared" si="6"/>
        <v>1</v>
      </c>
      <c r="BU46" t="b">
        <f t="shared" si="6"/>
        <v>1</v>
      </c>
      <c r="BV46" t="b">
        <f t="shared" si="6"/>
        <v>1</v>
      </c>
    </row>
    <row r="47" spans="2:74">
      <c r="B47" s="57" t="s">
        <v>313</v>
      </c>
      <c r="C47" s="253">
        <v>0</v>
      </c>
      <c r="D47" s="253">
        <v>0</v>
      </c>
      <c r="E47" s="253">
        <v>0</v>
      </c>
      <c r="F47" s="255">
        <f t="shared" si="5"/>
        <v>0</v>
      </c>
      <c r="G47" s="255"/>
      <c r="H47" s="245"/>
      <c r="I47" s="76" t="s">
        <v>332</v>
      </c>
      <c r="J47" s="273">
        <v>0</v>
      </c>
      <c r="K47" s="273">
        <v>0.66968487089621742</v>
      </c>
      <c r="L47" s="273">
        <v>2.0016031613074956</v>
      </c>
      <c r="M47" s="273">
        <v>0</v>
      </c>
      <c r="N47" s="273">
        <v>0</v>
      </c>
      <c r="O47" s="273"/>
      <c r="P47" s="273">
        <v>0</v>
      </c>
      <c r="Q47" s="273">
        <v>1.0112849860994966</v>
      </c>
      <c r="R47" s="273">
        <v>3.6825730183032097</v>
      </c>
      <c r="S47" t="s">
        <v>415</v>
      </c>
      <c r="T47" s="73">
        <f>R56-R47</f>
        <v>6.3764690498385352</v>
      </c>
      <c r="U47" s="59" t="s">
        <v>416</v>
      </c>
      <c r="X47" s="246"/>
      <c r="Z47" s="245"/>
      <c r="AA47" s="193" t="s">
        <v>59</v>
      </c>
      <c r="AB47" s="193"/>
      <c r="AC47" s="193"/>
      <c r="AD47" s="23" t="s">
        <v>36</v>
      </c>
      <c r="AE47" s="23" t="s">
        <v>47</v>
      </c>
      <c r="AF47" s="23" t="s">
        <v>37</v>
      </c>
      <c r="AG47" s="23" t="s">
        <v>38</v>
      </c>
      <c r="AH47" s="23" t="s">
        <v>43</v>
      </c>
      <c r="AI47" s="23" t="s">
        <v>44</v>
      </c>
      <c r="AJ47" s="23" t="s">
        <v>45</v>
      </c>
      <c r="AK47" s="23" t="s">
        <v>46</v>
      </c>
      <c r="AL47" s="23" t="s">
        <v>39</v>
      </c>
      <c r="AM47" s="23" t="s">
        <v>40</v>
      </c>
      <c r="AN47" s="23" t="s">
        <v>71</v>
      </c>
      <c r="AO47" s="23" t="s">
        <v>48</v>
      </c>
      <c r="AP47" s="23" t="s">
        <v>41</v>
      </c>
      <c r="AQ47" s="23" t="s">
        <v>42</v>
      </c>
      <c r="AR47" s="24">
        <v>0</v>
      </c>
      <c r="AS47" s="246"/>
      <c r="AT47" t="s">
        <v>36</v>
      </c>
      <c r="AU47" t="s">
        <v>47</v>
      </c>
      <c r="AV47" t="s">
        <v>37</v>
      </c>
      <c r="AW47" t="s">
        <v>38</v>
      </c>
      <c r="AX47" t="s">
        <v>43</v>
      </c>
      <c r="AY47" t="s">
        <v>44</v>
      </c>
      <c r="AZ47" t="s">
        <v>45</v>
      </c>
      <c r="BA47" t="s">
        <v>46</v>
      </c>
      <c r="BB47" t="s">
        <v>39</v>
      </c>
      <c r="BC47" t="s">
        <v>40</v>
      </c>
      <c r="BD47" t="s">
        <v>71</v>
      </c>
      <c r="BE47" t="s">
        <v>48</v>
      </c>
      <c r="BF47" t="s">
        <v>41</v>
      </c>
      <c r="BG47" t="s">
        <v>42</v>
      </c>
      <c r="BI47" t="b">
        <f t="shared" si="7"/>
        <v>1</v>
      </c>
      <c r="BJ47" t="b">
        <f t="shared" si="7"/>
        <v>1</v>
      </c>
      <c r="BK47" t="b">
        <f t="shared" si="6"/>
        <v>1</v>
      </c>
      <c r="BL47" t="b">
        <f t="shared" si="6"/>
        <v>1</v>
      </c>
      <c r="BM47" t="b">
        <f t="shared" si="6"/>
        <v>1</v>
      </c>
      <c r="BN47" t="b">
        <f t="shared" si="6"/>
        <v>1</v>
      </c>
      <c r="BO47" t="b">
        <f t="shared" si="6"/>
        <v>1</v>
      </c>
      <c r="BP47" t="b">
        <f t="shared" si="6"/>
        <v>1</v>
      </c>
      <c r="BQ47" t="b">
        <f t="shared" si="6"/>
        <v>1</v>
      </c>
      <c r="BR47" t="b">
        <f t="shared" si="6"/>
        <v>1</v>
      </c>
      <c r="BS47" t="b">
        <f t="shared" si="6"/>
        <v>1</v>
      </c>
      <c r="BT47" t="b">
        <f t="shared" si="6"/>
        <v>1</v>
      </c>
      <c r="BU47" t="b">
        <f t="shared" si="6"/>
        <v>1</v>
      </c>
      <c r="BV47" t="b">
        <f t="shared" si="6"/>
        <v>1</v>
      </c>
    </row>
    <row r="48" spans="2:74">
      <c r="B48" s="57" t="s">
        <v>314</v>
      </c>
      <c r="C48" s="253">
        <v>0</v>
      </c>
      <c r="D48" s="253">
        <v>706.85654371147382</v>
      </c>
      <c r="E48" s="253">
        <v>352.09736540522977</v>
      </c>
      <c r="F48" s="255">
        <f t="shared" si="5"/>
        <v>706.85654371147382</v>
      </c>
      <c r="G48" s="255" t="s">
        <v>400</v>
      </c>
      <c r="H48" s="245"/>
      <c r="I48" s="76" t="s">
        <v>338</v>
      </c>
      <c r="J48" s="277">
        <v>3.2034800240900818</v>
      </c>
      <c r="K48" s="277">
        <v>2.1466598772084287</v>
      </c>
      <c r="L48" s="277">
        <v>1.7749106935224853E-2</v>
      </c>
      <c r="M48" s="277">
        <v>2.8382329774292101</v>
      </c>
      <c r="N48" s="277">
        <v>1.309996520851739</v>
      </c>
      <c r="O48" s="278"/>
      <c r="P48" s="277">
        <v>1.2404736931034412</v>
      </c>
      <c r="Q48" s="277">
        <v>3.7941905579013144</v>
      </c>
      <c r="R48" s="273">
        <v>14.550782757519439</v>
      </c>
      <c r="U48" s="59" t="s">
        <v>417</v>
      </c>
      <c r="X48" s="246"/>
      <c r="Z48" s="245"/>
      <c r="AA48" s="25" t="s">
        <v>60</v>
      </c>
      <c r="AB48" s="25">
        <v>2021</v>
      </c>
      <c r="AC48" s="26" t="s">
        <v>73</v>
      </c>
      <c r="AD48" s="60">
        <v>0.14000000000000001</v>
      </c>
      <c r="AE48" s="60">
        <v>0</v>
      </c>
      <c r="AF48" s="60">
        <v>0.38499999999999995</v>
      </c>
      <c r="AG48" s="60">
        <v>1.9999999999999997E-2</v>
      </c>
      <c r="AH48" s="60">
        <v>0.16999999999999998</v>
      </c>
      <c r="AI48" s="60">
        <v>0.25499999999999995</v>
      </c>
      <c r="AJ48" s="60">
        <v>0</v>
      </c>
      <c r="AK48" s="60">
        <v>0</v>
      </c>
      <c r="AL48" s="60">
        <v>0</v>
      </c>
      <c r="AM48" s="60">
        <v>0</v>
      </c>
      <c r="AN48" s="60">
        <v>2.9999999999999995E-2</v>
      </c>
      <c r="AO48" s="60">
        <v>0</v>
      </c>
      <c r="AP48" s="60">
        <v>0</v>
      </c>
      <c r="AQ48" s="60">
        <v>0</v>
      </c>
      <c r="AR48" s="24">
        <v>0.99999999999999978</v>
      </c>
      <c r="AS48" s="246"/>
      <c r="AT48">
        <v>0.14699999999999999</v>
      </c>
      <c r="AU48">
        <v>0</v>
      </c>
      <c r="AV48">
        <v>0.32300000000000001</v>
      </c>
      <c r="AW48">
        <v>1.9999999999999997E-2</v>
      </c>
      <c r="AX48">
        <v>0.12</v>
      </c>
      <c r="AY48">
        <v>0.26</v>
      </c>
      <c r="AZ48">
        <v>0</v>
      </c>
      <c r="BA48">
        <v>0</v>
      </c>
      <c r="BB48">
        <v>0</v>
      </c>
      <c r="BC48">
        <v>0</v>
      </c>
      <c r="BD48">
        <v>0.13</v>
      </c>
      <c r="BE48">
        <v>0</v>
      </c>
      <c r="BF48">
        <v>0</v>
      </c>
      <c r="BG48">
        <v>0</v>
      </c>
      <c r="BI48" t="b">
        <f t="shared" si="7"/>
        <v>0</v>
      </c>
      <c r="BJ48" t="b">
        <f t="shared" si="7"/>
        <v>1</v>
      </c>
      <c r="BK48" t="b">
        <f t="shared" si="6"/>
        <v>0</v>
      </c>
      <c r="BL48" t="b">
        <f t="shared" si="6"/>
        <v>1</v>
      </c>
      <c r="BM48" t="b">
        <f t="shared" si="6"/>
        <v>0</v>
      </c>
      <c r="BN48" t="b">
        <f t="shared" si="6"/>
        <v>0</v>
      </c>
      <c r="BO48" t="b">
        <f t="shared" si="6"/>
        <v>1</v>
      </c>
      <c r="BP48" t="b">
        <f t="shared" si="6"/>
        <v>1</v>
      </c>
      <c r="BQ48" t="b">
        <f t="shared" si="6"/>
        <v>1</v>
      </c>
      <c r="BR48" t="b">
        <f t="shared" si="6"/>
        <v>1</v>
      </c>
      <c r="BS48" t="b">
        <f t="shared" si="6"/>
        <v>0</v>
      </c>
      <c r="BT48" t="b">
        <f t="shared" si="6"/>
        <v>1</v>
      </c>
      <c r="BU48" t="b">
        <f t="shared" si="6"/>
        <v>1</v>
      </c>
      <c r="BV48" t="b">
        <f t="shared" si="6"/>
        <v>1</v>
      </c>
    </row>
    <row r="49" spans="2:74">
      <c r="B49" s="257" t="s">
        <v>23</v>
      </c>
      <c r="C49" s="258">
        <v>3.684999942779541</v>
      </c>
      <c r="D49" s="258">
        <f>SUM(D37:D48)</f>
        <v>7291.9920742703825</v>
      </c>
      <c r="E49" s="258">
        <f>SUM(E37:E48)</f>
        <v>13310.007267838235</v>
      </c>
      <c r="F49" s="255">
        <f t="shared" si="5"/>
        <v>7288.307074327603</v>
      </c>
      <c r="G49" s="255"/>
      <c r="H49" s="245"/>
      <c r="I49" s="76" t="s">
        <v>333</v>
      </c>
      <c r="J49" s="273">
        <v>3.8326958729661027</v>
      </c>
      <c r="K49" s="273">
        <v>3.9260402496405034</v>
      </c>
      <c r="L49" s="273">
        <v>2.4465777990917807</v>
      </c>
      <c r="M49" s="273">
        <v>7.9199900718821103</v>
      </c>
      <c r="N49" s="273">
        <v>-1.3645223530493125</v>
      </c>
      <c r="O49" s="273">
        <v>0</v>
      </c>
      <c r="P49" s="273">
        <v>0.92840167161906617</v>
      </c>
      <c r="Q49" s="273">
        <v>7.0192307504892524</v>
      </c>
      <c r="R49" s="273">
        <v>24.708414062639502</v>
      </c>
      <c r="U49" s="395" t="s">
        <v>470</v>
      </c>
      <c r="X49" s="246"/>
      <c r="Z49" s="245"/>
      <c r="AA49" s="25" t="s">
        <v>60</v>
      </c>
      <c r="AB49" s="25">
        <v>2030</v>
      </c>
      <c r="AC49" s="26" t="s">
        <v>73</v>
      </c>
      <c r="AD49" s="60">
        <v>0.03</v>
      </c>
      <c r="AE49" s="60">
        <v>0</v>
      </c>
      <c r="AF49" s="60">
        <v>0.13</v>
      </c>
      <c r="AG49" s="60">
        <v>0.01</v>
      </c>
      <c r="AH49" s="60">
        <v>0.23</v>
      </c>
      <c r="AI49" s="60">
        <v>0.46</v>
      </c>
      <c r="AJ49" s="60">
        <v>0</v>
      </c>
      <c r="AK49" s="60">
        <v>0</v>
      </c>
      <c r="AL49" s="60">
        <v>0</v>
      </c>
      <c r="AM49" s="60">
        <v>0</v>
      </c>
      <c r="AN49" s="60">
        <v>0.13</v>
      </c>
      <c r="AO49" s="60">
        <v>0</v>
      </c>
      <c r="AP49" s="60">
        <v>0.01</v>
      </c>
      <c r="AQ49" s="60">
        <v>0</v>
      </c>
      <c r="AR49" s="24">
        <v>1</v>
      </c>
      <c r="AS49" s="246"/>
      <c r="AT49">
        <v>0.01</v>
      </c>
      <c r="AU49">
        <v>0</v>
      </c>
      <c r="AV49">
        <v>0.13800000000000001</v>
      </c>
      <c r="AW49">
        <v>0.02</v>
      </c>
      <c r="AX49">
        <v>0.35599999999999998</v>
      </c>
      <c r="AY49">
        <v>0.316</v>
      </c>
      <c r="AZ49">
        <v>0</v>
      </c>
      <c r="BA49">
        <v>0</v>
      </c>
      <c r="BB49">
        <v>0</v>
      </c>
      <c r="BC49">
        <v>0</v>
      </c>
      <c r="BD49">
        <v>0.16</v>
      </c>
      <c r="BE49">
        <v>0</v>
      </c>
      <c r="BF49">
        <v>0</v>
      </c>
      <c r="BG49">
        <v>0</v>
      </c>
      <c r="BI49" t="b">
        <f t="shared" si="7"/>
        <v>0</v>
      </c>
      <c r="BJ49" t="b">
        <f t="shared" si="7"/>
        <v>1</v>
      </c>
      <c r="BK49" t="b">
        <f t="shared" si="6"/>
        <v>0</v>
      </c>
      <c r="BL49" t="b">
        <f t="shared" si="6"/>
        <v>0</v>
      </c>
      <c r="BM49" t="b">
        <f t="shared" si="6"/>
        <v>0</v>
      </c>
      <c r="BN49" t="b">
        <f t="shared" si="6"/>
        <v>0</v>
      </c>
      <c r="BO49" t="b">
        <f t="shared" si="6"/>
        <v>1</v>
      </c>
      <c r="BP49" t="b">
        <f t="shared" si="6"/>
        <v>1</v>
      </c>
      <c r="BQ49" t="b">
        <f t="shared" si="6"/>
        <v>1</v>
      </c>
      <c r="BR49" t="b">
        <f t="shared" si="6"/>
        <v>1</v>
      </c>
      <c r="BS49" t="b">
        <f t="shared" si="6"/>
        <v>0</v>
      </c>
      <c r="BT49" t="b">
        <f t="shared" si="6"/>
        <v>1</v>
      </c>
      <c r="BU49" t="b">
        <f t="shared" si="6"/>
        <v>0</v>
      </c>
      <c r="BV49" t="b">
        <f t="shared" si="6"/>
        <v>1</v>
      </c>
    </row>
    <row r="50" spans="2:74">
      <c r="H50" s="245"/>
      <c r="I50" s="76" t="s">
        <v>339</v>
      </c>
      <c r="J50" s="273">
        <f t="shared" ref="J50:R50" si="8">J49-J42</f>
        <v>-5.7325215183382454</v>
      </c>
      <c r="K50" s="273">
        <f t="shared" si="8"/>
        <v>1.2996771379633731E-2</v>
      </c>
      <c r="L50" s="273">
        <f t="shared" si="8"/>
        <v>-2.3360308965603931</v>
      </c>
      <c r="M50" s="273">
        <f t="shared" si="8"/>
        <v>0.96346833275167576</v>
      </c>
      <c r="N50" s="273">
        <f t="shared" si="8"/>
        <v>-2.8775658313101822</v>
      </c>
      <c r="O50" s="273">
        <f t="shared" si="8"/>
        <v>-0.54956521739130437</v>
      </c>
      <c r="P50" s="273">
        <f t="shared" si="8"/>
        <v>-0.37594615446789015</v>
      </c>
      <c r="Q50" s="273">
        <f t="shared" si="8"/>
        <v>5.7192307504892526</v>
      </c>
      <c r="R50" s="273">
        <f t="shared" si="8"/>
        <v>-5.1759337634474534</v>
      </c>
      <c r="U50" t="s">
        <v>469</v>
      </c>
      <c r="X50" s="246"/>
      <c r="Z50" s="245"/>
      <c r="AA50" s="25" t="s">
        <v>60</v>
      </c>
      <c r="AB50" s="25">
        <v>2050</v>
      </c>
      <c r="AC50" s="26" t="s">
        <v>73</v>
      </c>
      <c r="AD50" s="60">
        <v>0</v>
      </c>
      <c r="AE50" s="60">
        <v>0</v>
      </c>
      <c r="AF50" s="60">
        <v>7.0000000000000007E-2</v>
      </c>
      <c r="AG50" s="60">
        <v>0.01</v>
      </c>
      <c r="AH50" s="60">
        <v>0.28999999999999998</v>
      </c>
      <c r="AI50" s="60">
        <v>0.48</v>
      </c>
      <c r="AJ50" s="60">
        <v>0</v>
      </c>
      <c r="AK50" s="60">
        <v>0</v>
      </c>
      <c r="AL50" s="60">
        <v>0</v>
      </c>
      <c r="AM50" s="60">
        <v>0</v>
      </c>
      <c r="AN50" s="60">
        <v>0.13</v>
      </c>
      <c r="AO50" s="60">
        <v>0</v>
      </c>
      <c r="AP50" s="60">
        <v>0.02</v>
      </c>
      <c r="AQ50" s="60">
        <v>0</v>
      </c>
      <c r="AR50" s="24">
        <v>1</v>
      </c>
      <c r="AS50" s="246"/>
      <c r="AT50">
        <v>0</v>
      </c>
      <c r="AU50">
        <v>0</v>
      </c>
      <c r="AV50">
        <v>9.7000000000000003E-2</v>
      </c>
      <c r="AW50">
        <v>1.7999999999999999E-2</v>
      </c>
      <c r="AX50">
        <v>0.39300000000000002</v>
      </c>
      <c r="AY50">
        <v>0.26200000000000001</v>
      </c>
      <c r="AZ50">
        <v>0</v>
      </c>
      <c r="BA50">
        <v>0</v>
      </c>
      <c r="BB50">
        <v>0</v>
      </c>
      <c r="BC50">
        <v>0</v>
      </c>
      <c r="BD50">
        <v>0.23</v>
      </c>
      <c r="BE50">
        <v>0</v>
      </c>
      <c r="BF50">
        <v>0</v>
      </c>
      <c r="BG50">
        <v>0</v>
      </c>
      <c r="BI50" t="b">
        <f t="shared" si="7"/>
        <v>1</v>
      </c>
      <c r="BJ50" t="b">
        <f t="shared" si="7"/>
        <v>1</v>
      </c>
      <c r="BK50" t="b">
        <f t="shared" si="6"/>
        <v>0</v>
      </c>
      <c r="BL50" t="b">
        <f t="shared" si="6"/>
        <v>0</v>
      </c>
      <c r="BM50" t="b">
        <f t="shared" si="6"/>
        <v>0</v>
      </c>
      <c r="BN50" t="b">
        <f t="shared" si="6"/>
        <v>0</v>
      </c>
      <c r="BO50" t="b">
        <f t="shared" si="6"/>
        <v>1</v>
      </c>
      <c r="BP50" t="b">
        <f t="shared" si="6"/>
        <v>1</v>
      </c>
      <c r="BQ50" t="b">
        <f t="shared" si="6"/>
        <v>1</v>
      </c>
      <c r="BR50" t="b">
        <f t="shared" si="6"/>
        <v>1</v>
      </c>
      <c r="BS50" t="b">
        <f t="shared" si="6"/>
        <v>0</v>
      </c>
      <c r="BT50" t="b">
        <f t="shared" si="6"/>
        <v>1</v>
      </c>
      <c r="BU50" t="b">
        <f t="shared" si="6"/>
        <v>0</v>
      </c>
      <c r="BV50" t="b">
        <f t="shared" si="6"/>
        <v>1</v>
      </c>
    </row>
    <row r="51" spans="2:74">
      <c r="B51" s="250" t="s">
        <v>340</v>
      </c>
      <c r="C51" s="251">
        <v>2021</v>
      </c>
      <c r="D51" s="251">
        <v>2030</v>
      </c>
      <c r="E51" s="251">
        <v>2030</v>
      </c>
      <c r="F51" t="s">
        <v>306</v>
      </c>
      <c r="H51" s="245"/>
      <c r="U51" t="s">
        <v>465</v>
      </c>
      <c r="X51" s="246"/>
      <c r="Z51" s="245"/>
      <c r="AA51" s="27"/>
      <c r="AB51" s="27"/>
      <c r="AC51" s="28"/>
      <c r="AD51" s="61"/>
      <c r="AE51" s="61"/>
      <c r="AF51" s="61"/>
      <c r="AG51" s="61"/>
      <c r="AH51" s="61"/>
      <c r="AI51" s="61"/>
      <c r="AJ51" s="61"/>
      <c r="AK51" s="61"/>
      <c r="AL51" s="61"/>
      <c r="AM51" s="61"/>
      <c r="AN51" s="61"/>
      <c r="AO51" s="61"/>
      <c r="AP51" s="61"/>
      <c r="AQ51" s="61"/>
      <c r="AR51" s="180">
        <v>0</v>
      </c>
      <c r="AS51" s="246"/>
      <c r="BI51" t="b">
        <f t="shared" si="7"/>
        <v>1</v>
      </c>
      <c r="BJ51" t="b">
        <f t="shared" si="7"/>
        <v>1</v>
      </c>
      <c r="BK51" t="b">
        <f t="shared" si="6"/>
        <v>1</v>
      </c>
      <c r="BL51" t="b">
        <f t="shared" si="6"/>
        <v>1</v>
      </c>
      <c r="BM51" t="b">
        <f t="shared" si="6"/>
        <v>1</v>
      </c>
      <c r="BN51" t="b">
        <f t="shared" si="6"/>
        <v>1</v>
      </c>
      <c r="BO51" t="b">
        <f t="shared" si="6"/>
        <v>1</v>
      </c>
      <c r="BP51" t="b">
        <f t="shared" si="6"/>
        <v>1</v>
      </c>
      <c r="BQ51" t="b">
        <f t="shared" si="6"/>
        <v>1</v>
      </c>
      <c r="BR51" t="b">
        <f t="shared" si="6"/>
        <v>1</v>
      </c>
      <c r="BS51" t="b">
        <f t="shared" si="6"/>
        <v>1</v>
      </c>
      <c r="BT51" t="b">
        <f t="shared" si="6"/>
        <v>1</v>
      </c>
      <c r="BU51" t="b">
        <f t="shared" si="6"/>
        <v>1</v>
      </c>
      <c r="BV51" t="b">
        <f t="shared" si="6"/>
        <v>1</v>
      </c>
    </row>
    <row r="52" spans="2:74">
      <c r="B52" s="57" t="s">
        <v>190</v>
      </c>
      <c r="C52" s="253">
        <v>11465.7607421875</v>
      </c>
      <c r="D52" s="260">
        <f t="array" ref="D52:D64">MMULT(J4:W16,TRANSPOSE('A renseigner'!E71:R71))*C65*'A renseigner'!E157*'A renseigner'!G6/'A renseigner'!C6</f>
        <v>14446.406818773658</v>
      </c>
      <c r="E52" s="253">
        <f t="array" ref="E52:E64">MMULT(J4:W16,TRANSPOSE('A renseigner'!E72:R72))*C65*'A renseigner'!G157*'A renseigner'!K6/'A renseigner'!C6</f>
        <v>16250.939677250184</v>
      </c>
      <c r="F52" s="255">
        <f>D52-C52</f>
        <v>2980.6460765861575</v>
      </c>
      <c r="G52" s="255">
        <f>E52-C52</f>
        <v>4785.1789350626841</v>
      </c>
      <c r="H52" s="245"/>
      <c r="X52" s="246"/>
      <c r="Z52" s="245"/>
      <c r="AA52" s="25" t="s">
        <v>61</v>
      </c>
      <c r="AB52" s="25">
        <v>2021</v>
      </c>
      <c r="AC52" s="26" t="s">
        <v>73</v>
      </c>
      <c r="AD52" s="60">
        <v>0</v>
      </c>
      <c r="AE52" s="60">
        <v>0</v>
      </c>
      <c r="AF52" s="60">
        <v>0.09</v>
      </c>
      <c r="AG52" s="60">
        <v>0.67</v>
      </c>
      <c r="AH52" s="60">
        <v>0</v>
      </c>
      <c r="AI52" s="60">
        <v>0</v>
      </c>
      <c r="AJ52" s="60">
        <v>0</v>
      </c>
      <c r="AK52" s="60">
        <v>0</v>
      </c>
      <c r="AL52" s="60">
        <v>0</v>
      </c>
      <c r="AM52" s="60">
        <v>0</v>
      </c>
      <c r="AN52" s="60">
        <v>0.24</v>
      </c>
      <c r="AO52" s="60">
        <v>0</v>
      </c>
      <c r="AP52" s="60">
        <v>0</v>
      </c>
      <c r="AQ52" s="60">
        <v>0</v>
      </c>
      <c r="AR52" s="24">
        <v>1</v>
      </c>
      <c r="AS52" s="246"/>
      <c r="AT52">
        <v>0</v>
      </c>
      <c r="AU52">
        <v>0</v>
      </c>
      <c r="AV52">
        <v>0.09</v>
      </c>
      <c r="AW52">
        <v>0.67</v>
      </c>
      <c r="AX52">
        <v>0</v>
      </c>
      <c r="AY52">
        <v>0</v>
      </c>
      <c r="AZ52">
        <v>0</v>
      </c>
      <c r="BA52">
        <v>0</v>
      </c>
      <c r="BB52">
        <v>0</v>
      </c>
      <c r="BC52">
        <v>0</v>
      </c>
      <c r="BD52">
        <v>0.24</v>
      </c>
      <c r="BE52">
        <v>0</v>
      </c>
      <c r="BF52">
        <v>0</v>
      </c>
      <c r="BG52">
        <v>0</v>
      </c>
      <c r="BI52" t="b">
        <f t="shared" si="7"/>
        <v>1</v>
      </c>
      <c r="BJ52" t="b">
        <f t="shared" si="7"/>
        <v>1</v>
      </c>
      <c r="BK52" t="b">
        <f t="shared" si="6"/>
        <v>1</v>
      </c>
      <c r="BL52" t="b">
        <f t="shared" si="6"/>
        <v>1</v>
      </c>
      <c r="BM52" t="b">
        <f t="shared" si="6"/>
        <v>1</v>
      </c>
      <c r="BN52" t="b">
        <f t="shared" si="6"/>
        <v>1</v>
      </c>
      <c r="BO52" t="b">
        <f t="shared" si="6"/>
        <v>1</v>
      </c>
      <c r="BP52" t="b">
        <f t="shared" si="6"/>
        <v>1</v>
      </c>
      <c r="BQ52" t="b">
        <f t="shared" si="6"/>
        <v>1</v>
      </c>
      <c r="BR52" t="b">
        <f t="shared" si="6"/>
        <v>1</v>
      </c>
      <c r="BS52" t="b">
        <f t="shared" si="6"/>
        <v>1</v>
      </c>
      <c r="BT52" t="b">
        <f t="shared" si="6"/>
        <v>1</v>
      </c>
      <c r="BU52" t="b">
        <f t="shared" si="6"/>
        <v>1</v>
      </c>
      <c r="BV52" t="b">
        <f t="shared" si="6"/>
        <v>1</v>
      </c>
    </row>
    <row r="53" spans="2:74">
      <c r="B53" s="57" t="s">
        <v>48</v>
      </c>
      <c r="C53" s="253">
        <v>0</v>
      </c>
      <c r="D53" s="253">
        <v>0</v>
      </c>
      <c r="E53" s="253">
        <v>0</v>
      </c>
      <c r="F53" s="255">
        <f t="shared" ref="F53:F65" si="9">D53-C53</f>
        <v>0</v>
      </c>
      <c r="G53" s="255">
        <f t="shared" ref="G53:G65" si="10">E53-C53</f>
        <v>0</v>
      </c>
      <c r="H53" s="245"/>
      <c r="N53" s="512" t="s">
        <v>336</v>
      </c>
      <c r="O53" s="512"/>
      <c r="Q53" s="279" t="s">
        <v>341</v>
      </c>
      <c r="U53" t="s">
        <v>466</v>
      </c>
      <c r="X53" s="246"/>
      <c r="Z53" s="245"/>
      <c r="AA53" s="25" t="s">
        <v>61</v>
      </c>
      <c r="AB53" s="25">
        <v>2030</v>
      </c>
      <c r="AC53" s="26" t="s">
        <v>73</v>
      </c>
      <c r="AD53" s="60">
        <v>0</v>
      </c>
      <c r="AE53" s="60">
        <v>0</v>
      </c>
      <c r="AF53" s="62">
        <v>0</v>
      </c>
      <c r="AG53" s="62">
        <v>0.54</v>
      </c>
      <c r="AH53" s="60">
        <v>0</v>
      </c>
      <c r="AI53" s="60">
        <v>0</v>
      </c>
      <c r="AJ53" s="60">
        <v>0</v>
      </c>
      <c r="AK53" s="62">
        <v>0</v>
      </c>
      <c r="AL53" s="60">
        <v>0</v>
      </c>
      <c r="AM53" s="60">
        <v>0</v>
      </c>
      <c r="AN53" s="62">
        <v>0.45</v>
      </c>
      <c r="AO53" s="60">
        <v>0</v>
      </c>
      <c r="AP53" s="60">
        <v>0</v>
      </c>
      <c r="AQ53" s="62">
        <v>0.01</v>
      </c>
      <c r="AR53" s="24">
        <v>1</v>
      </c>
      <c r="AS53" s="246"/>
      <c r="AT53">
        <v>0</v>
      </c>
      <c r="AU53">
        <v>0</v>
      </c>
      <c r="AV53">
        <v>0</v>
      </c>
      <c r="AW53">
        <v>0.54</v>
      </c>
      <c r="AX53">
        <v>0</v>
      </c>
      <c r="AY53">
        <v>0</v>
      </c>
      <c r="AZ53">
        <v>0</v>
      </c>
      <c r="BA53">
        <v>0</v>
      </c>
      <c r="BB53">
        <v>0</v>
      </c>
      <c r="BC53">
        <v>0</v>
      </c>
      <c r="BD53">
        <v>0.45</v>
      </c>
      <c r="BE53">
        <v>0</v>
      </c>
      <c r="BF53">
        <v>0</v>
      </c>
      <c r="BG53">
        <v>0.01</v>
      </c>
      <c r="BI53" t="b">
        <f t="shared" si="7"/>
        <v>1</v>
      </c>
      <c r="BJ53" t="b">
        <f t="shared" si="7"/>
        <v>1</v>
      </c>
      <c r="BK53" t="b">
        <f t="shared" si="6"/>
        <v>1</v>
      </c>
      <c r="BL53" t="b">
        <f t="shared" si="6"/>
        <v>1</v>
      </c>
      <c r="BM53" t="b">
        <f t="shared" si="6"/>
        <v>1</v>
      </c>
      <c r="BN53" t="b">
        <f t="shared" si="6"/>
        <v>1</v>
      </c>
      <c r="BO53" t="b">
        <f t="shared" si="6"/>
        <v>1</v>
      </c>
      <c r="BP53" t="b">
        <f t="shared" si="6"/>
        <v>1</v>
      </c>
      <c r="BQ53" t="b">
        <f t="shared" si="6"/>
        <v>1</v>
      </c>
      <c r="BR53" t="b">
        <f t="shared" si="6"/>
        <v>1</v>
      </c>
      <c r="BS53" t="b">
        <f t="shared" si="6"/>
        <v>1</v>
      </c>
      <c r="BT53" t="b">
        <f t="shared" si="6"/>
        <v>1</v>
      </c>
      <c r="BU53" t="b">
        <f t="shared" si="6"/>
        <v>1</v>
      </c>
      <c r="BV53" t="b">
        <f t="shared" si="6"/>
        <v>1</v>
      </c>
    </row>
    <row r="54" spans="2:74" ht="72">
      <c r="B54" s="57" t="s">
        <v>308</v>
      </c>
      <c r="C54" s="253">
        <v>206.59561157226563</v>
      </c>
      <c r="D54" s="253">
        <v>192.61875758364877</v>
      </c>
      <c r="E54" s="253">
        <v>0</v>
      </c>
      <c r="F54" s="255">
        <f t="shared" si="9"/>
        <v>-13.976853988616853</v>
      </c>
      <c r="G54" s="255">
        <f t="shared" si="10"/>
        <v>-206.59561157226563</v>
      </c>
      <c r="H54" s="245"/>
      <c r="I54" s="276" t="s">
        <v>342</v>
      </c>
      <c r="J54" s="76" t="s">
        <v>10</v>
      </c>
      <c r="K54" s="76" t="s">
        <v>326</v>
      </c>
      <c r="L54" s="76" t="s">
        <v>148</v>
      </c>
      <c r="M54" s="76" t="s">
        <v>327</v>
      </c>
      <c r="N54" s="76" t="s">
        <v>149</v>
      </c>
      <c r="O54" s="76" t="s">
        <v>328</v>
      </c>
      <c r="P54" s="272" t="s">
        <v>329</v>
      </c>
      <c r="Q54" s="272" t="s">
        <v>67</v>
      </c>
      <c r="R54" s="76" t="s">
        <v>23</v>
      </c>
      <c r="U54" t="s">
        <v>467</v>
      </c>
      <c r="X54" s="246"/>
      <c r="Z54" s="245"/>
      <c r="AA54" s="25" t="s">
        <v>61</v>
      </c>
      <c r="AB54" s="25">
        <v>2050</v>
      </c>
      <c r="AC54" s="26" t="s">
        <v>73</v>
      </c>
      <c r="AD54" s="60">
        <v>0</v>
      </c>
      <c r="AE54" s="60">
        <v>0</v>
      </c>
      <c r="AF54" s="62">
        <v>0</v>
      </c>
      <c r="AG54" s="62">
        <v>0.2</v>
      </c>
      <c r="AH54" s="60">
        <v>0</v>
      </c>
      <c r="AI54" s="60">
        <v>0</v>
      </c>
      <c r="AJ54" s="60">
        <v>0</v>
      </c>
      <c r="AK54" s="62">
        <v>0</v>
      </c>
      <c r="AL54" s="60">
        <v>0</v>
      </c>
      <c r="AM54" s="60">
        <v>0</v>
      </c>
      <c r="AN54" s="62">
        <v>0.65</v>
      </c>
      <c r="AO54" s="60">
        <v>0</v>
      </c>
      <c r="AP54" s="60">
        <v>0</v>
      </c>
      <c r="AQ54" s="62">
        <v>0.15</v>
      </c>
      <c r="AR54" s="24">
        <v>1</v>
      </c>
      <c r="AS54" s="246"/>
      <c r="AT54">
        <v>0</v>
      </c>
      <c r="AU54">
        <v>0</v>
      </c>
      <c r="AV54">
        <v>0</v>
      </c>
      <c r="AW54">
        <v>0.2</v>
      </c>
      <c r="AX54">
        <v>0</v>
      </c>
      <c r="AY54">
        <v>0</v>
      </c>
      <c r="AZ54">
        <v>0</v>
      </c>
      <c r="BA54">
        <v>0</v>
      </c>
      <c r="BB54">
        <v>0</v>
      </c>
      <c r="BC54">
        <v>0</v>
      </c>
      <c r="BD54">
        <v>0.65</v>
      </c>
      <c r="BE54">
        <v>0</v>
      </c>
      <c r="BF54">
        <v>0</v>
      </c>
      <c r="BG54">
        <v>0.15</v>
      </c>
      <c r="BI54" t="b">
        <f t="shared" si="7"/>
        <v>1</v>
      </c>
      <c r="BJ54" t="b">
        <f t="shared" si="7"/>
        <v>1</v>
      </c>
      <c r="BK54" t="b">
        <f t="shared" si="6"/>
        <v>1</v>
      </c>
      <c r="BL54" t="b">
        <f t="shared" si="6"/>
        <v>1</v>
      </c>
      <c r="BM54" t="b">
        <f t="shared" si="6"/>
        <v>1</v>
      </c>
      <c r="BN54" t="b">
        <f t="shared" si="6"/>
        <v>1</v>
      </c>
      <c r="BO54" t="b">
        <f t="shared" si="6"/>
        <v>1</v>
      </c>
      <c r="BP54" t="b">
        <f t="shared" si="6"/>
        <v>1</v>
      </c>
      <c r="BQ54" t="b">
        <f t="shared" si="6"/>
        <v>1</v>
      </c>
      <c r="BR54" t="b">
        <f t="shared" si="6"/>
        <v>1</v>
      </c>
      <c r="BS54" t="b">
        <f t="shared" si="6"/>
        <v>1</v>
      </c>
      <c r="BT54" t="b">
        <f t="shared" si="6"/>
        <v>1</v>
      </c>
      <c r="BU54" t="b">
        <f t="shared" si="6"/>
        <v>1</v>
      </c>
      <c r="BV54" t="b">
        <f t="shared" si="6"/>
        <v>1</v>
      </c>
    </row>
    <row r="55" spans="2:74">
      <c r="B55" s="57" t="s">
        <v>72</v>
      </c>
      <c r="C55" s="253">
        <v>10745.6123046875</v>
      </c>
      <c r="D55" s="253">
        <v>5935.0654680461776</v>
      </c>
      <c r="E55" s="253">
        <v>3946.6567787607601</v>
      </c>
      <c r="F55" s="255">
        <f t="shared" si="9"/>
        <v>-4810.5468366413224</v>
      </c>
      <c r="G55" s="255">
        <f t="shared" si="10"/>
        <v>-6798.9555259267399</v>
      </c>
      <c r="H55" s="245"/>
      <c r="I55" s="76" t="s">
        <v>331</v>
      </c>
      <c r="J55" s="357">
        <f>(F106+F123+F140+F262)/1000</f>
        <v>4.0890420377255641</v>
      </c>
      <c r="K55" s="357">
        <f>F225/1000</f>
        <v>3.4255352919454816</v>
      </c>
      <c r="L55" s="357">
        <f>F157/1000</f>
        <v>1.5009992453993672</v>
      </c>
      <c r="M55" s="428">
        <f>(F191+F298)/1000</f>
        <v>5.9168175112697385</v>
      </c>
      <c r="N55" s="514">
        <f>F280/1000</f>
        <v>1.8744236205000051</v>
      </c>
      <c r="O55" s="515"/>
      <c r="P55" s="273">
        <f>F316/1000</f>
        <v>1.1646823750673412</v>
      </c>
      <c r="Q55" s="273">
        <f>(F333+F244+F208+F174+F73+F89+F57+F25+F9)/1000</f>
        <v>2.2063943147380058</v>
      </c>
      <c r="R55" s="357">
        <f>SUM(J55:Q55)</f>
        <v>20.177894396645499</v>
      </c>
      <c r="X55" s="246"/>
      <c r="Z55" s="245"/>
      <c r="AA55" s="27"/>
      <c r="AB55" s="27"/>
      <c r="AC55" s="28"/>
      <c r="AD55" s="61"/>
      <c r="AE55" s="61"/>
      <c r="AF55" s="61"/>
      <c r="AG55" s="61"/>
      <c r="AH55" s="61"/>
      <c r="AI55" s="61"/>
      <c r="AJ55" s="61"/>
      <c r="AK55" s="61"/>
      <c r="AL55" s="61"/>
      <c r="AM55" s="61"/>
      <c r="AN55" s="61"/>
      <c r="AO55" s="61"/>
      <c r="AP55" s="61"/>
      <c r="AQ55" s="61"/>
      <c r="AR55" s="180">
        <v>0</v>
      </c>
      <c r="AS55" s="246"/>
      <c r="BI55" t="b">
        <f t="shared" si="7"/>
        <v>1</v>
      </c>
      <c r="BJ55" t="b">
        <f t="shared" si="7"/>
        <v>1</v>
      </c>
      <c r="BK55" t="b">
        <f t="shared" si="6"/>
        <v>1</v>
      </c>
      <c r="BL55" t="b">
        <f t="shared" si="6"/>
        <v>1</v>
      </c>
      <c r="BM55" t="b">
        <f t="shared" si="6"/>
        <v>1</v>
      </c>
      <c r="BN55" t="b">
        <f t="shared" si="6"/>
        <v>1</v>
      </c>
      <c r="BO55" t="b">
        <f t="shared" si="6"/>
        <v>1</v>
      </c>
      <c r="BP55" t="b">
        <f t="shared" si="6"/>
        <v>1</v>
      </c>
      <c r="BQ55" t="b">
        <f t="shared" si="6"/>
        <v>1</v>
      </c>
      <c r="BR55" t="b">
        <f t="shared" si="6"/>
        <v>1</v>
      </c>
      <c r="BS55" t="b">
        <f t="shared" si="6"/>
        <v>1</v>
      </c>
      <c r="BT55" t="b">
        <f t="shared" si="6"/>
        <v>1</v>
      </c>
      <c r="BU55" t="b">
        <f t="shared" si="6"/>
        <v>1</v>
      </c>
      <c r="BV55" t="b">
        <f t="shared" si="6"/>
        <v>1</v>
      </c>
    </row>
    <row r="56" spans="2:74">
      <c r="B56" s="57" t="s">
        <v>42</v>
      </c>
      <c r="C56" s="253"/>
      <c r="D56" s="253">
        <v>0</v>
      </c>
      <c r="E56" s="253">
        <v>0</v>
      </c>
      <c r="F56" s="255">
        <f t="shared" si="9"/>
        <v>0</v>
      </c>
      <c r="G56" s="255">
        <f t="shared" si="10"/>
        <v>0</v>
      </c>
      <c r="H56" s="245"/>
      <c r="I56" s="76" t="s">
        <v>332</v>
      </c>
      <c r="J56" s="357">
        <f>(F107+F124+F141+F263)/1000</f>
        <v>2.3670533742162445</v>
      </c>
      <c r="K56" s="273">
        <f>F226/1000</f>
        <v>0.73943273151173095</v>
      </c>
      <c r="L56" s="357">
        <f>F158/1000</f>
        <v>2.6310292154905506</v>
      </c>
      <c r="M56" s="273">
        <f>(F192+F299)/1000</f>
        <v>0.65919805935919151</v>
      </c>
      <c r="N56" s="516">
        <f>F281/1000</f>
        <v>0</v>
      </c>
      <c r="O56" s="517"/>
      <c r="P56" s="273">
        <f>F317/1000</f>
        <v>1.181403517241373</v>
      </c>
      <c r="Q56" s="273">
        <f>(F334+F245+F209+F175+F74+F90+F58+F26+F10)/1000</f>
        <v>2.4809251703226547</v>
      </c>
      <c r="R56" s="357">
        <f>SUM(J56:Q56)</f>
        <v>10.059042068141745</v>
      </c>
      <c r="X56" s="246"/>
      <c r="Z56" s="245"/>
      <c r="AA56" s="25" t="s">
        <v>62</v>
      </c>
      <c r="AB56" s="25">
        <v>2021</v>
      </c>
      <c r="AC56" s="26" t="s">
        <v>73</v>
      </c>
      <c r="AD56" s="60">
        <v>5.8824428211733226E-2</v>
      </c>
      <c r="AE56" s="60">
        <v>2.3692803972379425E-2</v>
      </c>
      <c r="AF56" s="60">
        <v>0.12818758280126549</v>
      </c>
      <c r="AG56" s="60">
        <v>0.3694993728006245</v>
      </c>
      <c r="AH56" s="60">
        <v>0.18685925692665384</v>
      </c>
      <c r="AI56" s="60">
        <v>0</v>
      </c>
      <c r="AJ56" s="60">
        <v>0</v>
      </c>
      <c r="AK56" s="60">
        <v>0</v>
      </c>
      <c r="AL56" s="60">
        <v>0</v>
      </c>
      <c r="AM56" s="60">
        <v>0</v>
      </c>
      <c r="AN56" s="60">
        <v>0.2229644852361167</v>
      </c>
      <c r="AO56" s="60">
        <v>0</v>
      </c>
      <c r="AP56" s="60">
        <v>9.9720700512267117E-3</v>
      </c>
      <c r="AQ56" s="60">
        <v>0</v>
      </c>
      <c r="AR56" s="24">
        <v>0.99999999999999989</v>
      </c>
      <c r="AS56" s="246"/>
      <c r="AT56">
        <v>5.8824428211733226E-2</v>
      </c>
      <c r="AU56">
        <v>2.3692803972379425E-2</v>
      </c>
      <c r="AV56">
        <v>0.12818758280126549</v>
      </c>
      <c r="AW56">
        <v>0.3694993728006245</v>
      </c>
      <c r="AX56">
        <v>0.18685925692665384</v>
      </c>
      <c r="AY56">
        <v>0</v>
      </c>
      <c r="AZ56">
        <v>0</v>
      </c>
      <c r="BA56">
        <v>0</v>
      </c>
      <c r="BB56">
        <v>0</v>
      </c>
      <c r="BC56">
        <v>0</v>
      </c>
      <c r="BD56">
        <v>0.2229644852361167</v>
      </c>
      <c r="BE56">
        <v>0</v>
      </c>
      <c r="BF56">
        <v>9.9720700512267117E-3</v>
      </c>
      <c r="BG56">
        <v>0</v>
      </c>
      <c r="BI56" t="b">
        <f t="shared" si="7"/>
        <v>1</v>
      </c>
      <c r="BJ56" t="b">
        <f t="shared" si="7"/>
        <v>1</v>
      </c>
      <c r="BK56" t="b">
        <f t="shared" si="6"/>
        <v>1</v>
      </c>
      <c r="BL56" t="b">
        <f t="shared" si="6"/>
        <v>1</v>
      </c>
      <c r="BM56" t="b">
        <f t="shared" si="6"/>
        <v>1</v>
      </c>
      <c r="BN56" t="b">
        <f t="shared" si="6"/>
        <v>1</v>
      </c>
      <c r="BO56" t="b">
        <f t="shared" si="6"/>
        <v>1</v>
      </c>
      <c r="BP56" t="b">
        <f t="shared" si="6"/>
        <v>1</v>
      </c>
      <c r="BQ56" t="b">
        <f t="shared" si="6"/>
        <v>1</v>
      </c>
      <c r="BR56" t="b">
        <f t="shared" si="6"/>
        <v>1</v>
      </c>
      <c r="BS56" t="b">
        <f t="shared" si="6"/>
        <v>1</v>
      </c>
      <c r="BT56" t="b">
        <f t="shared" si="6"/>
        <v>1</v>
      </c>
      <c r="BU56" t="b">
        <f t="shared" si="6"/>
        <v>1</v>
      </c>
      <c r="BV56" t="b">
        <f t="shared" si="6"/>
        <v>1</v>
      </c>
    </row>
    <row r="57" spans="2:74">
      <c r="B57" s="57" t="s">
        <v>309</v>
      </c>
      <c r="C57" s="253">
        <v>0</v>
      </c>
      <c r="D57" s="253">
        <v>770.47503033459509</v>
      </c>
      <c r="E57" s="253">
        <v>1439.368942842158</v>
      </c>
      <c r="F57" s="255">
        <f t="shared" si="9"/>
        <v>770.47503033459509</v>
      </c>
      <c r="G57" s="255">
        <f t="shared" si="10"/>
        <v>1439.368942842158</v>
      </c>
      <c r="H57" s="245"/>
      <c r="I57" s="76" t="s">
        <v>338</v>
      </c>
      <c r="J57" s="356">
        <f>(F113+F130+F147+F269)/1000</f>
        <v>2.4651849512857154</v>
      </c>
      <c r="K57" s="277">
        <f>F232/1000</f>
        <v>0.46552074367204799</v>
      </c>
      <c r="L57" s="277">
        <f>F164/1000</f>
        <v>3.7953034739149925E-2</v>
      </c>
      <c r="M57" s="359">
        <f>(F198+F305)/1000</f>
        <v>1.7639797776489547</v>
      </c>
      <c r="N57" s="516">
        <f>F287/1000</f>
        <v>0.63064301257254152</v>
      </c>
      <c r="O57" s="517"/>
      <c r="P57" s="277">
        <f>F323/1000</f>
        <v>0.88605263793102962</v>
      </c>
      <c r="Q57" s="359">
        <f>(F340+F251+F215+F181+F80+F96+F64+F48+F32+F16)/1000</f>
        <v>4.3599052813739512</v>
      </c>
      <c r="R57" s="273">
        <f>SUM(J57:Q57)</f>
        <v>10.609239439223391</v>
      </c>
      <c r="S57" s="360" t="s">
        <v>413</v>
      </c>
      <c r="X57" s="246"/>
      <c r="Z57" s="245"/>
      <c r="AA57" s="25" t="s">
        <v>62</v>
      </c>
      <c r="AB57" s="25">
        <v>2030</v>
      </c>
      <c r="AC57" s="26" t="s">
        <v>73</v>
      </c>
      <c r="AD57" s="60">
        <v>0</v>
      </c>
      <c r="AE57" s="60">
        <v>0</v>
      </c>
      <c r="AF57" s="60">
        <v>0.01</v>
      </c>
      <c r="AG57" s="60">
        <v>0.51</v>
      </c>
      <c r="AH57" s="60">
        <v>0.04</v>
      </c>
      <c r="AI57" s="60">
        <v>0</v>
      </c>
      <c r="AJ57" s="60">
        <v>0</v>
      </c>
      <c r="AK57" s="60">
        <v>0</v>
      </c>
      <c r="AL57" s="60">
        <v>0</v>
      </c>
      <c r="AM57" s="60">
        <v>0</v>
      </c>
      <c r="AN57" s="60">
        <v>0.44</v>
      </c>
      <c r="AO57" s="60">
        <v>0</v>
      </c>
      <c r="AP57" s="60">
        <v>0</v>
      </c>
      <c r="AQ57" s="60">
        <v>0</v>
      </c>
      <c r="AR57" s="24">
        <v>1</v>
      </c>
      <c r="AS57" s="246"/>
      <c r="AT57">
        <v>0</v>
      </c>
      <c r="AU57">
        <v>0</v>
      </c>
      <c r="AV57">
        <v>0.01</v>
      </c>
      <c r="AW57">
        <v>0.245</v>
      </c>
      <c r="AX57">
        <v>0.30499999999999999</v>
      </c>
      <c r="AY57">
        <v>0</v>
      </c>
      <c r="AZ57">
        <v>0</v>
      </c>
      <c r="BA57">
        <v>0</v>
      </c>
      <c r="BB57">
        <v>0</v>
      </c>
      <c r="BC57">
        <v>0</v>
      </c>
      <c r="BD57">
        <v>0.44</v>
      </c>
      <c r="BE57">
        <v>0</v>
      </c>
      <c r="BF57">
        <v>0</v>
      </c>
      <c r="BG57">
        <v>0</v>
      </c>
      <c r="BI57" t="b">
        <f t="shared" si="7"/>
        <v>1</v>
      </c>
      <c r="BJ57" t="b">
        <f t="shared" si="7"/>
        <v>1</v>
      </c>
      <c r="BK57" t="b">
        <f t="shared" si="6"/>
        <v>1</v>
      </c>
      <c r="BL57" t="b">
        <f t="shared" si="6"/>
        <v>0</v>
      </c>
      <c r="BM57" t="b">
        <f t="shared" si="6"/>
        <v>0</v>
      </c>
      <c r="BN57" t="b">
        <f t="shared" si="6"/>
        <v>1</v>
      </c>
      <c r="BO57" t="b">
        <f t="shared" si="6"/>
        <v>1</v>
      </c>
      <c r="BP57" t="b">
        <f t="shared" si="6"/>
        <v>1</v>
      </c>
      <c r="BQ57" t="b">
        <f t="shared" si="6"/>
        <v>1</v>
      </c>
      <c r="BR57" t="b">
        <f t="shared" si="6"/>
        <v>1</v>
      </c>
      <c r="BS57" t="b">
        <f t="shared" si="6"/>
        <v>1</v>
      </c>
      <c r="BT57" t="b">
        <f t="shared" si="6"/>
        <v>1</v>
      </c>
      <c r="BU57" t="b">
        <f t="shared" si="6"/>
        <v>1</v>
      </c>
      <c r="BV57" t="b">
        <f t="shared" si="6"/>
        <v>1</v>
      </c>
    </row>
    <row r="58" spans="2:74">
      <c r="B58" s="57" t="s">
        <v>310</v>
      </c>
      <c r="C58" s="253">
        <v>0</v>
      </c>
      <c r="D58" s="253">
        <v>481.54689395912192</v>
      </c>
      <c r="E58" s="253">
        <v>650.03758709000795</v>
      </c>
      <c r="F58" s="255">
        <f t="shared" si="9"/>
        <v>481.54689395912192</v>
      </c>
      <c r="G58" s="255">
        <f t="shared" si="10"/>
        <v>650.03758709000795</v>
      </c>
      <c r="H58" s="245"/>
      <c r="I58" s="76" t="s">
        <v>333</v>
      </c>
      <c r="J58" s="273">
        <f>J55+J56+J57</f>
        <v>8.9212803632275239</v>
      </c>
      <c r="K58" s="273">
        <f t="shared" ref="K58:R58" si="11">K55+K56+K57</f>
        <v>4.6304887671292603</v>
      </c>
      <c r="L58" s="273">
        <f t="shared" si="11"/>
        <v>4.1699814956290684</v>
      </c>
      <c r="M58" s="273">
        <f t="shared" si="11"/>
        <v>8.3399953482778848</v>
      </c>
      <c r="N58" s="516">
        <f t="shared" si="11"/>
        <v>2.5050666330725466</v>
      </c>
      <c r="O58" s="517"/>
      <c r="P58" s="273">
        <f t="shared" si="11"/>
        <v>3.2321385302397441</v>
      </c>
      <c r="Q58" s="273">
        <f>Q55+Q56+Q57</f>
        <v>9.0472247664346117</v>
      </c>
      <c r="R58" s="273">
        <f t="shared" si="11"/>
        <v>40.846175904010636</v>
      </c>
      <c r="X58" s="246"/>
      <c r="Z58" s="245"/>
      <c r="AA58" s="25" t="s">
        <v>62</v>
      </c>
      <c r="AB58" s="25">
        <v>2050</v>
      </c>
      <c r="AC58" s="26" t="s">
        <v>73</v>
      </c>
      <c r="AD58" s="60">
        <v>0</v>
      </c>
      <c r="AE58" s="60">
        <v>0</v>
      </c>
      <c r="AF58" s="60">
        <v>0</v>
      </c>
      <c r="AG58" s="60">
        <v>0.38951957791949998</v>
      </c>
      <c r="AH58" s="60">
        <v>0.05</v>
      </c>
      <c r="AI58" s="60">
        <v>0</v>
      </c>
      <c r="AJ58" s="60">
        <v>0</v>
      </c>
      <c r="AK58" s="60">
        <v>0</v>
      </c>
      <c r="AL58" s="60">
        <v>0</v>
      </c>
      <c r="AM58" s="60">
        <v>0</v>
      </c>
      <c r="AN58" s="60">
        <v>0.56048042208049997</v>
      </c>
      <c r="AO58" s="60">
        <v>0</v>
      </c>
      <c r="AP58" s="60">
        <v>0</v>
      </c>
      <c r="AQ58" s="60">
        <v>0</v>
      </c>
      <c r="AR58" s="24">
        <v>1</v>
      </c>
      <c r="AS58" s="246"/>
      <c r="AT58">
        <v>0</v>
      </c>
      <c r="AU58">
        <v>0</v>
      </c>
      <c r="AV58">
        <v>0</v>
      </c>
      <c r="AW58">
        <v>0.16</v>
      </c>
      <c r="AX58">
        <v>0.28000000000000003</v>
      </c>
      <c r="AY58">
        <v>0</v>
      </c>
      <c r="AZ58">
        <v>0</v>
      </c>
      <c r="BA58">
        <v>0</v>
      </c>
      <c r="BB58">
        <v>0</v>
      </c>
      <c r="BC58">
        <v>0</v>
      </c>
      <c r="BD58">
        <v>0.56048042208049997</v>
      </c>
      <c r="BE58">
        <v>0</v>
      </c>
      <c r="BF58">
        <v>0</v>
      </c>
      <c r="BG58">
        <v>0</v>
      </c>
      <c r="BI58" t="b">
        <f t="shared" si="7"/>
        <v>1</v>
      </c>
      <c r="BJ58" t="b">
        <f t="shared" si="7"/>
        <v>1</v>
      </c>
      <c r="BK58" t="b">
        <f t="shared" si="6"/>
        <v>1</v>
      </c>
      <c r="BL58" t="b">
        <f t="shared" si="6"/>
        <v>0</v>
      </c>
      <c r="BM58" t="b">
        <f t="shared" si="6"/>
        <v>0</v>
      </c>
      <c r="BN58" t="b">
        <f t="shared" si="6"/>
        <v>1</v>
      </c>
      <c r="BO58" t="b">
        <f t="shared" si="6"/>
        <v>1</v>
      </c>
      <c r="BP58" t="b">
        <f t="shared" si="6"/>
        <v>1</v>
      </c>
      <c r="BQ58" t="b">
        <f t="shared" si="6"/>
        <v>1</v>
      </c>
      <c r="BR58" t="b">
        <f t="shared" si="6"/>
        <v>1</v>
      </c>
      <c r="BS58" t="b">
        <f t="shared" si="6"/>
        <v>1</v>
      </c>
      <c r="BT58" t="b">
        <f t="shared" si="6"/>
        <v>1</v>
      </c>
      <c r="BU58" t="b">
        <f t="shared" si="6"/>
        <v>1</v>
      </c>
      <c r="BV58" t="b">
        <f t="shared" si="6"/>
        <v>1</v>
      </c>
    </row>
    <row r="59" spans="2:74">
      <c r="B59" s="57" t="s">
        <v>36</v>
      </c>
      <c r="C59" s="253">
        <v>1261.5601806640625</v>
      </c>
      <c r="D59" s="253">
        <v>963.09378791824383</v>
      </c>
      <c r="E59" s="253">
        <v>0</v>
      </c>
      <c r="F59" s="255">
        <f t="shared" si="9"/>
        <v>-298.46639274581867</v>
      </c>
      <c r="G59" s="255">
        <f t="shared" si="10"/>
        <v>-1261.5601806640625</v>
      </c>
      <c r="H59" s="245"/>
      <c r="I59" s="76" t="s">
        <v>339</v>
      </c>
      <c r="J59" s="73">
        <f>J58-(J42+J43)</f>
        <v>-2.1439370280768237</v>
      </c>
      <c r="K59" s="73">
        <f t="shared" ref="K59:R59" si="12">K58-(K42+K43)</f>
        <v>0.71744528886839065</v>
      </c>
      <c r="L59" s="73">
        <f t="shared" si="12"/>
        <v>-0.61262720002310544</v>
      </c>
      <c r="M59" s="73">
        <f t="shared" si="12"/>
        <v>0.38347360914745021</v>
      </c>
      <c r="N59" s="73">
        <f t="shared" si="12"/>
        <v>0.99202315481167669</v>
      </c>
      <c r="O59" s="73">
        <f t="shared" si="12"/>
        <v>-0.94956521739130439</v>
      </c>
      <c r="P59" s="73">
        <f t="shared" si="12"/>
        <v>1.9277907041527877</v>
      </c>
      <c r="Q59" s="73">
        <f t="shared" si="12"/>
        <v>5.6472247664346114</v>
      </c>
      <c r="R59" s="73">
        <f t="shared" si="12"/>
        <v>5.9618280779236841</v>
      </c>
      <c r="X59" s="246"/>
      <c r="Z59" s="245"/>
      <c r="AA59" s="27"/>
      <c r="AB59" s="27"/>
      <c r="AC59" s="28"/>
      <c r="AD59" s="29"/>
      <c r="AE59" s="29"/>
      <c r="AF59" s="29"/>
      <c r="AG59" s="29"/>
      <c r="AH59" s="29"/>
      <c r="AI59" s="29"/>
      <c r="AJ59" s="29"/>
      <c r="AK59" s="29"/>
      <c r="AL59" s="29"/>
      <c r="AM59" s="29"/>
      <c r="AN59" s="29"/>
      <c r="AO59" s="29"/>
      <c r="AP59" s="29"/>
      <c r="AQ59" s="29"/>
      <c r="AR59" s="180">
        <v>0</v>
      </c>
      <c r="AS59" s="246"/>
      <c r="BI59" t="b">
        <f t="shared" si="7"/>
        <v>1</v>
      </c>
      <c r="BJ59" t="b">
        <f t="shared" si="7"/>
        <v>1</v>
      </c>
      <c r="BK59" t="b">
        <f t="shared" si="6"/>
        <v>1</v>
      </c>
      <c r="BL59" t="b">
        <f t="shared" si="6"/>
        <v>1</v>
      </c>
      <c r="BM59" t="b">
        <f t="shared" si="6"/>
        <v>1</v>
      </c>
      <c r="BN59" t="b">
        <f t="shared" si="6"/>
        <v>1</v>
      </c>
      <c r="BO59" t="b">
        <f t="shared" si="6"/>
        <v>1</v>
      </c>
      <c r="BP59" t="b">
        <f t="shared" si="6"/>
        <v>1</v>
      </c>
      <c r="BQ59" t="b">
        <f t="shared" si="6"/>
        <v>1</v>
      </c>
      <c r="BR59" t="b">
        <f t="shared" si="6"/>
        <v>1</v>
      </c>
      <c r="BS59" t="b">
        <f t="shared" si="6"/>
        <v>1</v>
      </c>
      <c r="BT59" t="b">
        <f t="shared" si="6"/>
        <v>1</v>
      </c>
      <c r="BU59" t="b">
        <f t="shared" si="6"/>
        <v>1</v>
      </c>
      <c r="BV59" t="b">
        <f t="shared" si="6"/>
        <v>1</v>
      </c>
    </row>
    <row r="60" spans="2:74">
      <c r="B60" s="57" t="s">
        <v>47</v>
      </c>
      <c r="C60" s="253">
        <v>707.50555419921875</v>
      </c>
      <c r="D60" s="253">
        <v>0</v>
      </c>
      <c r="E60" s="253">
        <v>0</v>
      </c>
      <c r="F60" s="255">
        <f t="shared" si="9"/>
        <v>-707.50555419921875</v>
      </c>
      <c r="G60" s="255">
        <f t="shared" si="10"/>
        <v>-707.50555419921875</v>
      </c>
      <c r="H60" s="245"/>
      <c r="I60" s="513" t="s">
        <v>343</v>
      </c>
      <c r="J60" s="513"/>
      <c r="K60" s="513"/>
      <c r="L60" s="513"/>
      <c r="M60" s="513"/>
      <c r="N60" s="513"/>
      <c r="O60" s="513"/>
      <c r="P60" s="513"/>
      <c r="Q60" s="513"/>
      <c r="R60" s="513"/>
      <c r="X60" s="246"/>
      <c r="Z60" s="245"/>
      <c r="AA60" s="193" t="s">
        <v>63</v>
      </c>
      <c r="AB60" s="193"/>
      <c r="AC60" s="193"/>
      <c r="AD60" s="23" t="s">
        <v>36</v>
      </c>
      <c r="AE60" s="23" t="s">
        <v>47</v>
      </c>
      <c r="AF60" s="23" t="s">
        <v>37</v>
      </c>
      <c r="AG60" s="23" t="s">
        <v>38</v>
      </c>
      <c r="AH60" s="23" t="s">
        <v>43</v>
      </c>
      <c r="AI60" s="23" t="s">
        <v>44</v>
      </c>
      <c r="AJ60" s="23" t="s">
        <v>45</v>
      </c>
      <c r="AK60" s="23" t="s">
        <v>46</v>
      </c>
      <c r="AL60" s="23" t="s">
        <v>39</v>
      </c>
      <c r="AM60" s="23" t="s">
        <v>40</v>
      </c>
      <c r="AN60" s="23" t="s">
        <v>71</v>
      </c>
      <c r="AO60" s="23" t="s">
        <v>48</v>
      </c>
      <c r="AP60" s="23" t="s">
        <v>41</v>
      </c>
      <c r="AQ60" s="23" t="s">
        <v>42</v>
      </c>
      <c r="AR60" s="24">
        <v>0</v>
      </c>
      <c r="AS60" s="246"/>
      <c r="AT60" t="s">
        <v>36</v>
      </c>
      <c r="AU60" t="s">
        <v>47</v>
      </c>
      <c r="AV60" t="s">
        <v>37</v>
      </c>
      <c r="AW60" t="s">
        <v>38</v>
      </c>
      <c r="AX60" t="s">
        <v>43</v>
      </c>
      <c r="AY60" t="s">
        <v>44</v>
      </c>
      <c r="AZ60" t="s">
        <v>45</v>
      </c>
      <c r="BA60" t="s">
        <v>46</v>
      </c>
      <c r="BB60" t="s">
        <v>39</v>
      </c>
      <c r="BC60" t="s">
        <v>40</v>
      </c>
      <c r="BD60" t="s">
        <v>71</v>
      </c>
      <c r="BE60" t="s">
        <v>48</v>
      </c>
      <c r="BF60" t="s">
        <v>41</v>
      </c>
      <c r="BG60" t="s">
        <v>42</v>
      </c>
      <c r="BI60" t="b">
        <f t="shared" si="7"/>
        <v>1</v>
      </c>
      <c r="BJ60" t="b">
        <f t="shared" si="7"/>
        <v>1</v>
      </c>
      <c r="BK60" t="b">
        <f t="shared" si="6"/>
        <v>1</v>
      </c>
      <c r="BL60" t="b">
        <f t="shared" si="6"/>
        <v>1</v>
      </c>
      <c r="BM60" t="b">
        <f t="shared" si="6"/>
        <v>1</v>
      </c>
      <c r="BN60" t="b">
        <f t="shared" ref="BN60:BV88" si="13">AY60=AI60</f>
        <v>1</v>
      </c>
      <c r="BO60" t="b">
        <f t="shared" si="13"/>
        <v>1</v>
      </c>
      <c r="BP60" t="b">
        <f t="shared" si="13"/>
        <v>1</v>
      </c>
      <c r="BQ60" t="b">
        <f t="shared" si="13"/>
        <v>1</v>
      </c>
      <c r="BR60" t="b">
        <f t="shared" si="13"/>
        <v>1</v>
      </c>
      <c r="BS60" t="b">
        <f t="shared" si="13"/>
        <v>1</v>
      </c>
      <c r="BT60" t="b">
        <f t="shared" si="13"/>
        <v>1</v>
      </c>
      <c r="BU60" t="b">
        <f t="shared" si="13"/>
        <v>1</v>
      </c>
      <c r="BV60" t="b">
        <f t="shared" si="13"/>
        <v>1</v>
      </c>
    </row>
    <row r="61" spans="2:74">
      <c r="B61" s="57" t="s">
        <v>311</v>
      </c>
      <c r="C61" s="253">
        <v>167.03398132324219</v>
      </c>
      <c r="D61" s="253">
        <v>240.77344697956096</v>
      </c>
      <c r="E61" s="253">
        <v>232.15628110357406</v>
      </c>
      <c r="F61" s="255">
        <f t="shared" si="9"/>
        <v>73.739465656318771</v>
      </c>
      <c r="G61" s="255">
        <f t="shared" si="10"/>
        <v>65.122299780331872</v>
      </c>
      <c r="H61" s="245"/>
      <c r="I61" s="396"/>
      <c r="J61" s="396">
        <v>2021</v>
      </c>
      <c r="K61" s="396">
        <v>2030</v>
      </c>
      <c r="L61" s="396">
        <v>2050</v>
      </c>
      <c r="X61" s="246"/>
      <c r="Z61" s="245"/>
      <c r="AA61" s="25" t="s">
        <v>64</v>
      </c>
      <c r="AB61" s="25">
        <v>2021</v>
      </c>
      <c r="AC61" s="26" t="s">
        <v>73</v>
      </c>
      <c r="AD61" s="60">
        <v>0.1</v>
      </c>
      <c r="AE61" s="60">
        <v>0</v>
      </c>
      <c r="AF61" s="60">
        <v>0</v>
      </c>
      <c r="AG61" s="60">
        <v>0.7</v>
      </c>
      <c r="AH61" s="60">
        <v>0.1</v>
      </c>
      <c r="AI61" s="60">
        <v>0</v>
      </c>
      <c r="AJ61" s="60">
        <v>0</v>
      </c>
      <c r="AK61" s="60">
        <v>0</v>
      </c>
      <c r="AL61" s="60">
        <v>0</v>
      </c>
      <c r="AM61" s="60">
        <v>0</v>
      </c>
      <c r="AN61" s="60">
        <v>0.1</v>
      </c>
      <c r="AO61" s="60">
        <v>0</v>
      </c>
      <c r="AP61" s="60">
        <v>0</v>
      </c>
      <c r="AQ61" s="60">
        <v>0</v>
      </c>
      <c r="AR61" s="24">
        <v>0.99999999999999989</v>
      </c>
      <c r="AS61" s="246"/>
      <c r="AT61">
        <v>0.1</v>
      </c>
      <c r="AU61">
        <v>0</v>
      </c>
      <c r="AV61">
        <v>0</v>
      </c>
      <c r="AW61">
        <v>0.7</v>
      </c>
      <c r="AX61">
        <v>0.1</v>
      </c>
      <c r="AY61">
        <v>0</v>
      </c>
      <c r="AZ61">
        <v>0</v>
      </c>
      <c r="BA61">
        <v>0</v>
      </c>
      <c r="BB61">
        <v>0</v>
      </c>
      <c r="BC61">
        <v>0</v>
      </c>
      <c r="BD61">
        <v>0.1</v>
      </c>
      <c r="BE61">
        <v>0</v>
      </c>
      <c r="BF61">
        <v>0</v>
      </c>
      <c r="BG61">
        <v>0</v>
      </c>
      <c r="BI61" t="b">
        <f t="shared" si="7"/>
        <v>1</v>
      </c>
      <c r="BJ61" t="b">
        <f t="shared" si="7"/>
        <v>1</v>
      </c>
      <c r="BK61" t="b">
        <f t="shared" si="7"/>
        <v>1</v>
      </c>
      <c r="BL61" t="b">
        <f t="shared" si="7"/>
        <v>1</v>
      </c>
      <c r="BM61" t="b">
        <f t="shared" si="7"/>
        <v>1</v>
      </c>
      <c r="BN61" t="b">
        <f t="shared" si="13"/>
        <v>1</v>
      </c>
      <c r="BO61" t="b">
        <f t="shared" si="13"/>
        <v>1</v>
      </c>
      <c r="BP61" t="b">
        <f t="shared" si="13"/>
        <v>1</v>
      </c>
      <c r="BQ61" t="b">
        <f t="shared" si="13"/>
        <v>1</v>
      </c>
      <c r="BR61" t="b">
        <f t="shared" si="13"/>
        <v>1</v>
      </c>
      <c r="BS61" t="b">
        <f t="shared" si="13"/>
        <v>1</v>
      </c>
      <c r="BT61" t="b">
        <f t="shared" si="13"/>
        <v>1</v>
      </c>
      <c r="BU61" t="b">
        <f t="shared" si="13"/>
        <v>1</v>
      </c>
      <c r="BV61" t="b">
        <f t="shared" si="13"/>
        <v>1</v>
      </c>
    </row>
    <row r="62" spans="2:74">
      <c r="B62" s="57" t="s">
        <v>312</v>
      </c>
      <c r="C62" s="253">
        <v>0</v>
      </c>
      <c r="D62" s="253">
        <v>0</v>
      </c>
      <c r="E62" s="253">
        <v>0</v>
      </c>
      <c r="F62" s="255">
        <f t="shared" si="9"/>
        <v>0</v>
      </c>
      <c r="G62" s="255">
        <f t="shared" si="10"/>
        <v>0</v>
      </c>
      <c r="H62" s="245"/>
      <c r="I62" s="405" t="s">
        <v>480</v>
      </c>
      <c r="J62" s="406">
        <v>0</v>
      </c>
      <c r="K62" s="406">
        <f>1696.87158203125/1000</f>
        <v>1.6968715820312501</v>
      </c>
      <c r="L62" s="407">
        <f>1129.830078125/1000</f>
        <v>1.1298300781249999</v>
      </c>
      <c r="X62" s="246"/>
      <c r="Z62" s="245"/>
      <c r="AA62" s="25" t="s">
        <v>64</v>
      </c>
      <c r="AB62" s="25">
        <v>2030</v>
      </c>
      <c r="AC62" s="26" t="s">
        <v>73</v>
      </c>
      <c r="AD62" s="60">
        <v>0.01</v>
      </c>
      <c r="AE62" s="60">
        <v>0</v>
      </c>
      <c r="AF62" s="60">
        <v>0</v>
      </c>
      <c r="AG62" s="60">
        <v>0.35</v>
      </c>
      <c r="AH62" s="60">
        <v>0.39</v>
      </c>
      <c r="AI62" s="60">
        <v>0</v>
      </c>
      <c r="AJ62" s="60">
        <v>0</v>
      </c>
      <c r="AK62" s="60">
        <v>0</v>
      </c>
      <c r="AL62" s="60">
        <v>0</v>
      </c>
      <c r="AM62" s="60">
        <v>0</v>
      </c>
      <c r="AN62" s="60">
        <v>0.25</v>
      </c>
      <c r="AO62" s="60">
        <v>0</v>
      </c>
      <c r="AP62" s="60">
        <v>0</v>
      </c>
      <c r="AQ62" s="60">
        <v>0</v>
      </c>
      <c r="AR62" s="24">
        <v>1</v>
      </c>
      <c r="AS62" s="246"/>
      <c r="AT62">
        <v>0.01</v>
      </c>
      <c r="AU62">
        <v>0</v>
      </c>
      <c r="AV62">
        <v>0</v>
      </c>
      <c r="AW62">
        <v>0.35</v>
      </c>
      <c r="AX62">
        <v>0.39</v>
      </c>
      <c r="AY62">
        <v>0</v>
      </c>
      <c r="AZ62">
        <v>0</v>
      </c>
      <c r="BA62">
        <v>0</v>
      </c>
      <c r="BB62">
        <v>0</v>
      </c>
      <c r="BC62">
        <v>0</v>
      </c>
      <c r="BD62">
        <v>0.25</v>
      </c>
      <c r="BE62">
        <v>0</v>
      </c>
      <c r="BF62">
        <v>0</v>
      </c>
      <c r="BG62">
        <v>0</v>
      </c>
      <c r="BI62" t="b">
        <f t="shared" si="7"/>
        <v>1</v>
      </c>
      <c r="BJ62" t="b">
        <f t="shared" si="7"/>
        <v>1</v>
      </c>
      <c r="BK62" t="b">
        <f t="shared" si="7"/>
        <v>1</v>
      </c>
      <c r="BL62" t="b">
        <f t="shared" si="7"/>
        <v>1</v>
      </c>
      <c r="BM62" t="b">
        <f t="shared" si="7"/>
        <v>1</v>
      </c>
      <c r="BN62" t="b">
        <f t="shared" si="13"/>
        <v>1</v>
      </c>
      <c r="BO62" t="b">
        <f t="shared" si="13"/>
        <v>1</v>
      </c>
      <c r="BP62" t="b">
        <f t="shared" si="13"/>
        <v>1</v>
      </c>
      <c r="BQ62" t="b">
        <f t="shared" si="13"/>
        <v>1</v>
      </c>
      <c r="BR62" t="b">
        <f t="shared" si="13"/>
        <v>1</v>
      </c>
      <c r="BS62" t="b">
        <f t="shared" si="13"/>
        <v>1</v>
      </c>
      <c r="BT62" t="b">
        <f t="shared" si="13"/>
        <v>1</v>
      </c>
      <c r="BU62" t="b">
        <f t="shared" si="13"/>
        <v>1</v>
      </c>
      <c r="BV62" t="b">
        <f t="shared" si="13"/>
        <v>1</v>
      </c>
    </row>
    <row r="63" spans="2:74">
      <c r="B63" s="57" t="s">
        <v>313</v>
      </c>
      <c r="C63" s="253">
        <v>0</v>
      </c>
      <c r="D63" s="253">
        <v>0</v>
      </c>
      <c r="E63" s="253">
        <v>0</v>
      </c>
      <c r="F63" s="255">
        <f t="shared" si="9"/>
        <v>0</v>
      </c>
      <c r="G63" s="255">
        <f t="shared" si="10"/>
        <v>0</v>
      </c>
      <c r="H63" s="245"/>
      <c r="I63" s="408" t="s">
        <v>479</v>
      </c>
      <c r="J63" s="409">
        <v>0</v>
      </c>
      <c r="K63" s="409">
        <f>J63+(F334+F317+F245+F209+F192+F175+F141+F74+F90+F58+F26+F10+F226+F263)/1000</f>
        <v>7.4280128526511957</v>
      </c>
      <c r="L63" s="409">
        <f>J63+(G334+G317+G245+G209+G192+G175+G141+G74+G90+G58+G26+G10+G226+G263)/1000</f>
        <v>10.670170156872125</v>
      </c>
      <c r="M63" s="404" t="s">
        <v>478</v>
      </c>
      <c r="N63" s="269"/>
      <c r="O63" s="269"/>
      <c r="P63" s="269"/>
      <c r="Q63" s="269"/>
      <c r="R63" s="269"/>
      <c r="S63" s="269"/>
      <c r="T63" s="269"/>
      <c r="X63" s="246"/>
      <c r="Z63" s="245"/>
      <c r="AA63" s="25" t="s">
        <v>64</v>
      </c>
      <c r="AB63" s="25">
        <v>2050</v>
      </c>
      <c r="AC63" s="26" t="s">
        <v>73</v>
      </c>
      <c r="AD63" s="60">
        <v>0</v>
      </c>
      <c r="AE63" s="60">
        <v>0</v>
      </c>
      <c r="AF63" s="60">
        <v>0</v>
      </c>
      <c r="AG63" s="60">
        <v>0.28999999999999998</v>
      </c>
      <c r="AH63" s="60">
        <v>0.4</v>
      </c>
      <c r="AI63" s="60">
        <v>0</v>
      </c>
      <c r="AJ63" s="60">
        <v>0</v>
      </c>
      <c r="AK63" s="60">
        <v>0</v>
      </c>
      <c r="AL63" s="60">
        <v>0</v>
      </c>
      <c r="AM63" s="60">
        <v>0</v>
      </c>
      <c r="AN63" s="60">
        <v>0.31</v>
      </c>
      <c r="AO63" s="60">
        <v>0</v>
      </c>
      <c r="AP63" s="60">
        <v>0</v>
      </c>
      <c r="AQ63" s="60">
        <v>0</v>
      </c>
      <c r="AR63" s="24">
        <v>1</v>
      </c>
      <c r="AS63" s="246"/>
      <c r="AT63">
        <v>0</v>
      </c>
      <c r="AU63">
        <v>0</v>
      </c>
      <c r="AV63">
        <v>0</v>
      </c>
      <c r="AW63">
        <v>0.28999999999999998</v>
      </c>
      <c r="AX63">
        <v>0.4</v>
      </c>
      <c r="AY63">
        <v>0</v>
      </c>
      <c r="AZ63">
        <v>0</v>
      </c>
      <c r="BA63">
        <v>0</v>
      </c>
      <c r="BB63">
        <v>0</v>
      </c>
      <c r="BC63">
        <v>0</v>
      </c>
      <c r="BD63">
        <v>0.31</v>
      </c>
      <c r="BE63">
        <v>0</v>
      </c>
      <c r="BF63">
        <v>0</v>
      </c>
      <c r="BG63">
        <v>0</v>
      </c>
      <c r="BI63" t="b">
        <f t="shared" si="7"/>
        <v>1</v>
      </c>
      <c r="BJ63" t="b">
        <f t="shared" si="7"/>
        <v>1</v>
      </c>
      <c r="BK63" t="b">
        <f t="shared" si="7"/>
        <v>1</v>
      </c>
      <c r="BL63" t="b">
        <f t="shared" si="7"/>
        <v>1</v>
      </c>
      <c r="BM63" t="b">
        <f t="shared" si="7"/>
        <v>1</v>
      </c>
      <c r="BN63" t="b">
        <f t="shared" si="13"/>
        <v>1</v>
      </c>
      <c r="BO63" t="b">
        <f t="shared" si="13"/>
        <v>1</v>
      </c>
      <c r="BP63" t="b">
        <f t="shared" si="13"/>
        <v>1</v>
      </c>
      <c r="BQ63" t="b">
        <f t="shared" si="13"/>
        <v>1</v>
      </c>
      <c r="BR63" t="b">
        <f t="shared" si="13"/>
        <v>1</v>
      </c>
      <c r="BS63" t="b">
        <f t="shared" si="13"/>
        <v>1</v>
      </c>
      <c r="BT63" t="b">
        <f t="shared" si="13"/>
        <v>1</v>
      </c>
      <c r="BU63" t="b">
        <f t="shared" si="13"/>
        <v>1</v>
      </c>
      <c r="BV63" t="b">
        <f t="shared" si="13"/>
        <v>1</v>
      </c>
    </row>
    <row r="64" spans="2:74">
      <c r="B64" s="57" t="s">
        <v>314</v>
      </c>
      <c r="C64" s="253">
        <v>0</v>
      </c>
      <c r="D64" s="253">
        <v>1047.36449436109</v>
      </c>
      <c r="E64" s="253">
        <v>696.46884331072238</v>
      </c>
      <c r="F64" s="255">
        <f t="shared" si="9"/>
        <v>1047.36449436109</v>
      </c>
      <c r="G64" s="255">
        <f t="shared" si="10"/>
        <v>696.46884331072238</v>
      </c>
      <c r="H64" s="245"/>
      <c r="I64" s="413" t="s">
        <v>485</v>
      </c>
      <c r="J64" s="414">
        <v>0.25375020300000001</v>
      </c>
      <c r="K64" s="414">
        <v>7.6125060899999992</v>
      </c>
      <c r="L64" s="415">
        <v>10.150008119999999</v>
      </c>
      <c r="X64" s="246"/>
      <c r="Z64" s="245"/>
      <c r="AA64" s="27"/>
      <c r="AB64" s="27"/>
      <c r="AC64" s="28"/>
      <c r="AD64" s="61"/>
      <c r="AE64" s="61"/>
      <c r="AF64" s="61"/>
      <c r="AG64" s="61"/>
      <c r="AH64" s="61"/>
      <c r="AI64" s="61"/>
      <c r="AJ64" s="61"/>
      <c r="AK64" s="61"/>
      <c r="AL64" s="61"/>
      <c r="AM64" s="61"/>
      <c r="AN64" s="61"/>
      <c r="AO64" s="61"/>
      <c r="AP64" s="61"/>
      <c r="AQ64" s="61"/>
      <c r="AR64" s="180">
        <v>0</v>
      </c>
      <c r="AS64" s="246"/>
      <c r="BI64" t="b">
        <f t="shared" si="7"/>
        <v>1</v>
      </c>
      <c r="BJ64" t="b">
        <f t="shared" si="7"/>
        <v>1</v>
      </c>
      <c r="BK64" t="b">
        <f t="shared" si="7"/>
        <v>1</v>
      </c>
      <c r="BL64" t="b">
        <f t="shared" si="7"/>
        <v>1</v>
      </c>
      <c r="BM64" t="b">
        <f t="shared" si="7"/>
        <v>1</v>
      </c>
      <c r="BN64" t="b">
        <f t="shared" si="13"/>
        <v>1</v>
      </c>
      <c r="BO64" t="b">
        <f t="shared" si="13"/>
        <v>1</v>
      </c>
      <c r="BP64" t="b">
        <f t="shared" si="13"/>
        <v>1</v>
      </c>
      <c r="BQ64" t="b">
        <f t="shared" si="13"/>
        <v>1</v>
      </c>
      <c r="BR64" t="b">
        <f t="shared" si="13"/>
        <v>1</v>
      </c>
      <c r="BS64" t="b">
        <f t="shared" si="13"/>
        <v>1</v>
      </c>
      <c r="BT64" t="b">
        <f t="shared" si="13"/>
        <v>1</v>
      </c>
      <c r="BU64" t="b">
        <f t="shared" si="13"/>
        <v>1</v>
      </c>
      <c r="BV64" t="b">
        <f t="shared" si="13"/>
        <v>1</v>
      </c>
    </row>
    <row r="65" spans="2:74">
      <c r="B65" s="257" t="s">
        <v>23</v>
      </c>
      <c r="C65" s="258">
        <v>24554.068359375</v>
      </c>
      <c r="D65" s="258">
        <f>SUM(D52:D64)</f>
        <v>24077.344697956094</v>
      </c>
      <c r="E65" s="258">
        <f>SUM(E52:E64)</f>
        <v>23215.628110357404</v>
      </c>
      <c r="F65" s="255">
        <f t="shared" si="9"/>
        <v>-476.72366141890598</v>
      </c>
      <c r="G65" s="255">
        <f t="shared" si="10"/>
        <v>-1338.4402490175962</v>
      </c>
      <c r="H65" s="245"/>
      <c r="I65" s="411" t="s">
        <v>481</v>
      </c>
      <c r="J65" s="406">
        <f>3441.45629882812/1000</f>
        <v>3.4414562988281201</v>
      </c>
      <c r="K65" s="406">
        <f>5592.17333984375/1000</f>
        <v>5.5921733398437503</v>
      </c>
      <c r="L65" s="407">
        <f>4227.93701171875/1000</f>
        <v>4.2279370117187502</v>
      </c>
      <c r="X65" s="246"/>
      <c r="Z65" s="245"/>
      <c r="AA65" s="25" t="s">
        <v>65</v>
      </c>
      <c r="AB65" s="25">
        <v>2021</v>
      </c>
      <c r="AC65" s="26" t="s">
        <v>73</v>
      </c>
      <c r="AD65" s="60">
        <v>3.8197861649445025E-2</v>
      </c>
      <c r="AE65" s="60">
        <v>2.3519892243492168E-3</v>
      </c>
      <c r="AF65" s="60">
        <v>6.2781927503403945E-2</v>
      </c>
      <c r="AG65" s="60">
        <v>0.37642386720371473</v>
      </c>
      <c r="AH65" s="60">
        <v>1.8456018930648237E-2</v>
      </c>
      <c r="AI65" s="60">
        <v>0</v>
      </c>
      <c r="AJ65" s="60">
        <v>0</v>
      </c>
      <c r="AK65" s="60">
        <v>0</v>
      </c>
      <c r="AL65" s="60">
        <v>0</v>
      </c>
      <c r="AM65" s="60">
        <v>0</v>
      </c>
      <c r="AN65" s="60">
        <v>0.42361739965669593</v>
      </c>
      <c r="AO65" s="60">
        <v>0</v>
      </c>
      <c r="AP65" s="60">
        <v>7.8170935831742713E-2</v>
      </c>
      <c r="AQ65" s="60">
        <v>0</v>
      </c>
      <c r="AR65" s="24">
        <v>0.99999999999999989</v>
      </c>
      <c r="AS65" s="246"/>
      <c r="AT65">
        <v>3.8197861649445025E-2</v>
      </c>
      <c r="AU65">
        <v>2.3519892243492168E-3</v>
      </c>
      <c r="AV65">
        <v>6.2781927503403945E-2</v>
      </c>
      <c r="AW65">
        <v>0.37642386720371473</v>
      </c>
      <c r="AX65">
        <v>1.8456018930648237E-2</v>
      </c>
      <c r="AY65">
        <v>0</v>
      </c>
      <c r="AZ65">
        <v>0</v>
      </c>
      <c r="BA65">
        <v>0</v>
      </c>
      <c r="BB65">
        <v>0</v>
      </c>
      <c r="BC65">
        <v>0</v>
      </c>
      <c r="BD65">
        <v>0.42361739965669593</v>
      </c>
      <c r="BE65">
        <v>0</v>
      </c>
      <c r="BF65">
        <v>7.8170935831742713E-2</v>
      </c>
      <c r="BG65">
        <v>0</v>
      </c>
      <c r="BI65" t="b">
        <f t="shared" si="7"/>
        <v>1</v>
      </c>
      <c r="BJ65" t="b">
        <f t="shared" si="7"/>
        <v>1</v>
      </c>
      <c r="BK65" t="b">
        <f t="shared" si="7"/>
        <v>1</v>
      </c>
      <c r="BL65" t="b">
        <f t="shared" si="7"/>
        <v>1</v>
      </c>
      <c r="BM65" t="b">
        <f t="shared" si="7"/>
        <v>1</v>
      </c>
      <c r="BN65" t="b">
        <f t="shared" si="13"/>
        <v>1</v>
      </c>
      <c r="BO65" t="b">
        <f t="shared" si="13"/>
        <v>1</v>
      </c>
      <c r="BP65" t="b">
        <f t="shared" si="13"/>
        <v>1</v>
      </c>
      <c r="BQ65" t="b">
        <f t="shared" si="13"/>
        <v>1</v>
      </c>
      <c r="BR65" t="b">
        <f t="shared" si="13"/>
        <v>1</v>
      </c>
      <c r="BS65" t="b">
        <f t="shared" si="13"/>
        <v>1</v>
      </c>
      <c r="BT65" t="b">
        <f t="shared" si="13"/>
        <v>1</v>
      </c>
      <c r="BU65" t="b">
        <f t="shared" si="13"/>
        <v>1</v>
      </c>
      <c r="BV65" t="b">
        <f t="shared" si="13"/>
        <v>1</v>
      </c>
    </row>
    <row r="66" spans="2:74">
      <c r="H66" s="245"/>
      <c r="I66" s="412" t="s">
        <v>482</v>
      </c>
      <c r="J66" s="409">
        <f>3441.45629882812/1000</f>
        <v>3.4414562988281201</v>
      </c>
      <c r="K66" s="409">
        <f>K65+L56-L47</f>
        <v>6.2215993940268044</v>
      </c>
      <c r="L66" s="410">
        <f>J66+(E158-C158)/1000</f>
        <v>4.0219185503828516</v>
      </c>
      <c r="M66" s="59" t="s">
        <v>525</v>
      </c>
      <c r="X66" s="246"/>
      <c r="Z66" s="245"/>
      <c r="AA66" s="25" t="s">
        <v>65</v>
      </c>
      <c r="AB66" s="25">
        <v>2030</v>
      </c>
      <c r="AC66" s="26" t="s">
        <v>73</v>
      </c>
      <c r="AD66" s="60">
        <v>0</v>
      </c>
      <c r="AE66" s="60">
        <v>0</v>
      </c>
      <c r="AF66" s="60">
        <v>0</v>
      </c>
      <c r="AG66" s="60">
        <v>0.33540341301132914</v>
      </c>
      <c r="AH66" s="60">
        <v>0.08</v>
      </c>
      <c r="AI66" s="60">
        <v>0</v>
      </c>
      <c r="AJ66" s="60">
        <v>0</v>
      </c>
      <c r="AK66" s="60">
        <v>0</v>
      </c>
      <c r="AL66" s="60">
        <v>0.04</v>
      </c>
      <c r="AM66" s="60">
        <v>0</v>
      </c>
      <c r="AN66" s="60">
        <v>0.45600000000000002</v>
      </c>
      <c r="AO66" s="60">
        <v>0.02</v>
      </c>
      <c r="AP66" s="60">
        <v>6.8139581287206499E-2</v>
      </c>
      <c r="AQ66" s="60">
        <v>0</v>
      </c>
      <c r="AR66" s="24">
        <v>0.99954299429853566</v>
      </c>
      <c r="AS66" s="246"/>
      <c r="AT66">
        <v>0</v>
      </c>
      <c r="AU66">
        <v>0</v>
      </c>
      <c r="AV66">
        <v>0</v>
      </c>
      <c r="AW66">
        <v>0.27500000000000002</v>
      </c>
      <c r="AX66">
        <v>0.12</v>
      </c>
      <c r="AY66">
        <v>0</v>
      </c>
      <c r="AZ66">
        <v>0</v>
      </c>
      <c r="BA66">
        <v>0</v>
      </c>
      <c r="BB66">
        <v>0.04</v>
      </c>
      <c r="BC66">
        <v>0</v>
      </c>
      <c r="BD66">
        <v>0.46500000000000002</v>
      </c>
      <c r="BE66">
        <v>0.02</v>
      </c>
      <c r="BF66">
        <v>0.08</v>
      </c>
      <c r="BG66">
        <v>0</v>
      </c>
      <c r="BI66" t="b">
        <f t="shared" si="7"/>
        <v>1</v>
      </c>
      <c r="BJ66" t="b">
        <f t="shared" si="7"/>
        <v>1</v>
      </c>
      <c r="BK66" t="b">
        <f t="shared" si="7"/>
        <v>1</v>
      </c>
      <c r="BL66" t="b">
        <f t="shared" si="7"/>
        <v>0</v>
      </c>
      <c r="BM66" t="b">
        <f t="shared" si="7"/>
        <v>0</v>
      </c>
      <c r="BN66" t="b">
        <f t="shared" si="13"/>
        <v>1</v>
      </c>
      <c r="BO66" t="b">
        <f t="shared" si="13"/>
        <v>1</v>
      </c>
      <c r="BP66" t="b">
        <f t="shared" si="13"/>
        <v>1</v>
      </c>
      <c r="BQ66" t="b">
        <f t="shared" si="13"/>
        <v>1</v>
      </c>
      <c r="BR66" t="b">
        <f t="shared" si="13"/>
        <v>1</v>
      </c>
      <c r="BS66" t="b">
        <f t="shared" si="13"/>
        <v>0</v>
      </c>
      <c r="BT66" t="b">
        <f t="shared" si="13"/>
        <v>1</v>
      </c>
      <c r="BU66" t="b">
        <f t="shared" si="13"/>
        <v>0</v>
      </c>
      <c r="BV66" t="b">
        <f t="shared" si="13"/>
        <v>1</v>
      </c>
    </row>
    <row r="67" spans="2:74">
      <c r="B67" s="250" t="s">
        <v>344</v>
      </c>
      <c r="C67" s="251">
        <v>2021</v>
      </c>
      <c r="D67" s="251">
        <v>2030</v>
      </c>
      <c r="E67" s="251">
        <v>2030</v>
      </c>
      <c r="F67" t="s">
        <v>306</v>
      </c>
      <c r="H67" s="245"/>
      <c r="I67" s="413" t="s">
        <v>564</v>
      </c>
      <c r="J67" s="414">
        <v>1.21250097</v>
      </c>
      <c r="K67" s="414">
        <v>4.0416699000000005</v>
      </c>
      <c r="L67" s="415">
        <v>4.0416699000000005</v>
      </c>
      <c r="X67" s="246"/>
      <c r="Z67" s="245"/>
      <c r="AA67" s="25" t="s">
        <v>65</v>
      </c>
      <c r="AB67" s="25">
        <v>2050</v>
      </c>
      <c r="AC67" s="26" t="s">
        <v>73</v>
      </c>
      <c r="AD67" s="60">
        <v>0</v>
      </c>
      <c r="AE67" s="60">
        <v>0</v>
      </c>
      <c r="AF67" s="60">
        <v>0</v>
      </c>
      <c r="AG67" s="60">
        <v>7.8832363684801288E-2</v>
      </c>
      <c r="AH67" s="60">
        <v>0.15</v>
      </c>
      <c r="AI67" s="60">
        <v>0</v>
      </c>
      <c r="AJ67" s="60">
        <v>0</v>
      </c>
      <c r="AK67" s="60">
        <v>0</v>
      </c>
      <c r="AL67" s="60">
        <v>0.1</v>
      </c>
      <c r="AM67" s="60">
        <v>0</v>
      </c>
      <c r="AN67" s="60">
        <v>0.50600000000000001</v>
      </c>
      <c r="AO67" s="60">
        <v>8.5000000000000006E-2</v>
      </c>
      <c r="AP67" s="60">
        <v>7.9710630613734401E-2</v>
      </c>
      <c r="AQ67" s="60">
        <v>0</v>
      </c>
      <c r="AR67" s="24">
        <v>0.99954299429853566</v>
      </c>
      <c r="AS67" s="246"/>
      <c r="AT67">
        <v>0</v>
      </c>
      <c r="AU67">
        <v>0</v>
      </c>
      <c r="AV67">
        <v>0</v>
      </c>
      <c r="AW67">
        <v>7.8832363684801288E-2</v>
      </c>
      <c r="AX67">
        <v>0.15</v>
      </c>
      <c r="AY67">
        <v>0</v>
      </c>
      <c r="AZ67">
        <v>0</v>
      </c>
      <c r="BA67">
        <v>0</v>
      </c>
      <c r="BB67">
        <v>0.1</v>
      </c>
      <c r="BC67">
        <v>0</v>
      </c>
      <c r="BD67">
        <v>0.50600000000000001</v>
      </c>
      <c r="BE67">
        <v>8.5000000000000006E-2</v>
      </c>
      <c r="BF67">
        <v>7.9710630613734401E-2</v>
      </c>
      <c r="BG67">
        <v>0</v>
      </c>
      <c r="BI67" t="b">
        <f t="shared" si="7"/>
        <v>1</v>
      </c>
      <c r="BJ67" t="b">
        <f t="shared" si="7"/>
        <v>1</v>
      </c>
      <c r="BK67" t="b">
        <f t="shared" si="7"/>
        <v>1</v>
      </c>
      <c r="BL67" t="b">
        <f t="shared" si="7"/>
        <v>1</v>
      </c>
      <c r="BM67" t="b">
        <f t="shared" si="7"/>
        <v>1</v>
      </c>
      <c r="BN67" t="b">
        <f t="shared" si="13"/>
        <v>1</v>
      </c>
      <c r="BO67" t="b">
        <f t="shared" si="13"/>
        <v>1</v>
      </c>
      <c r="BP67" t="b">
        <f t="shared" si="13"/>
        <v>1</v>
      </c>
      <c r="BQ67" t="b">
        <f t="shared" si="13"/>
        <v>1</v>
      </c>
      <c r="BR67" t="b">
        <f t="shared" si="13"/>
        <v>1</v>
      </c>
      <c r="BS67" t="b">
        <f t="shared" si="13"/>
        <v>1</v>
      </c>
      <c r="BT67" t="b">
        <f t="shared" si="13"/>
        <v>1</v>
      </c>
      <c r="BU67" t="b">
        <f t="shared" si="13"/>
        <v>1</v>
      </c>
      <c r="BV67" t="b">
        <f t="shared" si="13"/>
        <v>1</v>
      </c>
    </row>
    <row r="68" spans="2:74">
      <c r="B68" s="57" t="s">
        <v>190</v>
      </c>
      <c r="C68" s="253">
        <v>3805.982421875</v>
      </c>
      <c r="D68" s="260">
        <f t="array" ref="D68:D80">MMULT(J4:W16,TRANSPOSE('A renseigner'!E75:R75))*C81*'A renseigner'!E158*'A renseigner'!G10/'A renseigner'!C10</f>
        <v>5125.536672148849</v>
      </c>
      <c r="E68" s="253">
        <f t="array" ref="E68:E80">MMULT(J4:W16,TRANSPOSE('A renseigner'!E75:R75))*C81*'A renseigner'!G158*'A renseigner'!K10/'A renseigner'!C10</f>
        <v>7799.218945515523</v>
      </c>
      <c r="F68" s="255">
        <f>D68-C68</f>
        <v>1319.554250273849</v>
      </c>
      <c r="G68" s="255"/>
      <c r="H68" s="268"/>
      <c r="U68" s="269"/>
      <c r="V68" s="269"/>
      <c r="W68" s="269"/>
      <c r="X68" s="270"/>
      <c r="Z68" s="245"/>
      <c r="AA68" s="27"/>
      <c r="AB68" s="27"/>
      <c r="AC68" s="28"/>
      <c r="AD68" s="61"/>
      <c r="AE68" s="61"/>
      <c r="AF68" s="61"/>
      <c r="AG68" s="61"/>
      <c r="AH68" s="61"/>
      <c r="AI68" s="61"/>
      <c r="AJ68" s="61"/>
      <c r="AK68" s="61"/>
      <c r="AL68" s="61"/>
      <c r="AM68" s="61"/>
      <c r="AN68" s="61"/>
      <c r="AO68" s="61"/>
      <c r="AP68" s="61"/>
      <c r="AQ68" s="61"/>
      <c r="AR68" s="180">
        <v>0</v>
      </c>
      <c r="AS68" s="246"/>
      <c r="BI68" t="b">
        <f t="shared" si="7"/>
        <v>1</v>
      </c>
      <c r="BJ68" t="b">
        <f t="shared" si="7"/>
        <v>1</v>
      </c>
      <c r="BK68" t="b">
        <f t="shared" si="7"/>
        <v>1</v>
      </c>
      <c r="BL68" t="b">
        <f t="shared" si="7"/>
        <v>1</v>
      </c>
      <c r="BM68" t="b">
        <f t="shared" si="7"/>
        <v>1</v>
      </c>
      <c r="BN68" t="b">
        <f t="shared" si="13"/>
        <v>1</v>
      </c>
      <c r="BO68" t="b">
        <f t="shared" si="13"/>
        <v>1</v>
      </c>
      <c r="BP68" t="b">
        <f t="shared" si="13"/>
        <v>1</v>
      </c>
      <c r="BQ68" t="b">
        <f t="shared" si="13"/>
        <v>1</v>
      </c>
      <c r="BR68" t="b">
        <f t="shared" si="13"/>
        <v>1</v>
      </c>
      <c r="BS68" t="b">
        <f t="shared" si="13"/>
        <v>1</v>
      </c>
      <c r="BT68" t="b">
        <f t="shared" si="13"/>
        <v>1</v>
      </c>
      <c r="BU68" t="b">
        <f t="shared" si="13"/>
        <v>1</v>
      </c>
      <c r="BV68" t="b">
        <f t="shared" si="13"/>
        <v>1</v>
      </c>
    </row>
    <row r="69" spans="2:74">
      <c r="B69" s="57" t="s">
        <v>48</v>
      </c>
      <c r="C69" s="253">
        <v>0</v>
      </c>
      <c r="D69" s="253">
        <v>0</v>
      </c>
      <c r="E69" s="253">
        <v>0</v>
      </c>
      <c r="F69" s="255">
        <f t="shared" ref="F69:F81" si="14">D69-C69</f>
        <v>0</v>
      </c>
      <c r="G69" s="255"/>
      <c r="Z69" s="245"/>
      <c r="AA69" s="22" t="s">
        <v>66</v>
      </c>
      <c r="AB69" s="30">
        <v>2021</v>
      </c>
      <c r="AC69" s="22"/>
      <c r="AD69" s="60">
        <v>8.3013990767005202E-3</v>
      </c>
      <c r="AE69" s="60">
        <v>8.3013990767005202E-3</v>
      </c>
      <c r="AF69" s="60">
        <v>4.0460377582643842E-2</v>
      </c>
      <c r="AG69" s="60">
        <v>0.34027899928580496</v>
      </c>
      <c r="AH69" s="60">
        <v>1.0248979091153257E-2</v>
      </c>
      <c r="AI69" s="60">
        <v>0</v>
      </c>
      <c r="AJ69" s="60">
        <v>0</v>
      </c>
      <c r="AK69" s="60">
        <v>0</v>
      </c>
      <c r="AL69" s="60">
        <v>0</v>
      </c>
      <c r="AM69" s="60">
        <v>0</v>
      </c>
      <c r="AN69" s="60">
        <v>0.58049486383623083</v>
      </c>
      <c r="AO69" s="60">
        <v>0</v>
      </c>
      <c r="AP69" s="60">
        <v>1.1913982050766009E-2</v>
      </c>
      <c r="AQ69" s="60">
        <v>0</v>
      </c>
      <c r="AR69" s="24">
        <v>0.99999999999999989</v>
      </c>
      <c r="AS69" s="246"/>
      <c r="AT69">
        <v>8.3013990767005202E-3</v>
      </c>
      <c r="AU69">
        <v>8.3013990767005202E-3</v>
      </c>
      <c r="AV69">
        <v>4.0460377582643842E-2</v>
      </c>
      <c r="AW69">
        <v>0.34027899928580496</v>
      </c>
      <c r="AX69">
        <v>1.0248979091153257E-2</v>
      </c>
      <c r="AY69">
        <v>0</v>
      </c>
      <c r="AZ69">
        <v>0</v>
      </c>
      <c r="BA69">
        <v>0</v>
      </c>
      <c r="BB69">
        <v>0</v>
      </c>
      <c r="BC69">
        <v>0</v>
      </c>
      <c r="BD69">
        <v>0.58049486383623083</v>
      </c>
      <c r="BE69">
        <v>0</v>
      </c>
      <c r="BF69">
        <v>1.1913982050766009E-2</v>
      </c>
      <c r="BG69">
        <v>0</v>
      </c>
      <c r="BI69" t="b">
        <f t="shared" si="7"/>
        <v>1</v>
      </c>
      <c r="BJ69" t="b">
        <f t="shared" si="7"/>
        <v>1</v>
      </c>
      <c r="BK69" t="b">
        <f t="shared" si="7"/>
        <v>1</v>
      </c>
      <c r="BL69" t="b">
        <f t="shared" si="7"/>
        <v>1</v>
      </c>
      <c r="BM69" t="b">
        <f t="shared" si="7"/>
        <v>1</v>
      </c>
      <c r="BN69" t="b">
        <f t="shared" si="13"/>
        <v>1</v>
      </c>
      <c r="BO69" t="b">
        <f t="shared" si="13"/>
        <v>1</v>
      </c>
      <c r="BP69" t="b">
        <f t="shared" si="13"/>
        <v>1</v>
      </c>
      <c r="BQ69" t="b">
        <f t="shared" si="13"/>
        <v>1</v>
      </c>
      <c r="BR69" t="b">
        <f t="shared" si="13"/>
        <v>1</v>
      </c>
      <c r="BS69" t="b">
        <f t="shared" si="13"/>
        <v>1</v>
      </c>
      <c r="BT69" t="b">
        <f t="shared" si="13"/>
        <v>1</v>
      </c>
      <c r="BU69" t="b">
        <f t="shared" si="13"/>
        <v>1</v>
      </c>
      <c r="BV69" t="b">
        <f t="shared" si="13"/>
        <v>1</v>
      </c>
    </row>
    <row r="70" spans="2:74">
      <c r="B70" s="57" t="s">
        <v>308</v>
      </c>
      <c r="C70" s="253">
        <v>150.09507751464844</v>
      </c>
      <c r="D70" s="253">
        <v>0</v>
      </c>
      <c r="E70" s="253">
        <v>0</v>
      </c>
      <c r="F70" s="255">
        <f t="shared" si="14"/>
        <v>-150.09507751464844</v>
      </c>
      <c r="G70" s="255"/>
      <c r="Z70" s="245"/>
      <c r="AA70" s="22" t="s">
        <v>66</v>
      </c>
      <c r="AB70" s="30">
        <v>2030</v>
      </c>
      <c r="AC70" s="22"/>
      <c r="AD70" s="60">
        <v>0</v>
      </c>
      <c r="AE70" s="60">
        <v>0</v>
      </c>
      <c r="AF70" s="60">
        <v>0</v>
      </c>
      <c r="AG70" s="60">
        <v>0.27999999999999992</v>
      </c>
      <c r="AH70" s="60">
        <v>0</v>
      </c>
      <c r="AI70" s="60">
        <v>0</v>
      </c>
      <c r="AJ70" s="60">
        <v>0</v>
      </c>
      <c r="AK70" s="60">
        <v>0</v>
      </c>
      <c r="AL70" s="60">
        <v>0.02</v>
      </c>
      <c r="AM70" s="60">
        <v>0</v>
      </c>
      <c r="AN70" s="60">
        <v>0.68</v>
      </c>
      <c r="AO70" s="60">
        <v>0.01</v>
      </c>
      <c r="AP70" s="60">
        <v>0.01</v>
      </c>
      <c r="AQ70" s="60">
        <v>0</v>
      </c>
      <c r="AR70" s="24">
        <v>1</v>
      </c>
      <c r="AS70" s="246"/>
      <c r="AT70">
        <v>0</v>
      </c>
      <c r="AU70">
        <v>0</v>
      </c>
      <c r="AV70">
        <v>0</v>
      </c>
      <c r="AW70">
        <v>0.24</v>
      </c>
      <c r="AX70">
        <v>0.05</v>
      </c>
      <c r="AY70">
        <v>0</v>
      </c>
      <c r="AZ70">
        <v>0</v>
      </c>
      <c r="BA70">
        <v>0</v>
      </c>
      <c r="BB70">
        <v>0.02</v>
      </c>
      <c r="BC70">
        <v>0</v>
      </c>
      <c r="BD70">
        <v>0.67</v>
      </c>
      <c r="BE70">
        <v>0.01</v>
      </c>
      <c r="BF70">
        <v>0.01</v>
      </c>
      <c r="BG70">
        <v>0</v>
      </c>
      <c r="BI70" t="b">
        <f t="shared" si="7"/>
        <v>1</v>
      </c>
      <c r="BJ70" t="b">
        <f t="shared" si="7"/>
        <v>1</v>
      </c>
      <c r="BK70" t="b">
        <f t="shared" si="7"/>
        <v>1</v>
      </c>
      <c r="BL70" t="b">
        <f t="shared" si="7"/>
        <v>0</v>
      </c>
      <c r="BM70" t="b">
        <f t="shared" si="7"/>
        <v>0</v>
      </c>
      <c r="BN70" t="b">
        <f t="shared" si="13"/>
        <v>1</v>
      </c>
      <c r="BO70" t="b">
        <f t="shared" si="13"/>
        <v>1</v>
      </c>
      <c r="BP70" t="b">
        <f t="shared" si="13"/>
        <v>1</v>
      </c>
      <c r="BQ70" t="b">
        <f t="shared" si="13"/>
        <v>1</v>
      </c>
      <c r="BR70" t="b">
        <f t="shared" si="13"/>
        <v>1</v>
      </c>
      <c r="BS70" t="b">
        <f t="shared" si="13"/>
        <v>0</v>
      </c>
      <c r="BT70" t="b">
        <f t="shared" si="13"/>
        <v>1</v>
      </c>
      <c r="BU70" t="b">
        <f t="shared" si="13"/>
        <v>1</v>
      </c>
      <c r="BV70" t="b">
        <f t="shared" si="13"/>
        <v>1</v>
      </c>
    </row>
    <row r="71" spans="2:74">
      <c r="B71" s="57" t="s">
        <v>72</v>
      </c>
      <c r="C71" s="253">
        <v>1340.1346435546875</v>
      </c>
      <c r="D71" s="253">
        <v>768.83050082232751</v>
      </c>
      <c r="E71" s="253">
        <v>1169.8828418273285</v>
      </c>
      <c r="F71" s="255">
        <f t="shared" si="14"/>
        <v>-571.30414273235999</v>
      </c>
      <c r="G71" s="255"/>
      <c r="Z71" s="245"/>
      <c r="AA71" s="22" t="s">
        <v>66</v>
      </c>
      <c r="AB71" s="30">
        <v>2050</v>
      </c>
      <c r="AC71" s="22"/>
      <c r="AD71" s="60">
        <v>0</v>
      </c>
      <c r="AE71" s="60">
        <v>0</v>
      </c>
      <c r="AF71" s="60">
        <v>0</v>
      </c>
      <c r="AG71" s="60">
        <v>0.13918941615832292</v>
      </c>
      <c r="AH71" s="60">
        <v>0</v>
      </c>
      <c r="AI71" s="60">
        <v>0</v>
      </c>
      <c r="AJ71" s="60">
        <v>0</v>
      </c>
      <c r="AK71" s="60">
        <v>0</v>
      </c>
      <c r="AL71" s="60">
        <v>0.09</v>
      </c>
      <c r="AM71" s="60">
        <v>0</v>
      </c>
      <c r="AN71" s="60">
        <v>0.70581058384167705</v>
      </c>
      <c r="AO71" s="60">
        <v>4.4999999999999998E-2</v>
      </c>
      <c r="AP71" s="60">
        <v>0.02</v>
      </c>
      <c r="AQ71" s="60">
        <v>0</v>
      </c>
      <c r="AR71" s="24">
        <v>1</v>
      </c>
      <c r="AS71" s="246"/>
      <c r="AT71">
        <v>0</v>
      </c>
      <c r="AU71">
        <v>0</v>
      </c>
      <c r="AV71">
        <v>0</v>
      </c>
      <c r="AW71">
        <v>9.9000000000000005E-2</v>
      </c>
      <c r="AX71">
        <v>0.05</v>
      </c>
      <c r="AY71">
        <v>0</v>
      </c>
      <c r="AZ71">
        <v>0</v>
      </c>
      <c r="BA71">
        <v>0</v>
      </c>
      <c r="BB71">
        <v>0.09</v>
      </c>
      <c r="BC71">
        <v>0</v>
      </c>
      <c r="BD71">
        <v>0.69599999999999995</v>
      </c>
      <c r="BE71">
        <v>4.4999999999999998E-2</v>
      </c>
      <c r="BF71">
        <v>0.02</v>
      </c>
      <c r="BG71">
        <v>0</v>
      </c>
      <c r="BI71" t="b">
        <f t="shared" si="7"/>
        <v>1</v>
      </c>
      <c r="BJ71" t="b">
        <f t="shared" si="7"/>
        <v>1</v>
      </c>
      <c r="BK71" t="b">
        <f t="shared" si="7"/>
        <v>1</v>
      </c>
      <c r="BL71" t="b">
        <f t="shared" si="7"/>
        <v>0</v>
      </c>
      <c r="BM71" t="b">
        <f t="shared" si="7"/>
        <v>0</v>
      </c>
      <c r="BN71" t="b">
        <f t="shared" si="13"/>
        <v>1</v>
      </c>
      <c r="BO71" t="b">
        <f t="shared" si="13"/>
        <v>1</v>
      </c>
      <c r="BP71" t="b">
        <f t="shared" si="13"/>
        <v>1</v>
      </c>
      <c r="BQ71" t="b">
        <f t="shared" si="13"/>
        <v>1</v>
      </c>
      <c r="BR71" t="b">
        <f t="shared" si="13"/>
        <v>1</v>
      </c>
      <c r="BS71" t="b">
        <f t="shared" si="13"/>
        <v>0</v>
      </c>
      <c r="BT71" t="b">
        <f t="shared" si="13"/>
        <v>1</v>
      </c>
      <c r="BU71" t="b">
        <f t="shared" si="13"/>
        <v>1</v>
      </c>
      <c r="BV71" t="b">
        <f t="shared" si="13"/>
        <v>1</v>
      </c>
    </row>
    <row r="72" spans="2:74">
      <c r="B72" s="57" t="s">
        <v>42</v>
      </c>
      <c r="C72" s="253"/>
      <c r="D72" s="253">
        <v>0</v>
      </c>
      <c r="E72" s="253">
        <v>0</v>
      </c>
      <c r="F72" s="255">
        <f t="shared" si="14"/>
        <v>0</v>
      </c>
      <c r="G72" s="255"/>
      <c r="Z72" s="245"/>
      <c r="AA72" s="27"/>
      <c r="AB72" s="27"/>
      <c r="AC72" s="28"/>
      <c r="AD72" s="61"/>
      <c r="AE72" s="61"/>
      <c r="AF72" s="61"/>
      <c r="AG72" s="61"/>
      <c r="AH72" s="61"/>
      <c r="AI72" s="61"/>
      <c r="AJ72" s="61"/>
      <c r="AK72" s="61"/>
      <c r="AL72" s="61"/>
      <c r="AM72" s="61"/>
      <c r="AN72" s="61"/>
      <c r="AO72" s="61"/>
      <c r="AP72" s="61"/>
      <c r="AQ72" s="61"/>
      <c r="AR72" s="180">
        <v>0</v>
      </c>
      <c r="AS72" s="246"/>
      <c r="BI72" t="b">
        <f t="shared" si="7"/>
        <v>1</v>
      </c>
      <c r="BJ72" t="b">
        <f t="shared" si="7"/>
        <v>1</v>
      </c>
      <c r="BK72" t="b">
        <f t="shared" si="7"/>
        <v>1</v>
      </c>
      <c r="BL72" t="b">
        <f t="shared" si="7"/>
        <v>1</v>
      </c>
      <c r="BM72" t="b">
        <f t="shared" si="7"/>
        <v>1</v>
      </c>
      <c r="BN72" t="b">
        <f t="shared" si="13"/>
        <v>1</v>
      </c>
      <c r="BO72" t="b">
        <f t="shared" si="13"/>
        <v>1</v>
      </c>
      <c r="BP72" t="b">
        <f t="shared" si="13"/>
        <v>1</v>
      </c>
      <c r="BQ72" t="b">
        <f t="shared" si="13"/>
        <v>1</v>
      </c>
      <c r="BR72" t="b">
        <f t="shared" si="13"/>
        <v>1</v>
      </c>
      <c r="BS72" t="b">
        <f t="shared" si="13"/>
        <v>1</v>
      </c>
      <c r="BT72" t="b">
        <f t="shared" si="13"/>
        <v>1</v>
      </c>
      <c r="BU72" t="b">
        <f t="shared" si="13"/>
        <v>1</v>
      </c>
      <c r="BV72" t="b">
        <f t="shared" si="13"/>
        <v>1</v>
      </c>
    </row>
    <row r="73" spans="2:74" ht="72">
      <c r="B73" s="57" t="s">
        <v>309</v>
      </c>
      <c r="C73" s="253">
        <v>0</v>
      </c>
      <c r="D73" s="253">
        <v>0</v>
      </c>
      <c r="E73" s="253">
        <v>0</v>
      </c>
      <c r="F73" s="255">
        <f t="shared" si="14"/>
        <v>0</v>
      </c>
      <c r="G73" s="255"/>
      <c r="I73" s="276" t="s">
        <v>342</v>
      </c>
      <c r="J73" s="280" t="s">
        <v>10</v>
      </c>
      <c r="K73" s="280" t="s">
        <v>326</v>
      </c>
      <c r="L73" s="280" t="s">
        <v>148</v>
      </c>
      <c r="M73" s="280" t="s">
        <v>327</v>
      </c>
      <c r="N73" s="503" t="s">
        <v>345</v>
      </c>
      <c r="O73" s="504"/>
      <c r="P73" s="281" t="s">
        <v>329</v>
      </c>
      <c r="Q73" s="281" t="s">
        <v>67</v>
      </c>
      <c r="R73" s="280" t="s">
        <v>23</v>
      </c>
      <c r="Z73" s="245"/>
      <c r="AA73" s="22" t="s">
        <v>16</v>
      </c>
      <c r="AB73" s="30">
        <v>2021</v>
      </c>
      <c r="AC73" s="31"/>
      <c r="AD73" s="60">
        <v>0</v>
      </c>
      <c r="AE73" s="60">
        <v>0</v>
      </c>
      <c r="AF73" s="60">
        <v>0.60033111051396904</v>
      </c>
      <c r="AG73" s="60">
        <v>0.15234285737018208</v>
      </c>
      <c r="AH73" s="60">
        <v>9.6699525508950118E-4</v>
      </c>
      <c r="AI73" s="60">
        <v>0</v>
      </c>
      <c r="AJ73" s="60">
        <v>0</v>
      </c>
      <c r="AK73" s="60">
        <v>0</v>
      </c>
      <c r="AL73" s="60">
        <v>0</v>
      </c>
      <c r="AM73" s="60">
        <v>0</v>
      </c>
      <c r="AN73" s="60">
        <v>0.24635903686075952</v>
      </c>
      <c r="AO73" s="60">
        <v>0</v>
      </c>
      <c r="AP73" s="60">
        <v>0</v>
      </c>
      <c r="AQ73" s="60">
        <v>0</v>
      </c>
      <c r="AR73" s="24">
        <v>1</v>
      </c>
      <c r="AS73" s="246"/>
      <c r="AT73">
        <v>0</v>
      </c>
      <c r="AU73">
        <v>0</v>
      </c>
      <c r="AV73">
        <v>0.60033111051396904</v>
      </c>
      <c r="AW73">
        <v>0.15234285737018208</v>
      </c>
      <c r="AX73">
        <v>9.6699525508950118E-4</v>
      </c>
      <c r="AY73">
        <v>0</v>
      </c>
      <c r="AZ73">
        <v>0</v>
      </c>
      <c r="BA73">
        <v>0</v>
      </c>
      <c r="BB73">
        <v>0</v>
      </c>
      <c r="BC73">
        <v>0</v>
      </c>
      <c r="BD73">
        <v>0.24635903686075952</v>
      </c>
      <c r="BE73">
        <v>0</v>
      </c>
      <c r="BF73">
        <v>0</v>
      </c>
      <c r="BG73">
        <v>0</v>
      </c>
      <c r="BI73" t="b">
        <f t="shared" si="7"/>
        <v>1</v>
      </c>
      <c r="BJ73" t="b">
        <f t="shared" si="7"/>
        <v>1</v>
      </c>
      <c r="BK73" t="b">
        <f t="shared" si="7"/>
        <v>1</v>
      </c>
      <c r="BL73" t="b">
        <f t="shared" si="7"/>
        <v>1</v>
      </c>
      <c r="BM73" t="b">
        <f t="shared" si="7"/>
        <v>1</v>
      </c>
      <c r="BN73" t="b">
        <f t="shared" si="13"/>
        <v>1</v>
      </c>
      <c r="BO73" t="b">
        <f t="shared" si="13"/>
        <v>1</v>
      </c>
      <c r="BP73" t="b">
        <f t="shared" si="13"/>
        <v>1</v>
      </c>
      <c r="BQ73" t="b">
        <f t="shared" si="13"/>
        <v>1</v>
      </c>
      <c r="BR73" t="b">
        <f t="shared" si="13"/>
        <v>1</v>
      </c>
      <c r="BS73" t="b">
        <f t="shared" si="13"/>
        <v>1</v>
      </c>
      <c r="BT73" t="b">
        <f t="shared" si="13"/>
        <v>1</v>
      </c>
      <c r="BU73" t="b">
        <f t="shared" si="13"/>
        <v>1</v>
      </c>
      <c r="BV73" t="b">
        <f t="shared" si="13"/>
        <v>1</v>
      </c>
    </row>
    <row r="74" spans="2:74">
      <c r="B74" s="57" t="s">
        <v>310</v>
      </c>
      <c r="C74" s="253">
        <v>0</v>
      </c>
      <c r="D74" s="253">
        <v>0</v>
      </c>
      <c r="E74" s="253">
        <v>0</v>
      </c>
      <c r="F74" s="255">
        <f t="shared" si="14"/>
        <v>0</v>
      </c>
      <c r="G74" s="255"/>
      <c r="H74" s="518" t="s">
        <v>346</v>
      </c>
      <c r="I74" s="282" t="s">
        <v>331</v>
      </c>
      <c r="J74" s="283">
        <v>7.3286315396317301</v>
      </c>
      <c r="K74" s="283">
        <v>3.4224648083877547</v>
      </c>
      <c r="L74" s="283">
        <v>2.9480603072348242</v>
      </c>
      <c r="M74" s="283">
        <v>7.2728507242511213</v>
      </c>
      <c r="N74" s="283">
        <v>1.9989891733532632</v>
      </c>
      <c r="O74" s="283"/>
      <c r="P74" s="283">
        <v>1.1646823750673412</v>
      </c>
      <c r="Q74" s="283">
        <v>1.2803735101575087</v>
      </c>
      <c r="R74" s="283">
        <v>25.41605243808354</v>
      </c>
      <c r="Z74" s="245"/>
      <c r="AA74" s="22" t="s">
        <v>16</v>
      </c>
      <c r="AB74" s="30">
        <v>2030</v>
      </c>
      <c r="AC74" s="31"/>
      <c r="AD74" s="60">
        <v>0</v>
      </c>
      <c r="AE74" s="60">
        <v>0</v>
      </c>
      <c r="AF74" s="60">
        <v>0.45</v>
      </c>
      <c r="AG74" s="60">
        <v>0.12495101241018899</v>
      </c>
      <c r="AH74" s="60">
        <v>3.74265186152841E-2</v>
      </c>
      <c r="AI74" s="60">
        <v>2.5959042399769299E-2</v>
      </c>
      <c r="AJ74" s="60">
        <v>0</v>
      </c>
      <c r="AK74" s="60">
        <v>0</v>
      </c>
      <c r="AL74" s="60">
        <v>0</v>
      </c>
      <c r="AM74" s="60">
        <v>0</v>
      </c>
      <c r="AN74" s="60">
        <v>0.34200000000000003</v>
      </c>
      <c r="AO74" s="60">
        <v>0</v>
      </c>
      <c r="AP74" s="60">
        <v>0</v>
      </c>
      <c r="AQ74" s="60">
        <v>0.02</v>
      </c>
      <c r="AR74" s="24">
        <v>1.0003365734252425</v>
      </c>
      <c r="AS74" s="246"/>
      <c r="AT74">
        <v>0</v>
      </c>
      <c r="AU74">
        <v>0</v>
      </c>
      <c r="AV74">
        <v>0.45</v>
      </c>
      <c r="AW74">
        <v>0.12495101241018899</v>
      </c>
      <c r="AX74">
        <v>3.74265186152841E-2</v>
      </c>
      <c r="AY74">
        <v>2.5959042399769299E-2</v>
      </c>
      <c r="AZ74">
        <v>0</v>
      </c>
      <c r="BA74">
        <v>0</v>
      </c>
      <c r="BB74">
        <v>0</v>
      </c>
      <c r="BC74">
        <v>0</v>
      </c>
      <c r="BD74">
        <v>0.34200000000000003</v>
      </c>
      <c r="BE74">
        <v>0</v>
      </c>
      <c r="BF74">
        <v>0</v>
      </c>
      <c r="BG74">
        <v>0.02</v>
      </c>
      <c r="BI74" t="b">
        <f t="shared" si="7"/>
        <v>1</v>
      </c>
      <c r="BJ74" t="b">
        <f t="shared" si="7"/>
        <v>1</v>
      </c>
      <c r="BK74" t="b">
        <f t="shared" si="7"/>
        <v>1</v>
      </c>
      <c r="BL74" t="b">
        <f t="shared" si="7"/>
        <v>1</v>
      </c>
      <c r="BM74" t="b">
        <f t="shared" si="7"/>
        <v>1</v>
      </c>
      <c r="BN74" t="b">
        <f t="shared" si="13"/>
        <v>1</v>
      </c>
      <c r="BO74" t="b">
        <f t="shared" si="13"/>
        <v>1</v>
      </c>
      <c r="BP74" t="b">
        <f t="shared" si="13"/>
        <v>1</v>
      </c>
      <c r="BQ74" t="b">
        <f t="shared" si="13"/>
        <v>1</v>
      </c>
      <c r="BR74" t="b">
        <f t="shared" si="13"/>
        <v>1</v>
      </c>
      <c r="BS74" t="b">
        <f t="shared" si="13"/>
        <v>1</v>
      </c>
      <c r="BT74" t="b">
        <f t="shared" si="13"/>
        <v>1</v>
      </c>
      <c r="BU74" t="b">
        <f t="shared" si="13"/>
        <v>1</v>
      </c>
      <c r="BV74" t="b">
        <f t="shared" si="13"/>
        <v>1</v>
      </c>
    </row>
    <row r="75" spans="2:74">
      <c r="B75" s="57" t="s">
        <v>36</v>
      </c>
      <c r="C75" s="253">
        <v>0</v>
      </c>
      <c r="D75" s="253">
        <v>0</v>
      </c>
      <c r="E75" s="253">
        <v>0</v>
      </c>
      <c r="F75" s="255">
        <f t="shared" si="14"/>
        <v>0</v>
      </c>
      <c r="G75" s="255"/>
      <c r="H75" s="518"/>
      <c r="I75" s="282" t="s">
        <v>332</v>
      </c>
      <c r="J75" s="283">
        <v>2.1691488224577378</v>
      </c>
      <c r="K75" s="283">
        <v>0.41395951030426009</v>
      </c>
      <c r="L75" s="283">
        <v>0.54542327591806083</v>
      </c>
      <c r="M75" s="283">
        <v>0</v>
      </c>
      <c r="N75" s="283">
        <v>0</v>
      </c>
      <c r="O75" s="283"/>
      <c r="P75" s="283">
        <v>0</v>
      </c>
      <c r="Q75" s="283">
        <v>0</v>
      </c>
      <c r="R75" s="283">
        <v>3.1285316086800585</v>
      </c>
      <c r="Z75" s="245"/>
      <c r="AA75" s="22" t="s">
        <v>16</v>
      </c>
      <c r="AB75" s="30">
        <v>2050</v>
      </c>
      <c r="AC75" s="31"/>
      <c r="AD75" s="60">
        <v>0</v>
      </c>
      <c r="AE75" s="60">
        <v>0</v>
      </c>
      <c r="AF75" s="60">
        <v>0.1</v>
      </c>
      <c r="AG75" s="60">
        <v>0.11</v>
      </c>
      <c r="AH75" s="60">
        <v>3.74265186152841E-2</v>
      </c>
      <c r="AI75" s="60">
        <v>8.6676572560673598E-2</v>
      </c>
      <c r="AJ75" s="60">
        <v>0</v>
      </c>
      <c r="AK75" s="60">
        <v>0</v>
      </c>
      <c r="AL75" s="60">
        <v>0</v>
      </c>
      <c r="AM75" s="60">
        <v>0</v>
      </c>
      <c r="AN75" s="60">
        <v>0.59599999999999997</v>
      </c>
      <c r="AO75" s="60">
        <v>0</v>
      </c>
      <c r="AP75" s="60">
        <v>0</v>
      </c>
      <c r="AQ75" s="60">
        <v>7.0000000000000007E-2</v>
      </c>
      <c r="AR75" s="24">
        <v>1.0001030911759576</v>
      </c>
      <c r="AS75" s="246"/>
      <c r="AT75">
        <v>0</v>
      </c>
      <c r="AU75">
        <v>0</v>
      </c>
      <c r="AV75">
        <v>0.1</v>
      </c>
      <c r="AW75">
        <v>0.11</v>
      </c>
      <c r="AX75">
        <v>3.74265186152841E-2</v>
      </c>
      <c r="AY75">
        <v>8.6676572560673598E-2</v>
      </c>
      <c r="AZ75">
        <v>0</v>
      </c>
      <c r="BA75">
        <v>0</v>
      </c>
      <c r="BB75">
        <v>0</v>
      </c>
      <c r="BC75">
        <v>0</v>
      </c>
      <c r="BD75">
        <v>0.59599999999999997</v>
      </c>
      <c r="BE75">
        <v>0</v>
      </c>
      <c r="BF75">
        <v>0</v>
      </c>
      <c r="BG75">
        <v>7.0000000000000007E-2</v>
      </c>
      <c r="BI75" t="b">
        <f t="shared" si="7"/>
        <v>1</v>
      </c>
      <c r="BJ75" t="b">
        <f t="shared" si="7"/>
        <v>1</v>
      </c>
      <c r="BK75" t="b">
        <f t="shared" si="7"/>
        <v>1</v>
      </c>
      <c r="BL75" t="b">
        <f t="shared" si="7"/>
        <v>1</v>
      </c>
      <c r="BM75" t="b">
        <f t="shared" si="7"/>
        <v>1</v>
      </c>
      <c r="BN75" t="b">
        <f t="shared" si="13"/>
        <v>1</v>
      </c>
      <c r="BO75" t="b">
        <f t="shared" si="13"/>
        <v>1</v>
      </c>
      <c r="BP75" t="b">
        <f t="shared" si="13"/>
        <v>1</v>
      </c>
      <c r="BQ75" t="b">
        <f t="shared" si="13"/>
        <v>1</v>
      </c>
      <c r="BR75" t="b">
        <f t="shared" si="13"/>
        <v>1</v>
      </c>
      <c r="BS75" t="b">
        <f t="shared" si="13"/>
        <v>1</v>
      </c>
      <c r="BT75" t="b">
        <f t="shared" si="13"/>
        <v>1</v>
      </c>
      <c r="BU75" t="b">
        <f t="shared" si="13"/>
        <v>1</v>
      </c>
      <c r="BV75" t="b">
        <f t="shared" si="13"/>
        <v>1</v>
      </c>
    </row>
    <row r="76" spans="2:74">
      <c r="B76" s="57" t="s">
        <v>47</v>
      </c>
      <c r="C76" s="253">
        <v>0</v>
      </c>
      <c r="D76" s="253">
        <v>0</v>
      </c>
      <c r="E76" s="253">
        <v>0</v>
      </c>
      <c r="F76" s="255">
        <f t="shared" si="14"/>
        <v>0</v>
      </c>
      <c r="G76" s="255"/>
      <c r="H76" s="518"/>
      <c r="I76" s="282" t="s">
        <v>338</v>
      </c>
      <c r="J76" s="277">
        <v>2.5451410043046199</v>
      </c>
      <c r="K76" s="277">
        <v>1.9428499683613276</v>
      </c>
      <c r="L76" s="277">
        <v>3.8490751469851057E-2</v>
      </c>
      <c r="M76" s="277">
        <v>2.4959576631152935</v>
      </c>
      <c r="N76" s="277">
        <v>0.64565214066223731</v>
      </c>
      <c r="O76" s="278"/>
      <c r="P76" s="277">
        <v>1.0632631655172355</v>
      </c>
      <c r="Q76" s="277">
        <v>3.5085122861371145</v>
      </c>
      <c r="R76" s="283">
        <v>12.239866979567683</v>
      </c>
      <c r="Z76" s="245"/>
      <c r="AA76" s="27"/>
      <c r="AB76" s="27"/>
      <c r="AC76" s="28"/>
      <c r="AD76" s="29"/>
      <c r="AE76" s="29"/>
      <c r="AF76" s="29"/>
      <c r="AG76" s="29"/>
      <c r="AH76" s="29"/>
      <c r="AI76" s="29"/>
      <c r="AJ76" s="29"/>
      <c r="AK76" s="29"/>
      <c r="AL76" s="29"/>
      <c r="AM76" s="29"/>
      <c r="AN76" s="29"/>
      <c r="AO76" s="29"/>
      <c r="AP76" s="29"/>
      <c r="AQ76" s="29"/>
      <c r="AR76" s="180">
        <v>0</v>
      </c>
      <c r="AS76" s="246"/>
      <c r="BI76" t="b">
        <f t="shared" si="7"/>
        <v>1</v>
      </c>
      <c r="BJ76" t="b">
        <f t="shared" si="7"/>
        <v>1</v>
      </c>
      <c r="BK76" t="b">
        <f t="shared" si="7"/>
        <v>1</v>
      </c>
      <c r="BL76" t="b">
        <f t="shared" si="7"/>
        <v>1</v>
      </c>
      <c r="BM76" t="b">
        <f t="shared" si="7"/>
        <v>1</v>
      </c>
      <c r="BN76" t="b">
        <f t="shared" si="13"/>
        <v>1</v>
      </c>
      <c r="BO76" t="b">
        <f t="shared" si="13"/>
        <v>1</v>
      </c>
      <c r="BP76" t="b">
        <f t="shared" si="13"/>
        <v>1</v>
      </c>
      <c r="BQ76" t="b">
        <f t="shared" si="13"/>
        <v>1</v>
      </c>
      <c r="BR76" t="b">
        <f t="shared" si="13"/>
        <v>1</v>
      </c>
      <c r="BS76" t="b">
        <f t="shared" si="13"/>
        <v>1</v>
      </c>
      <c r="BT76" t="b">
        <f t="shared" si="13"/>
        <v>1</v>
      </c>
      <c r="BU76" t="b">
        <f t="shared" si="13"/>
        <v>1</v>
      </c>
      <c r="BV76" t="b">
        <f t="shared" si="13"/>
        <v>1</v>
      </c>
    </row>
    <row r="77" spans="2:74">
      <c r="B77" s="57" t="s">
        <v>311</v>
      </c>
      <c r="C77" s="253">
        <v>42.884307861328125</v>
      </c>
      <c r="D77" s="253">
        <v>0</v>
      </c>
      <c r="E77" s="253">
        <v>0</v>
      </c>
      <c r="F77" s="255">
        <f t="shared" si="14"/>
        <v>-42.884307861328125</v>
      </c>
      <c r="G77" s="255"/>
      <c r="H77" s="518"/>
      <c r="I77" s="76" t="s">
        <v>333</v>
      </c>
      <c r="J77" s="284">
        <v>12.042921366394086</v>
      </c>
      <c r="K77" s="284">
        <v>5.779274287053342</v>
      </c>
      <c r="L77" s="284">
        <v>3.5319743346227361</v>
      </c>
      <c r="M77" s="284">
        <v>9.7688083873664144</v>
      </c>
      <c r="N77" s="284">
        <v>2.6446413140155007</v>
      </c>
      <c r="O77" s="284">
        <v>0</v>
      </c>
      <c r="P77" s="284">
        <v>2.2279455405845767</v>
      </c>
      <c r="Q77" s="284">
        <v>4.7888857962946236</v>
      </c>
      <c r="R77" s="284">
        <v>40.784451026331283</v>
      </c>
      <c r="Z77" s="245"/>
      <c r="AA77" s="22" t="s">
        <v>67</v>
      </c>
      <c r="AB77" s="22"/>
      <c r="AC77" s="22"/>
      <c r="AD77" s="23"/>
      <c r="AE77" s="23"/>
      <c r="AF77" s="23"/>
      <c r="AG77" s="23"/>
      <c r="AH77" s="23"/>
      <c r="AI77" s="23"/>
      <c r="AJ77" s="23"/>
      <c r="AK77" s="23"/>
      <c r="AL77" s="23"/>
      <c r="AM77" s="23"/>
      <c r="AN77" s="23"/>
      <c r="AO77" s="23"/>
      <c r="AP77" s="23"/>
      <c r="AQ77" s="23"/>
      <c r="AR77" s="24">
        <v>0</v>
      </c>
      <c r="AS77" s="246"/>
      <c r="BI77" t="b">
        <f t="shared" si="7"/>
        <v>1</v>
      </c>
      <c r="BJ77" t="b">
        <f t="shared" si="7"/>
        <v>1</v>
      </c>
      <c r="BK77" t="b">
        <f t="shared" si="7"/>
        <v>1</v>
      </c>
      <c r="BL77" t="b">
        <f t="shared" si="7"/>
        <v>1</v>
      </c>
      <c r="BM77" t="b">
        <f t="shared" si="7"/>
        <v>1</v>
      </c>
      <c r="BN77" t="b">
        <f t="shared" si="13"/>
        <v>1</v>
      </c>
      <c r="BO77" t="b">
        <f t="shared" si="13"/>
        <v>1</v>
      </c>
      <c r="BP77" t="b">
        <f t="shared" si="13"/>
        <v>1</v>
      </c>
      <c r="BQ77" t="b">
        <f t="shared" si="13"/>
        <v>1</v>
      </c>
      <c r="BR77" t="b">
        <f t="shared" si="13"/>
        <v>1</v>
      </c>
      <c r="BS77" t="b">
        <f t="shared" si="13"/>
        <v>1</v>
      </c>
      <c r="BT77" t="b">
        <f t="shared" si="13"/>
        <v>1</v>
      </c>
      <c r="BU77" t="b">
        <f t="shared" si="13"/>
        <v>1</v>
      </c>
      <c r="BV77" t="b">
        <f t="shared" si="13"/>
        <v>1</v>
      </c>
    </row>
    <row r="78" spans="2:74">
      <c r="B78" s="57" t="s">
        <v>312</v>
      </c>
      <c r="C78" s="253">
        <v>0</v>
      </c>
      <c r="D78" s="253">
        <v>0</v>
      </c>
      <c r="E78" s="253">
        <v>0</v>
      </c>
      <c r="F78" s="255">
        <f t="shared" si="14"/>
        <v>0</v>
      </c>
      <c r="G78" s="255"/>
      <c r="H78" s="518" t="s">
        <v>347</v>
      </c>
      <c r="I78" s="282" t="s">
        <v>331</v>
      </c>
      <c r="J78" s="283">
        <v>7.391304347826086</v>
      </c>
      <c r="K78" s="283">
        <v>3.4782608695652173</v>
      </c>
      <c r="L78" s="283">
        <v>1.7391304347826086</v>
      </c>
      <c r="M78" s="283">
        <v>6.9565217391304346</v>
      </c>
      <c r="N78" s="283">
        <v>1.5130434782608699</v>
      </c>
      <c r="O78" s="283">
        <v>0.54956521739130437</v>
      </c>
      <c r="P78" s="283">
        <v>1.3043478260869563</v>
      </c>
      <c r="Q78" s="283">
        <v>1.3</v>
      </c>
      <c r="R78" s="283">
        <v>24.232173913043479</v>
      </c>
      <c r="Z78" s="245"/>
      <c r="AA78" s="25" t="s">
        <v>68</v>
      </c>
      <c r="AB78" s="25">
        <v>2021</v>
      </c>
      <c r="AC78" s="26" t="s">
        <v>73</v>
      </c>
      <c r="AD78" s="60">
        <v>0</v>
      </c>
      <c r="AE78" s="60">
        <v>0</v>
      </c>
      <c r="AF78" s="60">
        <v>1.9754512164146254E-2</v>
      </c>
      <c r="AG78" s="60">
        <v>0.32243631567381942</v>
      </c>
      <c r="AH78" s="60">
        <v>0.25696781203673896</v>
      </c>
      <c r="AI78" s="60">
        <v>0</v>
      </c>
      <c r="AJ78" s="60">
        <v>0</v>
      </c>
      <c r="AK78" s="60">
        <v>0</v>
      </c>
      <c r="AL78" s="60">
        <v>0</v>
      </c>
      <c r="AM78" s="60">
        <v>0</v>
      </c>
      <c r="AN78" s="60">
        <v>0.25840134449752034</v>
      </c>
      <c r="AO78" s="60">
        <v>0</v>
      </c>
      <c r="AP78" s="60">
        <v>0.14244001562777497</v>
      </c>
      <c r="AQ78" s="60">
        <v>0</v>
      </c>
      <c r="AR78" s="24">
        <v>1</v>
      </c>
      <c r="AS78" s="246"/>
      <c r="AT78">
        <v>0</v>
      </c>
      <c r="AU78">
        <v>0</v>
      </c>
      <c r="AV78">
        <v>1.9754512164146254E-2</v>
      </c>
      <c r="AW78">
        <v>0.32243631567381942</v>
      </c>
      <c r="AX78">
        <v>0.25696781203673896</v>
      </c>
      <c r="AY78">
        <v>0</v>
      </c>
      <c r="AZ78">
        <v>0</v>
      </c>
      <c r="BA78">
        <v>0</v>
      </c>
      <c r="BB78">
        <v>0</v>
      </c>
      <c r="BC78">
        <v>0</v>
      </c>
      <c r="BD78">
        <v>0.25840134449752034</v>
      </c>
      <c r="BE78">
        <v>0</v>
      </c>
      <c r="BF78">
        <v>0.14244001562777497</v>
      </c>
      <c r="BG78">
        <v>0</v>
      </c>
      <c r="BI78" t="b">
        <f t="shared" si="7"/>
        <v>1</v>
      </c>
      <c r="BJ78" t="b">
        <f t="shared" si="7"/>
        <v>1</v>
      </c>
      <c r="BK78" t="b">
        <f t="shared" si="7"/>
        <v>1</v>
      </c>
      <c r="BL78" t="b">
        <f t="shared" si="7"/>
        <v>1</v>
      </c>
      <c r="BM78" t="b">
        <f t="shared" si="7"/>
        <v>1</v>
      </c>
      <c r="BN78" t="b">
        <f t="shared" si="13"/>
        <v>1</v>
      </c>
      <c r="BO78" t="b">
        <f t="shared" si="13"/>
        <v>1</v>
      </c>
      <c r="BP78" t="b">
        <f t="shared" si="13"/>
        <v>1</v>
      </c>
      <c r="BQ78" t="b">
        <f t="shared" si="13"/>
        <v>1</v>
      </c>
      <c r="BR78" t="b">
        <f t="shared" si="13"/>
        <v>1</v>
      </c>
      <c r="BS78" t="b">
        <f t="shared" si="13"/>
        <v>1</v>
      </c>
      <c r="BT78" t="b">
        <f t="shared" si="13"/>
        <v>1</v>
      </c>
      <c r="BU78" t="b">
        <f t="shared" si="13"/>
        <v>1</v>
      </c>
      <c r="BV78" t="b">
        <f t="shared" si="13"/>
        <v>1</v>
      </c>
    </row>
    <row r="79" spans="2:74">
      <c r="B79" s="57" t="s">
        <v>313</v>
      </c>
      <c r="C79" s="253">
        <v>0</v>
      </c>
      <c r="D79" s="253">
        <v>0</v>
      </c>
      <c r="E79" s="253">
        <v>0</v>
      </c>
      <c r="F79" s="255">
        <f t="shared" si="14"/>
        <v>0</v>
      </c>
      <c r="G79" s="255"/>
      <c r="H79" s="518"/>
      <c r="I79" s="282" t="s">
        <v>332</v>
      </c>
      <c r="J79" s="283">
        <v>2.1739130434782608</v>
      </c>
      <c r="K79" s="283">
        <v>0.43478260869565216</v>
      </c>
      <c r="L79" s="283">
        <v>3.043478260869565</v>
      </c>
      <c r="M79" s="283"/>
      <c r="N79" s="283"/>
      <c r="O79" s="283"/>
      <c r="P79" s="283"/>
      <c r="Q79" s="283"/>
      <c r="R79" s="283">
        <v>5.6521739130434785</v>
      </c>
      <c r="Z79" s="245"/>
      <c r="AA79" s="25" t="s">
        <v>68</v>
      </c>
      <c r="AB79" s="25">
        <v>2030</v>
      </c>
      <c r="AC79" s="26" t="s">
        <v>73</v>
      </c>
      <c r="AD79" s="60">
        <v>0</v>
      </c>
      <c r="AE79" s="60">
        <v>0</v>
      </c>
      <c r="AF79" s="60">
        <v>0</v>
      </c>
      <c r="AG79" s="60">
        <v>0.20091293942866595</v>
      </c>
      <c r="AH79" s="60">
        <v>0.3</v>
      </c>
      <c r="AI79" s="60">
        <v>2.5000000000000001E-2</v>
      </c>
      <c r="AJ79" s="60">
        <v>0</v>
      </c>
      <c r="AK79" s="60">
        <v>0.05</v>
      </c>
      <c r="AL79" s="60">
        <v>0</v>
      </c>
      <c r="AM79" s="60">
        <v>0</v>
      </c>
      <c r="AN79" s="60">
        <v>0.28000000000000003</v>
      </c>
      <c r="AO79" s="60">
        <v>0</v>
      </c>
      <c r="AP79" s="60">
        <v>0.144087060571334</v>
      </c>
      <c r="AQ79" s="60">
        <v>0</v>
      </c>
      <c r="AR79" s="24">
        <v>1</v>
      </c>
      <c r="AS79" s="246"/>
      <c r="AT79">
        <v>0</v>
      </c>
      <c r="AU79">
        <v>0</v>
      </c>
      <c r="AV79">
        <v>0</v>
      </c>
      <c r="AW79">
        <v>0.13600000000000001</v>
      </c>
      <c r="AX79">
        <v>0.375</v>
      </c>
      <c r="AY79">
        <v>1.4999999999999999E-2</v>
      </c>
      <c r="AZ79">
        <v>0</v>
      </c>
      <c r="BA79">
        <v>0.05</v>
      </c>
      <c r="BB79">
        <v>0</v>
      </c>
      <c r="BC79">
        <v>0</v>
      </c>
      <c r="BD79">
        <v>0.28000000000000003</v>
      </c>
      <c r="BE79">
        <v>0</v>
      </c>
      <c r="BF79">
        <v>0.144087060571334</v>
      </c>
      <c r="BG79">
        <v>0</v>
      </c>
      <c r="BI79" t="b">
        <f t="shared" si="7"/>
        <v>1</v>
      </c>
      <c r="BJ79" t="b">
        <f t="shared" si="7"/>
        <v>1</v>
      </c>
      <c r="BK79" t="b">
        <f t="shared" si="7"/>
        <v>1</v>
      </c>
      <c r="BL79" t="b">
        <f t="shared" si="7"/>
        <v>0</v>
      </c>
      <c r="BM79" t="b">
        <f t="shared" si="7"/>
        <v>0</v>
      </c>
      <c r="BN79" t="b">
        <f t="shared" si="13"/>
        <v>0</v>
      </c>
      <c r="BO79" t="b">
        <f t="shared" si="13"/>
        <v>1</v>
      </c>
      <c r="BP79" t="b">
        <f t="shared" si="13"/>
        <v>1</v>
      </c>
      <c r="BQ79" t="b">
        <f t="shared" si="13"/>
        <v>1</v>
      </c>
      <c r="BR79" t="b">
        <f t="shared" si="13"/>
        <v>1</v>
      </c>
      <c r="BS79" t="b">
        <f t="shared" si="13"/>
        <v>1</v>
      </c>
      <c r="BT79" t="b">
        <f t="shared" si="13"/>
        <v>1</v>
      </c>
      <c r="BU79" t="b">
        <f t="shared" si="13"/>
        <v>1</v>
      </c>
      <c r="BV79" t="b">
        <f t="shared" si="13"/>
        <v>1</v>
      </c>
    </row>
    <row r="80" spans="2:74">
      <c r="B80" s="57" t="s">
        <v>314</v>
      </c>
      <c r="C80" s="253">
        <v>0</v>
      </c>
      <c r="D80" s="253">
        <v>135.67597073335193</v>
      </c>
      <c r="E80" s="253">
        <v>206.44991326364621</v>
      </c>
      <c r="F80" s="255">
        <f t="shared" si="14"/>
        <v>135.67597073335193</v>
      </c>
      <c r="G80" s="255"/>
      <c r="H80" s="518"/>
      <c r="I80" s="282" t="s">
        <v>338</v>
      </c>
      <c r="J80" s="283">
        <v>1.5</v>
      </c>
      <c r="K80" s="283"/>
      <c r="L80" s="283"/>
      <c r="M80" s="283">
        <v>1</v>
      </c>
      <c r="N80" s="283"/>
      <c r="O80" s="283">
        <v>0.4</v>
      </c>
      <c r="P80" s="283"/>
      <c r="Q80" s="283">
        <v>2.1</v>
      </c>
      <c r="R80" s="283">
        <f>SUM(J80:Q80)</f>
        <v>5</v>
      </c>
      <c r="Z80" s="245"/>
      <c r="AA80" s="25" t="s">
        <v>68</v>
      </c>
      <c r="AB80" s="25">
        <v>2050</v>
      </c>
      <c r="AC80" s="26" t="s">
        <v>73</v>
      </c>
      <c r="AD80" s="60">
        <v>0</v>
      </c>
      <c r="AE80" s="60">
        <v>0</v>
      </c>
      <c r="AF80" s="60">
        <v>0</v>
      </c>
      <c r="AG80" s="60">
        <v>4.0000000000000036E-2</v>
      </c>
      <c r="AH80" s="60">
        <v>0.24</v>
      </c>
      <c r="AI80" s="60">
        <v>0</v>
      </c>
      <c r="AJ80" s="60">
        <v>0</v>
      </c>
      <c r="AK80" s="60">
        <v>0</v>
      </c>
      <c r="AL80" s="60">
        <v>0.18</v>
      </c>
      <c r="AM80" s="60">
        <v>0</v>
      </c>
      <c r="AN80" s="60">
        <v>0.25</v>
      </c>
      <c r="AO80" s="60">
        <v>0.09</v>
      </c>
      <c r="AP80" s="60">
        <v>0.2</v>
      </c>
      <c r="AQ80" s="60">
        <v>0</v>
      </c>
      <c r="AR80" s="24">
        <v>1</v>
      </c>
      <c r="AS80" s="246"/>
      <c r="AT80">
        <v>0</v>
      </c>
      <c r="AU80">
        <v>0</v>
      </c>
      <c r="AV80">
        <v>0</v>
      </c>
      <c r="AW80">
        <v>4.0000000000000036E-2</v>
      </c>
      <c r="AX80">
        <v>0.24</v>
      </c>
      <c r="AY80">
        <v>0</v>
      </c>
      <c r="AZ80">
        <v>0</v>
      </c>
      <c r="BA80">
        <v>0</v>
      </c>
      <c r="BB80">
        <v>0.18</v>
      </c>
      <c r="BC80">
        <v>0</v>
      </c>
      <c r="BD80">
        <v>0.25</v>
      </c>
      <c r="BE80">
        <v>0.09</v>
      </c>
      <c r="BF80">
        <v>0.2</v>
      </c>
      <c r="BG80">
        <v>0</v>
      </c>
      <c r="BI80" t="b">
        <f t="shared" si="7"/>
        <v>1</v>
      </c>
      <c r="BJ80" t="b">
        <f t="shared" si="7"/>
        <v>1</v>
      </c>
      <c r="BK80" t="b">
        <f t="shared" si="7"/>
        <v>1</v>
      </c>
      <c r="BL80" t="b">
        <f t="shared" si="7"/>
        <v>1</v>
      </c>
      <c r="BM80" t="b">
        <f t="shared" si="7"/>
        <v>1</v>
      </c>
      <c r="BN80" t="b">
        <f t="shared" si="13"/>
        <v>1</v>
      </c>
      <c r="BO80" t="b">
        <f t="shared" si="13"/>
        <v>1</v>
      </c>
      <c r="BP80" t="b">
        <f t="shared" si="13"/>
        <v>1</v>
      </c>
      <c r="BQ80" t="b">
        <f t="shared" si="13"/>
        <v>1</v>
      </c>
      <c r="BR80" t="b">
        <f t="shared" si="13"/>
        <v>1</v>
      </c>
      <c r="BS80" t="b">
        <f t="shared" si="13"/>
        <v>1</v>
      </c>
      <c r="BT80" t="b">
        <f t="shared" si="13"/>
        <v>1</v>
      </c>
      <c r="BU80" t="b">
        <f t="shared" si="13"/>
        <v>1</v>
      </c>
      <c r="BV80" t="b">
        <f t="shared" si="13"/>
        <v>1</v>
      </c>
    </row>
    <row r="81" spans="2:74">
      <c r="B81" s="257" t="s">
        <v>23</v>
      </c>
      <c r="C81" s="258">
        <v>5339.0966796875</v>
      </c>
      <c r="D81" s="258">
        <f>SUM(D68:D80)</f>
        <v>6030.043143704529</v>
      </c>
      <c r="E81" s="258">
        <f>SUM(E68:E80)</f>
        <v>9175.5517006064983</v>
      </c>
      <c r="F81" s="255">
        <f t="shared" si="14"/>
        <v>690.94646401702903</v>
      </c>
      <c r="G81" s="255"/>
      <c r="H81" s="518"/>
      <c r="I81" s="76" t="s">
        <v>333</v>
      </c>
      <c r="J81" s="284">
        <f>J78+J79+J80</f>
        <v>11.065217391304348</v>
      </c>
      <c r="K81" s="284">
        <f t="shared" ref="K81:R81" si="15">K78+K79+K80</f>
        <v>3.9130434782608696</v>
      </c>
      <c r="L81" s="284">
        <f t="shared" si="15"/>
        <v>4.7826086956521738</v>
      </c>
      <c r="M81" s="284">
        <f t="shared" si="15"/>
        <v>7.9565217391304346</v>
      </c>
      <c r="N81" s="284">
        <f t="shared" si="15"/>
        <v>1.5130434782608699</v>
      </c>
      <c r="O81" s="284">
        <f t="shared" si="15"/>
        <v>0.94956521739130439</v>
      </c>
      <c r="P81" s="284">
        <f t="shared" si="15"/>
        <v>1.3043478260869563</v>
      </c>
      <c r="Q81" s="284">
        <f t="shared" si="15"/>
        <v>3.4000000000000004</v>
      </c>
      <c r="R81" s="284">
        <f t="shared" si="15"/>
        <v>34.884347826086959</v>
      </c>
      <c r="Z81" s="245"/>
      <c r="AA81" s="27"/>
      <c r="AB81" s="27"/>
      <c r="AC81" s="28"/>
      <c r="AD81" s="61"/>
      <c r="AE81" s="61"/>
      <c r="AF81" s="61"/>
      <c r="AG81" s="61"/>
      <c r="AH81" s="61"/>
      <c r="AI81" s="61"/>
      <c r="AJ81" s="61"/>
      <c r="AK81" s="61"/>
      <c r="AL81" s="61"/>
      <c r="AM81" s="61"/>
      <c r="AN81" s="61"/>
      <c r="AO81" s="61"/>
      <c r="AP81" s="61"/>
      <c r="AQ81" s="61"/>
      <c r="AR81" s="180">
        <v>0</v>
      </c>
      <c r="AS81" s="246"/>
      <c r="BI81" t="b">
        <f t="shared" si="7"/>
        <v>1</v>
      </c>
      <c r="BJ81" t="b">
        <f t="shared" si="7"/>
        <v>1</v>
      </c>
      <c r="BK81" t="b">
        <f t="shared" si="7"/>
        <v>1</v>
      </c>
      <c r="BL81" t="b">
        <f t="shared" si="7"/>
        <v>1</v>
      </c>
      <c r="BM81" t="b">
        <f t="shared" si="7"/>
        <v>1</v>
      </c>
      <c r="BN81" t="b">
        <f t="shared" si="13"/>
        <v>1</v>
      </c>
      <c r="BO81" t="b">
        <f t="shared" si="13"/>
        <v>1</v>
      </c>
      <c r="BP81" t="b">
        <f t="shared" si="13"/>
        <v>1</v>
      </c>
      <c r="BQ81" t="b">
        <f t="shared" si="13"/>
        <v>1</v>
      </c>
      <c r="BR81" t="b">
        <f t="shared" si="13"/>
        <v>1</v>
      </c>
      <c r="BS81" t="b">
        <f t="shared" si="13"/>
        <v>1</v>
      </c>
      <c r="BT81" t="b">
        <f t="shared" si="13"/>
        <v>1</v>
      </c>
      <c r="BU81" t="b">
        <f t="shared" si="13"/>
        <v>1</v>
      </c>
      <c r="BV81" t="b">
        <f t="shared" si="13"/>
        <v>1</v>
      </c>
    </row>
    <row r="82" spans="2:74">
      <c r="Z82" s="245"/>
      <c r="AA82" s="25" t="s">
        <v>69</v>
      </c>
      <c r="AB82" s="25">
        <v>2021</v>
      </c>
      <c r="AC82" s="26" t="s">
        <v>73</v>
      </c>
      <c r="AD82" s="60">
        <v>0</v>
      </c>
      <c r="AE82" s="60">
        <v>0</v>
      </c>
      <c r="AF82" s="60">
        <v>0.14647136735122718</v>
      </c>
      <c r="AG82" s="60">
        <v>0.33207214845968225</v>
      </c>
      <c r="AH82" s="60">
        <v>1.3333320523131574E-2</v>
      </c>
      <c r="AI82" s="60">
        <v>0</v>
      </c>
      <c r="AJ82" s="60">
        <v>0</v>
      </c>
      <c r="AK82" s="60">
        <v>0</v>
      </c>
      <c r="AL82" s="60">
        <v>0</v>
      </c>
      <c r="AM82" s="60">
        <v>0</v>
      </c>
      <c r="AN82" s="60">
        <v>0.48260816054781014</v>
      </c>
      <c r="AO82" s="60">
        <v>0</v>
      </c>
      <c r="AP82" s="60">
        <v>2.5515003118148919E-2</v>
      </c>
      <c r="AQ82" s="60">
        <v>0</v>
      </c>
      <c r="AR82" s="24">
        <v>1.0000000000000002</v>
      </c>
      <c r="AS82" s="246"/>
      <c r="AT82">
        <v>0</v>
      </c>
      <c r="AU82">
        <v>0</v>
      </c>
      <c r="AV82">
        <v>0.14647136735122718</v>
      </c>
      <c r="AW82">
        <v>0.33207214845968225</v>
      </c>
      <c r="AX82">
        <v>1.3333320523131574E-2</v>
      </c>
      <c r="AY82">
        <v>0</v>
      </c>
      <c r="AZ82">
        <v>0</v>
      </c>
      <c r="BA82">
        <v>0</v>
      </c>
      <c r="BB82">
        <v>0</v>
      </c>
      <c r="BC82">
        <v>0</v>
      </c>
      <c r="BD82">
        <v>0.48260816054781014</v>
      </c>
      <c r="BE82">
        <v>0</v>
      </c>
      <c r="BF82">
        <v>2.5515003118148919E-2</v>
      </c>
      <c r="BG82">
        <v>0</v>
      </c>
      <c r="BI82" t="b">
        <f t="shared" si="7"/>
        <v>1</v>
      </c>
      <c r="BJ82" t="b">
        <f t="shared" si="7"/>
        <v>1</v>
      </c>
      <c r="BK82" t="b">
        <f t="shared" si="7"/>
        <v>1</v>
      </c>
      <c r="BL82" t="b">
        <f t="shared" si="7"/>
        <v>1</v>
      </c>
      <c r="BM82" t="b">
        <f t="shared" si="7"/>
        <v>1</v>
      </c>
      <c r="BN82" t="b">
        <f t="shared" si="13"/>
        <v>1</v>
      </c>
      <c r="BO82" t="b">
        <f t="shared" si="13"/>
        <v>1</v>
      </c>
      <c r="BP82" t="b">
        <f t="shared" si="13"/>
        <v>1</v>
      </c>
      <c r="BQ82" t="b">
        <f t="shared" si="13"/>
        <v>1</v>
      </c>
      <c r="BR82" t="b">
        <f t="shared" si="13"/>
        <v>1</v>
      </c>
      <c r="BS82" t="b">
        <f t="shared" si="13"/>
        <v>1</v>
      </c>
      <c r="BT82" t="b">
        <f t="shared" si="13"/>
        <v>1</v>
      </c>
      <c r="BU82" t="b">
        <f t="shared" si="13"/>
        <v>1</v>
      </c>
      <c r="BV82" t="b">
        <f t="shared" si="13"/>
        <v>1</v>
      </c>
    </row>
    <row r="83" spans="2:74">
      <c r="B83" s="250" t="s">
        <v>348</v>
      </c>
      <c r="C83" s="251">
        <v>2021</v>
      </c>
      <c r="D83" s="251">
        <v>2030</v>
      </c>
      <c r="E83" s="251">
        <v>2030</v>
      </c>
      <c r="F83" t="s">
        <v>306</v>
      </c>
      <c r="Z83" s="245"/>
      <c r="AA83" s="25" t="s">
        <v>69</v>
      </c>
      <c r="AB83" s="25">
        <v>2030</v>
      </c>
      <c r="AC83" s="26" t="s">
        <v>73</v>
      </c>
      <c r="AD83" s="60">
        <v>0</v>
      </c>
      <c r="AE83" s="60">
        <v>0</v>
      </c>
      <c r="AF83" s="60">
        <v>0.04</v>
      </c>
      <c r="AG83" s="60">
        <v>0.30999999999999994</v>
      </c>
      <c r="AH83" s="60">
        <v>0.02</v>
      </c>
      <c r="AI83" s="60">
        <v>0</v>
      </c>
      <c r="AJ83" s="60">
        <v>0</v>
      </c>
      <c r="AK83" s="60">
        <v>0</v>
      </c>
      <c r="AL83" s="60">
        <v>0.06</v>
      </c>
      <c r="AM83" s="60">
        <v>0</v>
      </c>
      <c r="AN83" s="60">
        <v>0.52</v>
      </c>
      <c r="AO83" s="60">
        <v>0.03</v>
      </c>
      <c r="AP83" s="60">
        <v>0.02</v>
      </c>
      <c r="AQ83" s="60">
        <v>0</v>
      </c>
      <c r="AR83" s="24">
        <v>1</v>
      </c>
      <c r="AS83" s="246"/>
      <c r="AT83">
        <v>0</v>
      </c>
      <c r="AU83">
        <v>0</v>
      </c>
      <c r="AV83">
        <v>0.04</v>
      </c>
      <c r="AW83">
        <v>0.30999999999999994</v>
      </c>
      <c r="AX83">
        <v>0.02</v>
      </c>
      <c r="AY83">
        <v>0</v>
      </c>
      <c r="AZ83">
        <v>0</v>
      </c>
      <c r="BA83">
        <v>0</v>
      </c>
      <c r="BB83">
        <v>0.06</v>
      </c>
      <c r="BC83">
        <v>0</v>
      </c>
      <c r="BD83">
        <v>0.52</v>
      </c>
      <c r="BE83">
        <v>0.03</v>
      </c>
      <c r="BF83">
        <v>0.02</v>
      </c>
      <c r="BG83">
        <v>0</v>
      </c>
      <c r="BI83" t="b">
        <f t="shared" si="7"/>
        <v>1</v>
      </c>
      <c r="BJ83" t="b">
        <f t="shared" si="7"/>
        <v>1</v>
      </c>
      <c r="BK83" t="b">
        <f t="shared" si="7"/>
        <v>1</v>
      </c>
      <c r="BL83" t="b">
        <f t="shared" si="7"/>
        <v>1</v>
      </c>
      <c r="BM83" t="b">
        <f t="shared" si="7"/>
        <v>1</v>
      </c>
      <c r="BN83" t="b">
        <f t="shared" si="13"/>
        <v>1</v>
      </c>
      <c r="BO83" t="b">
        <f t="shared" si="13"/>
        <v>1</v>
      </c>
      <c r="BP83" t="b">
        <f t="shared" si="13"/>
        <v>1</v>
      </c>
      <c r="BQ83" t="b">
        <f t="shared" si="13"/>
        <v>1</v>
      </c>
      <c r="BR83" t="b">
        <f t="shared" si="13"/>
        <v>1</v>
      </c>
      <c r="BS83" t="b">
        <f t="shared" si="13"/>
        <v>1</v>
      </c>
      <c r="BT83" t="b">
        <f t="shared" si="13"/>
        <v>1</v>
      </c>
      <c r="BU83" t="b">
        <f t="shared" si="13"/>
        <v>1</v>
      </c>
      <c r="BV83" t="b">
        <f t="shared" si="13"/>
        <v>1</v>
      </c>
    </row>
    <row r="84" spans="2:74">
      <c r="B84" s="57" t="s">
        <v>190</v>
      </c>
      <c r="C84" s="253">
        <v>448.6300048828125</v>
      </c>
      <c r="D84" s="253" cm="1">
        <f t="array" ref="D84:D96">MMULT($J$4:$W$16,TRANSPOSE('A renseigner'!$E$79:$R$79))*C97*'A renseigner'!E159*'A renseigner'!G11/'A renseigner'!$E11</f>
        <v>714.84376723544869</v>
      </c>
      <c r="E84" s="253" cm="1">
        <f t="array" ref="E84:E96">MMULT($J$4:$W$16,TRANSPOSE('A renseigner'!$E$79:$R$79))*C97*'A renseigner'!G159*'A renseigner'!K11/'A renseigner'!$E11</f>
        <v>1427.651526946707</v>
      </c>
      <c r="F84" s="255">
        <f>D84-C84</f>
        <v>266.21376235263619</v>
      </c>
      <c r="G84" s="255"/>
      <c r="Z84" s="245"/>
      <c r="AA84" s="25" t="s">
        <v>69</v>
      </c>
      <c r="AB84" s="25">
        <v>2050</v>
      </c>
      <c r="AC84" s="26" t="s">
        <v>73</v>
      </c>
      <c r="AD84" s="60">
        <v>0</v>
      </c>
      <c r="AE84" s="60">
        <v>0</v>
      </c>
      <c r="AF84" s="60">
        <v>0</v>
      </c>
      <c r="AG84" s="60">
        <v>8.3851481186099974E-2</v>
      </c>
      <c r="AH84" s="60">
        <v>0.02</v>
      </c>
      <c r="AI84" s="60">
        <v>0</v>
      </c>
      <c r="AJ84" s="60">
        <v>0</v>
      </c>
      <c r="AK84" s="60">
        <v>0</v>
      </c>
      <c r="AL84" s="60">
        <v>0.22</v>
      </c>
      <c r="AM84" s="60">
        <v>0</v>
      </c>
      <c r="AN84" s="60">
        <v>0.54</v>
      </c>
      <c r="AO84" s="60">
        <v>0.11</v>
      </c>
      <c r="AP84" s="60">
        <v>2.6148518813899999E-2</v>
      </c>
      <c r="AQ84" s="60">
        <v>0</v>
      </c>
      <c r="AR84" s="24">
        <v>1</v>
      </c>
      <c r="AS84" s="246"/>
      <c r="AT84">
        <v>0</v>
      </c>
      <c r="AU84">
        <v>0</v>
      </c>
      <c r="AV84">
        <v>0</v>
      </c>
      <c r="AW84">
        <v>8.3851481186099974E-2</v>
      </c>
      <c r="AX84">
        <v>0.02</v>
      </c>
      <c r="AY84">
        <v>0</v>
      </c>
      <c r="AZ84">
        <v>0</v>
      </c>
      <c r="BA84">
        <v>0</v>
      </c>
      <c r="BB84">
        <v>0.22</v>
      </c>
      <c r="BC84">
        <v>0</v>
      </c>
      <c r="BD84">
        <v>0.54</v>
      </c>
      <c r="BE84">
        <v>0.11</v>
      </c>
      <c r="BF84">
        <v>2.6148518813899999E-2</v>
      </c>
      <c r="BG84">
        <v>0</v>
      </c>
      <c r="BI84" t="b">
        <f t="shared" si="7"/>
        <v>1</v>
      </c>
      <c r="BJ84" t="b">
        <f t="shared" si="7"/>
        <v>1</v>
      </c>
      <c r="BK84" t="b">
        <f t="shared" si="7"/>
        <v>1</v>
      </c>
      <c r="BL84" t="b">
        <f t="shared" si="7"/>
        <v>1</v>
      </c>
      <c r="BM84" t="b">
        <f t="shared" si="7"/>
        <v>1</v>
      </c>
      <c r="BN84" t="b">
        <f t="shared" si="13"/>
        <v>1</v>
      </c>
      <c r="BO84" t="b">
        <f t="shared" si="13"/>
        <v>1</v>
      </c>
      <c r="BP84" t="b">
        <f t="shared" si="13"/>
        <v>1</v>
      </c>
      <c r="BQ84" t="b">
        <f t="shared" si="13"/>
        <v>1</v>
      </c>
      <c r="BR84" t="b">
        <f t="shared" si="13"/>
        <v>1</v>
      </c>
      <c r="BS84" t="b">
        <f t="shared" si="13"/>
        <v>1</v>
      </c>
      <c r="BT84" t="b">
        <f t="shared" si="13"/>
        <v>1</v>
      </c>
      <c r="BU84" t="b">
        <f t="shared" si="13"/>
        <v>1</v>
      </c>
      <c r="BV84" t="b">
        <f t="shared" si="13"/>
        <v>1</v>
      </c>
    </row>
    <row r="85" spans="2:74">
      <c r="B85" s="57" t="s">
        <v>48</v>
      </c>
      <c r="C85" s="253">
        <v>0</v>
      </c>
      <c r="D85" s="253">
        <v>0</v>
      </c>
      <c r="E85" s="253">
        <v>0</v>
      </c>
      <c r="F85" s="255">
        <f t="shared" ref="F85:F97" si="16">D85-C85</f>
        <v>0</v>
      </c>
      <c r="G85" s="255"/>
      <c r="Z85" s="245"/>
      <c r="AA85" s="27"/>
      <c r="AB85" s="27"/>
      <c r="AC85" s="28"/>
      <c r="AD85" s="29"/>
      <c r="AE85" s="29"/>
      <c r="AF85" s="29"/>
      <c r="AG85" s="29"/>
      <c r="AH85" s="29"/>
      <c r="AI85" s="29"/>
      <c r="AJ85" s="29"/>
      <c r="AK85" s="29"/>
      <c r="AL85" s="29"/>
      <c r="AM85" s="29"/>
      <c r="AN85" s="29"/>
      <c r="AO85" s="29"/>
      <c r="AP85" s="29"/>
      <c r="AQ85" s="29"/>
      <c r="AR85" s="180">
        <v>0</v>
      </c>
      <c r="AS85" s="246"/>
      <c r="BI85" t="b">
        <f t="shared" si="7"/>
        <v>1</v>
      </c>
      <c r="BJ85" t="b">
        <f t="shared" si="7"/>
        <v>1</v>
      </c>
      <c r="BK85" t="b">
        <f t="shared" si="7"/>
        <v>1</v>
      </c>
      <c r="BL85" t="b">
        <f t="shared" si="7"/>
        <v>1</v>
      </c>
      <c r="BM85" t="b">
        <f t="shared" si="7"/>
        <v>1</v>
      </c>
      <c r="BN85" t="b">
        <f t="shared" si="13"/>
        <v>1</v>
      </c>
      <c r="BO85" t="b">
        <f t="shared" si="13"/>
        <v>1</v>
      </c>
      <c r="BP85" t="b">
        <f t="shared" si="13"/>
        <v>1</v>
      </c>
      <c r="BQ85" t="b">
        <f t="shared" si="13"/>
        <v>1</v>
      </c>
      <c r="BR85" t="b">
        <f t="shared" si="13"/>
        <v>1</v>
      </c>
      <c r="BS85" t="b">
        <f t="shared" si="13"/>
        <v>1</v>
      </c>
      <c r="BT85" t="b">
        <f t="shared" si="13"/>
        <v>1</v>
      </c>
      <c r="BU85" t="b">
        <f t="shared" si="13"/>
        <v>1</v>
      </c>
      <c r="BV85" t="b">
        <f t="shared" si="13"/>
        <v>1</v>
      </c>
    </row>
    <row r="86" spans="2:74">
      <c r="B86" s="57" t="s">
        <v>308</v>
      </c>
      <c r="C86" s="253">
        <v>32.923332214355469</v>
      </c>
      <c r="D86" s="253">
        <v>0</v>
      </c>
      <c r="E86" s="253">
        <v>0</v>
      </c>
      <c r="F86" s="255">
        <f t="shared" si="16"/>
        <v>-32.923332214355469</v>
      </c>
      <c r="G86" s="255"/>
      <c r="Z86" s="245"/>
      <c r="AA86" s="193" t="s">
        <v>128</v>
      </c>
      <c r="AB86" s="193"/>
      <c r="AC86" s="193"/>
      <c r="AD86" s="23" t="s">
        <v>36</v>
      </c>
      <c r="AE86" s="23" t="s">
        <v>47</v>
      </c>
      <c r="AF86" s="23" t="s">
        <v>37</v>
      </c>
      <c r="AG86" s="23" t="s">
        <v>38</v>
      </c>
      <c r="AH86" s="23" t="s">
        <v>43</v>
      </c>
      <c r="AI86" s="23" t="s">
        <v>44</v>
      </c>
      <c r="AJ86" s="23" t="s">
        <v>45</v>
      </c>
      <c r="AK86" s="23" t="s">
        <v>46</v>
      </c>
      <c r="AL86" s="23" t="s">
        <v>39</v>
      </c>
      <c r="AM86" s="23" t="s">
        <v>40</v>
      </c>
      <c r="AN86" s="23" t="s">
        <v>71</v>
      </c>
      <c r="AO86" s="23" t="s">
        <v>48</v>
      </c>
      <c r="AP86" s="23" t="s">
        <v>41</v>
      </c>
      <c r="AQ86" s="23" t="s">
        <v>42</v>
      </c>
      <c r="AR86" s="24">
        <v>0</v>
      </c>
      <c r="AS86" s="246"/>
      <c r="AT86" t="s">
        <v>36</v>
      </c>
      <c r="AU86" t="s">
        <v>47</v>
      </c>
      <c r="AV86" t="s">
        <v>37</v>
      </c>
      <c r="AW86" t="s">
        <v>38</v>
      </c>
      <c r="AX86" t="s">
        <v>43</v>
      </c>
      <c r="AY86" t="s">
        <v>44</v>
      </c>
      <c r="AZ86" t="s">
        <v>45</v>
      </c>
      <c r="BA86" t="s">
        <v>46</v>
      </c>
      <c r="BB86" t="s">
        <v>39</v>
      </c>
      <c r="BC86" t="s">
        <v>40</v>
      </c>
      <c r="BD86" t="s">
        <v>71</v>
      </c>
      <c r="BE86" t="s">
        <v>48</v>
      </c>
      <c r="BF86" t="s">
        <v>41</v>
      </c>
      <c r="BG86" t="s">
        <v>42</v>
      </c>
      <c r="BI86" t="b">
        <f t="shared" si="7"/>
        <v>1</v>
      </c>
      <c r="BJ86" t="b">
        <f t="shared" si="7"/>
        <v>1</v>
      </c>
      <c r="BK86" t="b">
        <f t="shared" si="7"/>
        <v>1</v>
      </c>
      <c r="BL86" t="b">
        <f t="shared" si="7"/>
        <v>1</v>
      </c>
      <c r="BM86" t="b">
        <f t="shared" si="7"/>
        <v>1</v>
      </c>
      <c r="BN86" t="b">
        <f t="shared" si="13"/>
        <v>1</v>
      </c>
      <c r="BO86" t="b">
        <f t="shared" si="13"/>
        <v>1</v>
      </c>
      <c r="BP86" t="b">
        <f t="shared" si="13"/>
        <v>1</v>
      </c>
      <c r="BQ86" t="b">
        <f t="shared" si="13"/>
        <v>1</v>
      </c>
      <c r="BR86" t="b">
        <f t="shared" si="13"/>
        <v>1</v>
      </c>
      <c r="BS86" t="b">
        <f t="shared" si="13"/>
        <v>1</v>
      </c>
      <c r="BT86" t="b">
        <f t="shared" si="13"/>
        <v>1</v>
      </c>
      <c r="BU86" t="b">
        <f t="shared" si="13"/>
        <v>1</v>
      </c>
      <c r="BV86" t="b">
        <f t="shared" si="13"/>
        <v>1</v>
      </c>
    </row>
    <row r="87" spans="2:74">
      <c r="B87" s="57" t="s">
        <v>72</v>
      </c>
      <c r="C87" s="253">
        <v>855.74224853515625</v>
      </c>
      <c r="D87" s="253">
        <v>742.64324707238291</v>
      </c>
      <c r="E87" s="253">
        <v>1483.1713085501904</v>
      </c>
      <c r="F87" s="255">
        <f t="shared" si="16"/>
        <v>-113.09900146277334</v>
      </c>
      <c r="G87" s="255"/>
      <c r="Z87" s="245"/>
      <c r="AA87" s="25" t="s">
        <v>128</v>
      </c>
      <c r="AB87" s="25">
        <v>2021</v>
      </c>
      <c r="AC87" s="26" t="s">
        <v>73</v>
      </c>
      <c r="AD87" s="60">
        <v>0</v>
      </c>
      <c r="AE87" s="60">
        <v>0</v>
      </c>
      <c r="AF87" s="60">
        <v>0</v>
      </c>
      <c r="AG87" s="60">
        <v>0</v>
      </c>
      <c r="AH87" s="60">
        <v>0</v>
      </c>
      <c r="AI87" s="60">
        <v>0</v>
      </c>
      <c r="AJ87" s="60">
        <v>0</v>
      </c>
      <c r="AK87" s="60">
        <v>0</v>
      </c>
      <c r="AL87" s="60">
        <v>0</v>
      </c>
      <c r="AM87" s="60">
        <v>0</v>
      </c>
      <c r="AN87" s="63">
        <v>1</v>
      </c>
      <c r="AO87" s="60">
        <v>0</v>
      </c>
      <c r="AP87" s="60">
        <v>0</v>
      </c>
      <c r="AQ87" s="60">
        <v>0</v>
      </c>
      <c r="AR87" s="24">
        <v>1</v>
      </c>
      <c r="AS87" s="246"/>
      <c r="AT87">
        <v>0</v>
      </c>
      <c r="AU87">
        <v>0</v>
      </c>
      <c r="AV87">
        <v>0</v>
      </c>
      <c r="AW87">
        <v>0</v>
      </c>
      <c r="AX87">
        <v>0</v>
      </c>
      <c r="AY87">
        <v>0</v>
      </c>
      <c r="AZ87">
        <v>0</v>
      </c>
      <c r="BA87">
        <v>0</v>
      </c>
      <c r="BB87">
        <v>0</v>
      </c>
      <c r="BC87">
        <v>0</v>
      </c>
      <c r="BD87">
        <v>1</v>
      </c>
      <c r="BE87">
        <v>0</v>
      </c>
      <c r="BF87">
        <v>0</v>
      </c>
      <c r="BG87">
        <v>0</v>
      </c>
      <c r="BI87" t="b">
        <f t="shared" si="7"/>
        <v>1</v>
      </c>
      <c r="BJ87" t="b">
        <f t="shared" si="7"/>
        <v>1</v>
      </c>
      <c r="BK87" t="b">
        <f t="shared" si="7"/>
        <v>1</v>
      </c>
      <c r="BL87" t="b">
        <f t="shared" si="7"/>
        <v>1</v>
      </c>
      <c r="BM87" t="b">
        <f t="shared" si="7"/>
        <v>1</v>
      </c>
      <c r="BN87" t="b">
        <f t="shared" si="13"/>
        <v>1</v>
      </c>
      <c r="BO87" t="b">
        <f t="shared" si="13"/>
        <v>1</v>
      </c>
      <c r="BP87" t="b">
        <f t="shared" si="13"/>
        <v>1</v>
      </c>
      <c r="BQ87" t="b">
        <f t="shared" si="13"/>
        <v>1</v>
      </c>
      <c r="BR87" t="b">
        <f t="shared" si="13"/>
        <v>1</v>
      </c>
      <c r="BS87" t="b">
        <f t="shared" si="13"/>
        <v>1</v>
      </c>
      <c r="BT87" t="b">
        <f t="shared" si="13"/>
        <v>1</v>
      </c>
      <c r="BU87" t="b">
        <f t="shared" si="13"/>
        <v>1</v>
      </c>
      <c r="BV87" t="b">
        <f t="shared" si="13"/>
        <v>1</v>
      </c>
    </row>
    <row r="88" spans="2:74">
      <c r="B88" s="57" t="s">
        <v>42</v>
      </c>
      <c r="C88" s="253"/>
      <c r="D88" s="253">
        <v>0</v>
      </c>
      <c r="E88" s="253">
        <v>0</v>
      </c>
      <c r="F88" s="255">
        <f t="shared" si="16"/>
        <v>0</v>
      </c>
      <c r="G88" s="255"/>
      <c r="J88" t="s">
        <v>349</v>
      </c>
      <c r="K88" t="s">
        <v>350</v>
      </c>
      <c r="Z88" s="245"/>
      <c r="AA88" s="25" t="s">
        <v>128</v>
      </c>
      <c r="AB88" s="25">
        <v>2030</v>
      </c>
      <c r="AC88" s="26" t="s">
        <v>73</v>
      </c>
      <c r="AD88" s="60">
        <v>0</v>
      </c>
      <c r="AE88" s="60">
        <v>0</v>
      </c>
      <c r="AF88" s="60">
        <v>0</v>
      </c>
      <c r="AG88" s="60">
        <v>0</v>
      </c>
      <c r="AH88" s="60">
        <v>0</v>
      </c>
      <c r="AI88" s="60">
        <v>0</v>
      </c>
      <c r="AJ88" s="60">
        <v>0</v>
      </c>
      <c r="AK88" s="60">
        <v>0</v>
      </c>
      <c r="AL88" s="60">
        <v>0</v>
      </c>
      <c r="AM88" s="60">
        <v>0</v>
      </c>
      <c r="AN88" s="63">
        <v>1</v>
      </c>
      <c r="AO88" s="60">
        <v>0</v>
      </c>
      <c r="AP88" s="60">
        <v>0</v>
      </c>
      <c r="AQ88" s="60">
        <v>0</v>
      </c>
      <c r="AR88" s="24">
        <v>1</v>
      </c>
      <c r="AS88" s="246"/>
      <c r="AT88">
        <v>0</v>
      </c>
      <c r="AU88">
        <v>0</v>
      </c>
      <c r="AV88">
        <v>0</v>
      </c>
      <c r="AW88">
        <v>0</v>
      </c>
      <c r="AX88">
        <v>0</v>
      </c>
      <c r="AY88">
        <v>0</v>
      </c>
      <c r="AZ88">
        <v>0</v>
      </c>
      <c r="BA88">
        <v>0</v>
      </c>
      <c r="BB88">
        <v>0</v>
      </c>
      <c r="BC88">
        <v>0</v>
      </c>
      <c r="BD88">
        <v>1</v>
      </c>
      <c r="BE88">
        <v>0</v>
      </c>
      <c r="BF88">
        <v>0</v>
      </c>
      <c r="BG88">
        <v>0</v>
      </c>
      <c r="BI88" t="b">
        <f t="shared" si="7"/>
        <v>1</v>
      </c>
      <c r="BJ88" t="b">
        <f t="shared" si="7"/>
        <v>1</v>
      </c>
      <c r="BK88" t="b">
        <f t="shared" si="7"/>
        <v>1</v>
      </c>
      <c r="BL88" t="b">
        <f t="shared" si="7"/>
        <v>1</v>
      </c>
      <c r="BM88" t="b">
        <f t="shared" si="7"/>
        <v>1</v>
      </c>
      <c r="BN88" t="b">
        <f t="shared" si="13"/>
        <v>1</v>
      </c>
      <c r="BO88" t="b">
        <f t="shared" si="13"/>
        <v>1</v>
      </c>
      <c r="BP88" t="b">
        <f t="shared" si="13"/>
        <v>1</v>
      </c>
      <c r="BQ88" t="b">
        <f t="shared" ref="BQ88:BV89" si="17">BB88=AL88</f>
        <v>1</v>
      </c>
      <c r="BR88" t="b">
        <f t="shared" si="17"/>
        <v>1</v>
      </c>
      <c r="BS88" t="b">
        <f t="shared" si="17"/>
        <v>1</v>
      </c>
      <c r="BT88" t="b">
        <f t="shared" si="17"/>
        <v>1</v>
      </c>
      <c r="BU88" t="b">
        <f t="shared" si="17"/>
        <v>1</v>
      </c>
      <c r="BV88" t="b">
        <f t="shared" si="17"/>
        <v>1</v>
      </c>
    </row>
    <row r="89" spans="2:74">
      <c r="B89" s="57" t="s">
        <v>309</v>
      </c>
      <c r="C89" s="253">
        <v>0</v>
      </c>
      <c r="D89" s="253">
        <v>0</v>
      </c>
      <c r="E89" s="253">
        <v>0</v>
      </c>
      <c r="F89" s="255">
        <f t="shared" si="16"/>
        <v>0</v>
      </c>
      <c r="G89" s="255"/>
      <c r="I89" t="s">
        <v>351</v>
      </c>
      <c r="J89" s="171">
        <f>D55+D23+D71+D138+D155+D172+D189+D206+D223+D242+D260+D278+D296+D314+D331</f>
        <v>50778.692638579952</v>
      </c>
      <c r="K89">
        <v>75924</v>
      </c>
      <c r="Z89" s="245"/>
      <c r="AA89" s="25" t="s">
        <v>128</v>
      </c>
      <c r="AB89" s="25">
        <v>2050</v>
      </c>
      <c r="AC89" s="26" t="s">
        <v>73</v>
      </c>
      <c r="AD89" s="60">
        <v>0</v>
      </c>
      <c r="AE89" s="60">
        <v>0</v>
      </c>
      <c r="AF89" s="60">
        <v>0</v>
      </c>
      <c r="AG89" s="60">
        <v>0</v>
      </c>
      <c r="AH89" s="60">
        <v>0</v>
      </c>
      <c r="AI89" s="60">
        <v>0</v>
      </c>
      <c r="AJ89" s="60">
        <v>0</v>
      </c>
      <c r="AK89" s="60">
        <v>0</v>
      </c>
      <c r="AL89" s="60">
        <v>0</v>
      </c>
      <c r="AM89" s="60">
        <v>0</v>
      </c>
      <c r="AN89" s="63">
        <v>1</v>
      </c>
      <c r="AO89" s="60">
        <v>0</v>
      </c>
      <c r="AP89" s="60">
        <v>0</v>
      </c>
      <c r="AQ89" s="60">
        <v>0</v>
      </c>
      <c r="AR89" s="24">
        <v>1</v>
      </c>
      <c r="AS89" s="246"/>
      <c r="AT89">
        <v>0</v>
      </c>
      <c r="AU89">
        <v>0</v>
      </c>
      <c r="AV89">
        <v>0</v>
      </c>
      <c r="AW89">
        <v>0</v>
      </c>
      <c r="AX89">
        <v>0</v>
      </c>
      <c r="AY89">
        <v>0</v>
      </c>
      <c r="AZ89">
        <v>0</v>
      </c>
      <c r="BA89">
        <v>0</v>
      </c>
      <c r="BB89">
        <v>0</v>
      </c>
      <c r="BC89">
        <v>0</v>
      </c>
      <c r="BD89">
        <v>1</v>
      </c>
      <c r="BE89">
        <v>0</v>
      </c>
      <c r="BF89">
        <v>0</v>
      </c>
      <c r="BG89">
        <v>0</v>
      </c>
      <c r="BI89" t="b">
        <f t="shared" si="7"/>
        <v>1</v>
      </c>
      <c r="BJ89" t="b">
        <f t="shared" si="7"/>
        <v>1</v>
      </c>
      <c r="BK89" t="b">
        <f t="shared" si="7"/>
        <v>1</v>
      </c>
      <c r="BL89" t="b">
        <f t="shared" si="7"/>
        <v>1</v>
      </c>
      <c r="BM89" t="b">
        <f t="shared" si="7"/>
        <v>1</v>
      </c>
      <c r="BN89" t="b">
        <f t="shared" si="7"/>
        <v>1</v>
      </c>
      <c r="BO89" t="b">
        <f t="shared" si="7"/>
        <v>1</v>
      </c>
      <c r="BP89" t="b">
        <f t="shared" si="7"/>
        <v>1</v>
      </c>
      <c r="BQ89" t="b">
        <f t="shared" si="17"/>
        <v>1</v>
      </c>
      <c r="BR89" t="b">
        <f t="shared" si="17"/>
        <v>1</v>
      </c>
      <c r="BS89" t="b">
        <f t="shared" si="17"/>
        <v>1</v>
      </c>
      <c r="BT89" t="b">
        <f t="shared" si="17"/>
        <v>1</v>
      </c>
      <c r="BU89" t="b">
        <f t="shared" si="17"/>
        <v>1</v>
      </c>
      <c r="BV89" t="b">
        <f t="shared" si="17"/>
        <v>1</v>
      </c>
    </row>
    <row r="90" spans="2:74">
      <c r="B90" s="57" t="s">
        <v>310</v>
      </c>
      <c r="C90" s="253">
        <v>0</v>
      </c>
      <c r="D90" s="253">
        <v>0</v>
      </c>
      <c r="E90" s="253">
        <v>0</v>
      </c>
      <c r="F90" s="255">
        <f t="shared" si="16"/>
        <v>0</v>
      </c>
      <c r="G90" s="255"/>
      <c r="I90" t="s">
        <v>352</v>
      </c>
      <c r="J90" s="171">
        <f>J89-K89</f>
        <v>-25145.307361420048</v>
      </c>
      <c r="Z90" s="268"/>
      <c r="AA90" s="269"/>
      <c r="AB90" s="269"/>
      <c r="AC90" s="269"/>
      <c r="AD90" s="269"/>
      <c r="AE90" s="269"/>
      <c r="AF90" s="269"/>
      <c r="AG90" s="269"/>
      <c r="AH90" s="269"/>
      <c r="AI90" s="269"/>
      <c r="AJ90" s="269"/>
      <c r="AK90" s="269"/>
      <c r="AL90" s="269"/>
      <c r="AM90" s="269"/>
      <c r="AN90" s="269"/>
      <c r="AO90" s="269"/>
      <c r="AP90" s="269"/>
      <c r="AQ90" s="269"/>
      <c r="AR90" s="269"/>
      <c r="AS90" s="270"/>
    </row>
    <row r="91" spans="2:74">
      <c r="B91" s="57" t="s">
        <v>36</v>
      </c>
      <c r="C91" s="253">
        <v>0</v>
      </c>
      <c r="D91" s="253">
        <v>0</v>
      </c>
      <c r="E91" s="253">
        <v>0</v>
      </c>
      <c r="F91" s="255">
        <f t="shared" si="16"/>
        <v>0</v>
      </c>
      <c r="G91" s="255"/>
      <c r="I91" t="s">
        <v>353</v>
      </c>
      <c r="J91">
        <v>0.20499999999999999</v>
      </c>
      <c r="K91" s="285">
        <f>J90*J91/1000</f>
        <v>-5.1547880090911091</v>
      </c>
      <c r="L91" t="s">
        <v>354</v>
      </c>
    </row>
    <row r="92" spans="2:74" ht="25.8">
      <c r="B92" s="57" t="s">
        <v>47</v>
      </c>
      <c r="C92" s="253">
        <v>0</v>
      </c>
      <c r="D92" s="253">
        <v>0</v>
      </c>
      <c r="E92" s="253">
        <v>0</v>
      </c>
      <c r="F92" s="255">
        <f t="shared" si="16"/>
        <v>0</v>
      </c>
      <c r="G92" s="255"/>
      <c r="Z92" s="509" t="s">
        <v>355</v>
      </c>
      <c r="AA92" s="509"/>
      <c r="AB92" s="509"/>
      <c r="AC92" s="509"/>
      <c r="AD92" s="509"/>
      <c r="AE92" s="509"/>
      <c r="AF92" s="509"/>
      <c r="AG92" s="509"/>
      <c r="AH92" s="509"/>
      <c r="AI92" s="509"/>
      <c r="AJ92" s="509"/>
      <c r="AK92" s="509"/>
      <c r="AL92" s="509"/>
      <c r="AM92" s="509"/>
      <c r="AN92" s="509"/>
      <c r="AO92" s="509"/>
      <c r="AP92" s="509"/>
      <c r="AQ92" s="509"/>
      <c r="AR92" s="509"/>
      <c r="AS92" s="509"/>
    </row>
    <row r="93" spans="2:74">
      <c r="B93" s="57" t="s">
        <v>311</v>
      </c>
      <c r="C93" s="253">
        <v>0</v>
      </c>
      <c r="D93" s="253">
        <v>0</v>
      </c>
      <c r="E93" s="253">
        <v>0</v>
      </c>
      <c r="F93" s="255">
        <f t="shared" si="16"/>
        <v>0</v>
      </c>
      <c r="G93" s="255"/>
      <c r="Z93" s="247"/>
      <c r="AA93" s="248"/>
      <c r="AB93" s="248"/>
      <c r="AC93" s="248"/>
      <c r="AD93" s="248"/>
      <c r="AE93" s="248"/>
      <c r="AF93" s="248"/>
      <c r="AG93" s="248"/>
      <c r="AH93" s="248"/>
      <c r="AI93" s="248"/>
      <c r="AJ93" s="248"/>
      <c r="AK93" s="248"/>
      <c r="AL93" s="248"/>
      <c r="AM93" s="248"/>
      <c r="AN93" s="248"/>
      <c r="AO93" s="248"/>
      <c r="AP93" s="248"/>
      <c r="AQ93" s="248"/>
      <c r="AR93" s="248"/>
      <c r="AS93" s="249"/>
    </row>
    <row r="94" spans="2:74">
      <c r="B94" s="57" t="s">
        <v>312</v>
      </c>
      <c r="C94" s="253">
        <v>0</v>
      </c>
      <c r="D94" s="253">
        <v>0</v>
      </c>
      <c r="E94" s="253">
        <v>0</v>
      </c>
      <c r="F94" s="255">
        <f t="shared" si="16"/>
        <v>0</v>
      </c>
      <c r="G94" s="255"/>
      <c r="Z94" s="245"/>
      <c r="AS94" s="246"/>
    </row>
    <row r="95" spans="2:74">
      <c r="B95" s="57" t="s">
        <v>313</v>
      </c>
      <c r="C95" s="253">
        <v>0</v>
      </c>
      <c r="D95" s="253">
        <v>0</v>
      </c>
      <c r="E95" s="253">
        <v>0</v>
      </c>
      <c r="F95" s="255">
        <f t="shared" si="16"/>
        <v>0</v>
      </c>
      <c r="G95" s="255"/>
      <c r="Z95" s="245"/>
      <c r="AS95" s="246"/>
    </row>
    <row r="96" spans="2:74" ht="69">
      <c r="B96" s="57" t="s">
        <v>314</v>
      </c>
      <c r="C96" s="253">
        <v>0</v>
      </c>
      <c r="D96" s="253">
        <v>131.05469065983226</v>
      </c>
      <c r="E96" s="253">
        <v>261.73611327356298</v>
      </c>
      <c r="F96" s="255">
        <f t="shared" si="16"/>
        <v>131.05469065983226</v>
      </c>
      <c r="G96" s="255" t="s">
        <v>399</v>
      </c>
      <c r="Z96" s="245"/>
      <c r="AA96" s="486" t="s">
        <v>70</v>
      </c>
      <c r="AB96" s="486"/>
      <c r="AC96" s="486"/>
      <c r="AD96" s="54" t="s">
        <v>36</v>
      </c>
      <c r="AE96" s="54" t="s">
        <v>47</v>
      </c>
      <c r="AF96" s="54" t="s">
        <v>37</v>
      </c>
      <c r="AG96" s="54" t="s">
        <v>72</v>
      </c>
      <c r="AH96" s="54" t="s">
        <v>43</v>
      </c>
      <c r="AI96" s="54" t="s">
        <v>44</v>
      </c>
      <c r="AJ96" s="54" t="s">
        <v>45</v>
      </c>
      <c r="AK96" s="54" t="s">
        <v>46</v>
      </c>
      <c r="AL96" s="54" t="s">
        <v>39</v>
      </c>
      <c r="AM96" s="54" t="s">
        <v>40</v>
      </c>
      <c r="AN96" s="54" t="s">
        <v>71</v>
      </c>
      <c r="AO96" s="54" t="s">
        <v>48</v>
      </c>
      <c r="AP96" s="54" t="s">
        <v>41</v>
      </c>
      <c r="AQ96" s="54" t="s">
        <v>145</v>
      </c>
      <c r="AR96" s="54" t="s">
        <v>23</v>
      </c>
      <c r="AS96" s="246"/>
    </row>
    <row r="97" spans="2:74">
      <c r="B97" s="257" t="s">
        <v>23</v>
      </c>
      <c r="C97" s="258">
        <v>1337.2955322265625</v>
      </c>
      <c r="D97" s="258">
        <f>SUM(D85:D96)</f>
        <v>873.69793773221522</v>
      </c>
      <c r="E97" s="258">
        <f>SUM(E85:E96)</f>
        <v>1744.9074218237533</v>
      </c>
      <c r="F97" s="255">
        <f t="shared" si="16"/>
        <v>-463.59759449434728</v>
      </c>
      <c r="G97" s="255"/>
      <c r="Z97" s="245"/>
      <c r="AA97" s="487" t="s">
        <v>9</v>
      </c>
      <c r="AB97" s="487"/>
      <c r="AC97" s="487"/>
      <c r="AD97" s="23"/>
      <c r="AE97" s="23"/>
      <c r="AF97" s="23"/>
      <c r="AG97" s="23"/>
      <c r="AH97" s="23"/>
      <c r="AI97" s="23"/>
      <c r="AJ97" s="23"/>
      <c r="AK97" s="23"/>
      <c r="AL97" s="23"/>
      <c r="AM97" s="23"/>
      <c r="AN97" s="23"/>
      <c r="AO97" s="23"/>
      <c r="AP97" s="23"/>
      <c r="AQ97" s="23"/>
      <c r="AR97" s="24"/>
      <c r="AS97" s="246"/>
    </row>
    <row r="98" spans="2:74">
      <c r="Z98" s="245"/>
      <c r="AA98" s="25" t="s">
        <v>49</v>
      </c>
      <c r="AB98" s="25">
        <v>2021</v>
      </c>
      <c r="AC98" s="26" t="s">
        <v>73</v>
      </c>
      <c r="AD98" s="60">
        <v>0.59926162107736192</v>
      </c>
      <c r="AE98" s="60">
        <v>0.40073837892263797</v>
      </c>
      <c r="AF98" s="60">
        <v>0</v>
      </c>
      <c r="AG98" s="60">
        <v>0</v>
      </c>
      <c r="AH98" s="60">
        <v>0</v>
      </c>
      <c r="AI98" s="60">
        <v>0</v>
      </c>
      <c r="AJ98" s="60">
        <v>0</v>
      </c>
      <c r="AK98" s="60">
        <v>0</v>
      </c>
      <c r="AL98" s="60">
        <v>0</v>
      </c>
      <c r="AM98" s="60">
        <v>0</v>
      </c>
      <c r="AN98" s="60">
        <v>0</v>
      </c>
      <c r="AO98" s="60">
        <v>0</v>
      </c>
      <c r="AP98" s="60">
        <v>0</v>
      </c>
      <c r="AQ98" s="60">
        <v>0</v>
      </c>
      <c r="AR98" s="24">
        <v>0.99999999999999989</v>
      </c>
      <c r="AS98" s="246"/>
      <c r="AT98">
        <v>0.59926162107736192</v>
      </c>
      <c r="AU98">
        <v>0.40073837892263797</v>
      </c>
      <c r="AV98">
        <v>0</v>
      </c>
      <c r="AW98">
        <v>0</v>
      </c>
      <c r="AX98">
        <v>0</v>
      </c>
      <c r="AY98">
        <v>0</v>
      </c>
      <c r="AZ98">
        <v>0</v>
      </c>
      <c r="BA98">
        <v>0</v>
      </c>
      <c r="BB98">
        <v>0</v>
      </c>
      <c r="BC98">
        <v>0</v>
      </c>
      <c r="BD98">
        <v>0</v>
      </c>
      <c r="BE98">
        <v>0</v>
      </c>
      <c r="BF98">
        <v>0</v>
      </c>
      <c r="BG98">
        <v>0</v>
      </c>
      <c r="BI98" t="b">
        <f>AT98=AD98</f>
        <v>1</v>
      </c>
      <c r="BJ98" t="b">
        <f t="shared" ref="BJ98:BV117" si="18">AU98=AE98</f>
        <v>1</v>
      </c>
      <c r="BK98" t="b">
        <f t="shared" si="18"/>
        <v>1</v>
      </c>
      <c r="BL98" t="b">
        <f t="shared" si="18"/>
        <v>1</v>
      </c>
      <c r="BM98" t="b">
        <f t="shared" si="18"/>
        <v>1</v>
      </c>
      <c r="BN98" t="b">
        <f t="shared" si="18"/>
        <v>1</v>
      </c>
      <c r="BO98" t="b">
        <f t="shared" si="18"/>
        <v>1</v>
      </c>
      <c r="BP98" t="b">
        <f t="shared" si="18"/>
        <v>1</v>
      </c>
      <c r="BQ98" t="b">
        <f t="shared" si="18"/>
        <v>1</v>
      </c>
      <c r="BR98" t="b">
        <f t="shared" si="18"/>
        <v>1</v>
      </c>
      <c r="BS98" t="b">
        <f t="shared" si="18"/>
        <v>1</v>
      </c>
      <c r="BT98" t="b">
        <f t="shared" si="18"/>
        <v>1</v>
      </c>
      <c r="BU98" t="b">
        <f t="shared" si="18"/>
        <v>1</v>
      </c>
      <c r="BV98" t="b">
        <f t="shared" si="18"/>
        <v>1</v>
      </c>
    </row>
    <row r="99" spans="2:74">
      <c r="Z99" s="245"/>
      <c r="AA99" s="25" t="s">
        <v>49</v>
      </c>
      <c r="AB99" s="25">
        <v>2030</v>
      </c>
      <c r="AC99" s="26" t="s">
        <v>73</v>
      </c>
      <c r="AD99" s="60">
        <v>0.40820479572313895</v>
      </c>
      <c r="AE99" s="60">
        <v>0.59179520427686105</v>
      </c>
      <c r="AF99" s="60">
        <v>0</v>
      </c>
      <c r="AG99" s="60">
        <v>0</v>
      </c>
      <c r="AH99" s="60">
        <v>1.4999999999999999E-2</v>
      </c>
      <c r="AI99" s="60">
        <v>0</v>
      </c>
      <c r="AJ99" s="60">
        <v>0</v>
      </c>
      <c r="AK99" s="60">
        <v>0</v>
      </c>
      <c r="AL99" s="60">
        <v>0</v>
      </c>
      <c r="AM99" s="60">
        <v>0</v>
      </c>
      <c r="AN99" s="60">
        <v>0</v>
      </c>
      <c r="AO99" s="60">
        <v>0</v>
      </c>
      <c r="AP99" s="60">
        <v>0</v>
      </c>
      <c r="AQ99" s="60">
        <v>0</v>
      </c>
      <c r="AR99" s="24">
        <v>0.99999999999999989</v>
      </c>
      <c r="AS99" s="246"/>
      <c r="AT99">
        <v>0.40820479572313895</v>
      </c>
      <c r="AU99">
        <v>0.59179520427686105</v>
      </c>
      <c r="AV99">
        <v>0</v>
      </c>
      <c r="AW99">
        <v>0</v>
      </c>
      <c r="AX99">
        <v>1.4999999999999999E-2</v>
      </c>
      <c r="AY99">
        <v>0</v>
      </c>
      <c r="AZ99">
        <v>0</v>
      </c>
      <c r="BA99">
        <v>0</v>
      </c>
      <c r="BB99">
        <v>0</v>
      </c>
      <c r="BC99">
        <v>0</v>
      </c>
      <c r="BD99">
        <v>0</v>
      </c>
      <c r="BE99">
        <v>0</v>
      </c>
      <c r="BF99">
        <v>0</v>
      </c>
      <c r="BG99">
        <v>0</v>
      </c>
      <c r="BI99" t="b">
        <f t="shared" ref="BI99:BQ144" si="19">AT99=AD99</f>
        <v>1</v>
      </c>
      <c r="BJ99" t="b">
        <f t="shared" si="18"/>
        <v>1</v>
      </c>
      <c r="BK99" t="b">
        <f t="shared" si="18"/>
        <v>1</v>
      </c>
      <c r="BL99" t="b">
        <f t="shared" si="18"/>
        <v>1</v>
      </c>
      <c r="BM99" t="b">
        <f t="shared" si="18"/>
        <v>1</v>
      </c>
      <c r="BN99" t="b">
        <f t="shared" si="18"/>
        <v>1</v>
      </c>
      <c r="BO99" t="b">
        <f t="shared" si="18"/>
        <v>1</v>
      </c>
      <c r="BP99" t="b">
        <f t="shared" si="18"/>
        <v>1</v>
      </c>
      <c r="BQ99" t="b">
        <f t="shared" si="18"/>
        <v>1</v>
      </c>
      <c r="BR99" t="b">
        <f t="shared" si="18"/>
        <v>1</v>
      </c>
      <c r="BS99" t="b">
        <f t="shared" si="18"/>
        <v>1</v>
      </c>
      <c r="BT99" t="b">
        <f t="shared" si="18"/>
        <v>1</v>
      </c>
      <c r="BU99" t="b">
        <f t="shared" si="18"/>
        <v>1</v>
      </c>
      <c r="BV99" t="b">
        <f t="shared" si="18"/>
        <v>1</v>
      </c>
    </row>
    <row r="100" spans="2:74">
      <c r="B100" s="250" t="s">
        <v>356</v>
      </c>
      <c r="C100" s="251">
        <v>2021</v>
      </c>
      <c r="D100" s="251">
        <v>2030</v>
      </c>
      <c r="E100" s="251">
        <v>2030</v>
      </c>
      <c r="F100" t="s">
        <v>306</v>
      </c>
      <c r="Z100" s="245"/>
      <c r="AA100" s="25" t="s">
        <v>49</v>
      </c>
      <c r="AB100" s="25">
        <v>2050</v>
      </c>
      <c r="AC100" s="26" t="s">
        <v>73</v>
      </c>
      <c r="AD100" s="60">
        <v>0.33394678771298414</v>
      </c>
      <c r="AE100" s="60">
        <v>0.49605321228701588</v>
      </c>
      <c r="AF100" s="60">
        <v>0</v>
      </c>
      <c r="AG100" s="60">
        <v>0</v>
      </c>
      <c r="AH100" s="60">
        <v>0.05</v>
      </c>
      <c r="AI100" s="60">
        <v>0.12</v>
      </c>
      <c r="AJ100" s="60">
        <v>0</v>
      </c>
      <c r="AK100" s="60">
        <v>0</v>
      </c>
      <c r="AL100" s="60">
        <v>0</v>
      </c>
      <c r="AM100" s="60">
        <v>0</v>
      </c>
      <c r="AN100" s="60">
        <v>0</v>
      </c>
      <c r="AO100" s="60">
        <v>0</v>
      </c>
      <c r="AP100" s="60">
        <v>0</v>
      </c>
      <c r="AQ100" s="60">
        <v>0</v>
      </c>
      <c r="AR100" s="24">
        <v>1</v>
      </c>
      <c r="AS100" s="246"/>
      <c r="AT100">
        <v>0.33394678771298414</v>
      </c>
      <c r="AU100">
        <v>0.49605321228701588</v>
      </c>
      <c r="AV100">
        <v>0</v>
      </c>
      <c r="AW100">
        <v>0</v>
      </c>
      <c r="AX100">
        <v>0.05</v>
      </c>
      <c r="AY100">
        <v>0.12</v>
      </c>
      <c r="AZ100">
        <v>0</v>
      </c>
      <c r="BA100">
        <v>0</v>
      </c>
      <c r="BB100">
        <v>0</v>
      </c>
      <c r="BC100">
        <v>0</v>
      </c>
      <c r="BD100">
        <v>0</v>
      </c>
      <c r="BE100">
        <v>0</v>
      </c>
      <c r="BF100">
        <v>0</v>
      </c>
      <c r="BG100">
        <v>0</v>
      </c>
      <c r="BI100" t="b">
        <f t="shared" si="19"/>
        <v>1</v>
      </c>
      <c r="BJ100" t="b">
        <f t="shared" si="18"/>
        <v>1</v>
      </c>
      <c r="BK100" t="b">
        <f t="shared" si="18"/>
        <v>1</v>
      </c>
      <c r="BL100" t="b">
        <f t="shared" si="18"/>
        <v>1</v>
      </c>
      <c r="BM100" t="b">
        <f t="shared" si="18"/>
        <v>1</v>
      </c>
      <c r="BN100" t="b">
        <f t="shared" si="18"/>
        <v>1</v>
      </c>
      <c r="BO100" t="b">
        <f t="shared" si="18"/>
        <v>1</v>
      </c>
      <c r="BP100" t="b">
        <f t="shared" si="18"/>
        <v>1</v>
      </c>
      <c r="BQ100" t="b">
        <f t="shared" si="18"/>
        <v>1</v>
      </c>
      <c r="BR100" t="b">
        <f t="shared" si="18"/>
        <v>1</v>
      </c>
      <c r="BS100" t="b">
        <f t="shared" si="18"/>
        <v>1</v>
      </c>
      <c r="BT100" t="b">
        <f t="shared" si="18"/>
        <v>1</v>
      </c>
      <c r="BU100" t="b">
        <f t="shared" si="18"/>
        <v>1</v>
      </c>
      <c r="BV100" t="b">
        <f t="shared" si="18"/>
        <v>1</v>
      </c>
    </row>
    <row r="101" spans="2:74">
      <c r="B101" s="57" t="s">
        <v>190</v>
      </c>
      <c r="C101" s="253">
        <v>303.58221435546875</v>
      </c>
      <c r="D101" s="253" cm="1">
        <f t="array" ref="D101:D113">MMULT($J$4:$W$16,TRANSPOSE('A renseigner'!$E$88:$R$88))*C114*'A renseigner'!E162*'A renseigner'!G14/'A renseigner'!$E14*(5255)/(5255+1122)</f>
        <v>313.11083341194944</v>
      </c>
      <c r="E101" s="253" cm="1">
        <f t="array" ref="E101:E113">MMULT($J$4:$W$16,TRANSPOSE('A renseigner'!$E$89:$R$89))*$C114*'A renseigner'!G162*'A renseigner'!K14/'A renseigner'!$E14*1230/(1230+4763)</f>
        <v>103.8831580755709</v>
      </c>
      <c r="F101" s="255">
        <f>D101-C101</f>
        <v>9.528619056480693</v>
      </c>
      <c r="G101" s="255"/>
      <c r="Z101" s="245"/>
      <c r="AA101" s="27"/>
      <c r="AB101" s="27"/>
      <c r="AC101" s="28"/>
      <c r="AD101" s="61"/>
      <c r="AE101" s="61"/>
      <c r="AF101" s="61"/>
      <c r="AG101" s="61"/>
      <c r="AH101" s="61"/>
      <c r="AI101" s="61"/>
      <c r="AJ101" s="61"/>
      <c r="AK101" s="61"/>
      <c r="AL101" s="61"/>
      <c r="AM101" s="61"/>
      <c r="AN101" s="61"/>
      <c r="AO101" s="61"/>
      <c r="AP101" s="61"/>
      <c r="AQ101" s="61"/>
      <c r="AR101" s="180">
        <v>0</v>
      </c>
      <c r="AS101" s="246"/>
      <c r="BI101" t="b">
        <f t="shared" si="19"/>
        <v>1</v>
      </c>
      <c r="BJ101" t="b">
        <f t="shared" si="18"/>
        <v>1</v>
      </c>
      <c r="BK101" t="b">
        <f t="shared" si="18"/>
        <v>1</v>
      </c>
      <c r="BL101" t="b">
        <f t="shared" si="18"/>
        <v>1</v>
      </c>
      <c r="BM101" t="b">
        <f t="shared" si="18"/>
        <v>1</v>
      </c>
      <c r="BN101" t="b">
        <f t="shared" si="18"/>
        <v>1</v>
      </c>
      <c r="BO101" t="b">
        <f t="shared" si="18"/>
        <v>1</v>
      </c>
      <c r="BP101" t="b">
        <f t="shared" si="18"/>
        <v>1</v>
      </c>
      <c r="BQ101" t="b">
        <f t="shared" si="18"/>
        <v>1</v>
      </c>
      <c r="BR101" t="b">
        <f t="shared" si="18"/>
        <v>1</v>
      </c>
      <c r="BS101" t="b">
        <f t="shared" si="18"/>
        <v>1</v>
      </c>
      <c r="BT101" t="b">
        <f t="shared" si="18"/>
        <v>1</v>
      </c>
      <c r="BU101" t="b">
        <f t="shared" si="18"/>
        <v>1</v>
      </c>
      <c r="BV101" t="b">
        <f t="shared" si="18"/>
        <v>1</v>
      </c>
    </row>
    <row r="102" spans="2:74">
      <c r="B102" s="57" t="s">
        <v>48</v>
      </c>
      <c r="C102" s="253">
        <v>0</v>
      </c>
      <c r="D102" s="253">
        <v>0</v>
      </c>
      <c r="E102" s="253">
        <v>0</v>
      </c>
      <c r="F102" s="255">
        <f t="shared" ref="F102:F114" si="20">D102-C102</f>
        <v>0</v>
      </c>
      <c r="G102" s="255"/>
      <c r="Z102" s="245"/>
      <c r="AA102" s="25" t="s">
        <v>50</v>
      </c>
      <c r="AB102" s="25">
        <v>2021</v>
      </c>
      <c r="AC102" s="26" t="s">
        <v>73</v>
      </c>
      <c r="AD102" s="60">
        <v>3.5000000000000003E-2</v>
      </c>
      <c r="AE102" s="60">
        <v>0</v>
      </c>
      <c r="AF102" s="60">
        <v>0.02</v>
      </c>
      <c r="AG102" s="60">
        <v>0.22</v>
      </c>
      <c r="AH102" s="60">
        <v>0</v>
      </c>
      <c r="AI102" s="60">
        <v>0</v>
      </c>
      <c r="AJ102" s="60">
        <v>0</v>
      </c>
      <c r="AK102" s="60">
        <v>0</v>
      </c>
      <c r="AL102" s="60">
        <v>0</v>
      </c>
      <c r="AM102" s="60">
        <v>0</v>
      </c>
      <c r="AN102" s="60">
        <v>0.72499999999999998</v>
      </c>
      <c r="AO102" s="60">
        <v>0</v>
      </c>
      <c r="AP102" s="60">
        <v>0</v>
      </c>
      <c r="AQ102" s="60">
        <v>0</v>
      </c>
      <c r="AR102" s="24">
        <v>1</v>
      </c>
      <c r="AS102" s="246"/>
      <c r="AT102">
        <v>3.5000000000000003E-2</v>
      </c>
      <c r="AU102">
        <v>0</v>
      </c>
      <c r="AV102">
        <v>0.02</v>
      </c>
      <c r="AW102">
        <v>0.22</v>
      </c>
      <c r="AX102">
        <v>0</v>
      </c>
      <c r="AY102">
        <v>0</v>
      </c>
      <c r="AZ102">
        <v>0</v>
      </c>
      <c r="BA102">
        <v>0</v>
      </c>
      <c r="BB102">
        <v>0</v>
      </c>
      <c r="BC102">
        <v>0</v>
      </c>
      <c r="BD102">
        <v>0.72499999999999998</v>
      </c>
      <c r="BE102">
        <v>0</v>
      </c>
      <c r="BF102">
        <v>0</v>
      </c>
      <c r="BG102">
        <v>0</v>
      </c>
      <c r="BI102" t="b">
        <f t="shared" si="19"/>
        <v>1</v>
      </c>
      <c r="BJ102" t="b">
        <f t="shared" si="18"/>
        <v>1</v>
      </c>
      <c r="BK102" t="b">
        <f t="shared" si="18"/>
        <v>1</v>
      </c>
      <c r="BL102" t="b">
        <f t="shared" si="18"/>
        <v>1</v>
      </c>
      <c r="BM102" t="b">
        <f t="shared" si="18"/>
        <v>1</v>
      </c>
      <c r="BN102" t="b">
        <f t="shared" si="18"/>
        <v>1</v>
      </c>
      <c r="BO102" t="b">
        <f t="shared" si="18"/>
        <v>1</v>
      </c>
      <c r="BP102" t="b">
        <f t="shared" si="18"/>
        <v>1</v>
      </c>
      <c r="BQ102" t="b">
        <f t="shared" si="18"/>
        <v>1</v>
      </c>
      <c r="BR102" t="b">
        <f t="shared" si="18"/>
        <v>1</v>
      </c>
      <c r="BS102" t="b">
        <f t="shared" si="18"/>
        <v>1</v>
      </c>
      <c r="BT102" t="b">
        <f t="shared" si="18"/>
        <v>1</v>
      </c>
      <c r="BU102" t="b">
        <f t="shared" si="18"/>
        <v>1</v>
      </c>
      <c r="BV102" t="b">
        <f t="shared" si="18"/>
        <v>1</v>
      </c>
    </row>
    <row r="103" spans="2:74">
      <c r="B103" s="57" t="s">
        <v>308</v>
      </c>
      <c r="C103" s="253">
        <v>25.298517227172852</v>
      </c>
      <c r="D103" s="253">
        <v>26.092569450995779</v>
      </c>
      <c r="E103" s="253">
        <v>0</v>
      </c>
      <c r="F103" s="255">
        <f t="shared" si="20"/>
        <v>0.79405222382292706</v>
      </c>
      <c r="G103" s="255"/>
      <c r="Z103" s="245"/>
      <c r="AA103" s="25" t="s">
        <v>50</v>
      </c>
      <c r="AB103" s="25">
        <v>2030</v>
      </c>
      <c r="AC103" s="26" t="s">
        <v>73</v>
      </c>
      <c r="AD103" s="60">
        <v>0.02</v>
      </c>
      <c r="AE103" s="60">
        <v>0</v>
      </c>
      <c r="AF103" s="60">
        <v>0.02</v>
      </c>
      <c r="AG103" s="60">
        <v>0.2</v>
      </c>
      <c r="AH103" s="60">
        <v>0.01</v>
      </c>
      <c r="AI103" s="60">
        <v>0</v>
      </c>
      <c r="AJ103" s="60">
        <v>0</v>
      </c>
      <c r="AK103" s="60">
        <v>0</v>
      </c>
      <c r="AL103" s="60">
        <v>0</v>
      </c>
      <c r="AM103" s="60">
        <v>0</v>
      </c>
      <c r="AN103" s="60">
        <v>0.75</v>
      </c>
      <c r="AO103" s="60">
        <v>0</v>
      </c>
      <c r="AP103" s="60">
        <v>0</v>
      </c>
      <c r="AQ103" s="60">
        <v>0</v>
      </c>
      <c r="AR103" s="24">
        <v>1</v>
      </c>
      <c r="AS103" s="246"/>
      <c r="AT103">
        <v>0.02</v>
      </c>
      <c r="AU103">
        <v>0</v>
      </c>
      <c r="AV103">
        <v>0.02</v>
      </c>
      <c r="AW103">
        <v>0.2</v>
      </c>
      <c r="AX103">
        <v>0.01</v>
      </c>
      <c r="AY103">
        <v>0</v>
      </c>
      <c r="AZ103">
        <v>0</v>
      </c>
      <c r="BA103">
        <v>0</v>
      </c>
      <c r="BB103">
        <v>0</v>
      </c>
      <c r="BC103">
        <v>0</v>
      </c>
      <c r="BD103">
        <v>0.75</v>
      </c>
      <c r="BE103">
        <v>0</v>
      </c>
      <c r="BF103">
        <v>0</v>
      </c>
      <c r="BG103">
        <v>0</v>
      </c>
      <c r="BI103" t="b">
        <f t="shared" si="19"/>
        <v>1</v>
      </c>
      <c r="BJ103" t="b">
        <f t="shared" si="18"/>
        <v>1</v>
      </c>
      <c r="BK103" t="b">
        <f t="shared" si="18"/>
        <v>1</v>
      </c>
      <c r="BL103" t="b">
        <f t="shared" si="18"/>
        <v>1</v>
      </c>
      <c r="BM103" t="b">
        <f t="shared" si="18"/>
        <v>1</v>
      </c>
      <c r="BN103" t="b">
        <f t="shared" si="18"/>
        <v>1</v>
      </c>
      <c r="BO103" t="b">
        <f t="shared" si="18"/>
        <v>1</v>
      </c>
      <c r="BP103" t="b">
        <f t="shared" si="18"/>
        <v>1</v>
      </c>
      <c r="BQ103" t="b">
        <f t="shared" si="18"/>
        <v>1</v>
      </c>
      <c r="BR103" t="b">
        <f t="shared" si="18"/>
        <v>1</v>
      </c>
      <c r="BS103" t="b">
        <f t="shared" si="18"/>
        <v>1</v>
      </c>
      <c r="BT103" t="b">
        <f t="shared" si="18"/>
        <v>1</v>
      </c>
      <c r="BU103" t="b">
        <f t="shared" si="18"/>
        <v>1</v>
      </c>
      <c r="BV103" t="b">
        <f t="shared" si="18"/>
        <v>1</v>
      </c>
    </row>
    <row r="104" spans="2:74">
      <c r="B104" s="57" t="s">
        <v>72</v>
      </c>
      <c r="C104" s="253">
        <v>4705.5244140625</v>
      </c>
      <c r="D104" s="253">
        <v>4125.2352302024337</v>
      </c>
      <c r="E104" s="253">
        <v>794.70615927811752</v>
      </c>
      <c r="F104" s="255">
        <f>D104-C104</f>
        <v>-580.28918386006626</v>
      </c>
      <c r="G104" s="255"/>
      <c r="Z104" s="245"/>
      <c r="AA104" s="25" t="s">
        <v>50</v>
      </c>
      <c r="AB104" s="25">
        <v>2050</v>
      </c>
      <c r="AC104" s="26" t="s">
        <v>73</v>
      </c>
      <c r="AD104" s="60">
        <v>1.0514067876993801E-2</v>
      </c>
      <c r="AE104" s="60">
        <v>0</v>
      </c>
      <c r="AF104" s="60">
        <v>1.60951739582194E-2</v>
      </c>
      <c r="AG104" s="60">
        <v>0.14413969617456701</v>
      </c>
      <c r="AH104" s="60">
        <v>2.19855996537811E-2</v>
      </c>
      <c r="AI104" s="60">
        <v>0</v>
      </c>
      <c r="AJ104" s="60">
        <v>0</v>
      </c>
      <c r="AK104" s="60">
        <v>0</v>
      </c>
      <c r="AL104" s="60">
        <v>0</v>
      </c>
      <c r="AM104" s="60">
        <v>0</v>
      </c>
      <c r="AN104" s="60">
        <v>0.80726546233643903</v>
      </c>
      <c r="AO104" s="60">
        <v>0</v>
      </c>
      <c r="AP104" s="60">
        <v>0</v>
      </c>
      <c r="AQ104" s="60">
        <v>0</v>
      </c>
      <c r="AR104" s="24">
        <v>1.0000000000000004</v>
      </c>
      <c r="AS104" s="246"/>
      <c r="AT104">
        <v>1.0514067876993801E-2</v>
      </c>
      <c r="AU104">
        <v>0</v>
      </c>
      <c r="AV104">
        <v>1.60951739582194E-2</v>
      </c>
      <c r="AW104">
        <v>0.14413969617456701</v>
      </c>
      <c r="AX104">
        <v>2.19855996537811E-2</v>
      </c>
      <c r="AY104">
        <v>0</v>
      </c>
      <c r="AZ104">
        <v>0</v>
      </c>
      <c r="BA104">
        <v>0</v>
      </c>
      <c r="BB104">
        <v>0</v>
      </c>
      <c r="BC104">
        <v>0</v>
      </c>
      <c r="BD104">
        <v>0.80726546233643903</v>
      </c>
      <c r="BE104">
        <v>0</v>
      </c>
      <c r="BF104">
        <v>0</v>
      </c>
      <c r="BG104">
        <v>0</v>
      </c>
      <c r="BI104" t="b">
        <f t="shared" si="19"/>
        <v>1</v>
      </c>
      <c r="BJ104" t="b">
        <f t="shared" si="18"/>
        <v>1</v>
      </c>
      <c r="BK104" t="b">
        <f t="shared" si="18"/>
        <v>1</v>
      </c>
      <c r="BL104" t="b">
        <f t="shared" si="18"/>
        <v>1</v>
      </c>
      <c r="BM104" t="b">
        <f t="shared" si="18"/>
        <v>1</v>
      </c>
      <c r="BN104" t="b">
        <f t="shared" si="18"/>
        <v>1</v>
      </c>
      <c r="BO104" t="b">
        <f t="shared" si="18"/>
        <v>1</v>
      </c>
      <c r="BP104" t="b">
        <f t="shared" si="18"/>
        <v>1</v>
      </c>
      <c r="BQ104" t="b">
        <f t="shared" si="18"/>
        <v>1</v>
      </c>
      <c r="BR104" t="b">
        <f t="shared" si="18"/>
        <v>1</v>
      </c>
      <c r="BS104" t="b">
        <f t="shared" si="18"/>
        <v>1</v>
      </c>
      <c r="BT104" t="b">
        <f t="shared" si="18"/>
        <v>1</v>
      </c>
      <c r="BU104" t="b">
        <f t="shared" si="18"/>
        <v>1</v>
      </c>
      <c r="BV104" t="b">
        <f t="shared" si="18"/>
        <v>1</v>
      </c>
    </row>
    <row r="105" spans="2:74">
      <c r="B105" s="57" t="s">
        <v>42</v>
      </c>
      <c r="C105" s="253"/>
      <c r="D105" s="253">
        <v>0</v>
      </c>
      <c r="E105" s="253">
        <v>0</v>
      </c>
      <c r="F105" s="255">
        <f t="shared" si="20"/>
        <v>0</v>
      </c>
      <c r="G105" s="255"/>
      <c r="Z105" s="245"/>
      <c r="AA105" s="27"/>
      <c r="AB105" s="27"/>
      <c r="AC105" s="28"/>
      <c r="AD105" s="61"/>
      <c r="AE105" s="61"/>
      <c r="AF105" s="61"/>
      <c r="AG105" s="61"/>
      <c r="AH105" s="61"/>
      <c r="AI105" s="61"/>
      <c r="AJ105" s="61"/>
      <c r="AK105" s="61"/>
      <c r="AL105" s="61"/>
      <c r="AM105" s="61"/>
      <c r="AN105" s="61"/>
      <c r="AO105" s="61"/>
      <c r="AP105" s="61"/>
      <c r="AQ105" s="61"/>
      <c r="AR105" s="180">
        <v>0</v>
      </c>
      <c r="AS105" s="246"/>
      <c r="BI105" t="b">
        <f t="shared" si="19"/>
        <v>1</v>
      </c>
      <c r="BJ105" t="b">
        <f t="shared" si="18"/>
        <v>1</v>
      </c>
      <c r="BK105" t="b">
        <f t="shared" si="18"/>
        <v>1</v>
      </c>
      <c r="BL105" t="b">
        <f t="shared" si="18"/>
        <v>1</v>
      </c>
      <c r="BM105" t="b">
        <f t="shared" si="18"/>
        <v>1</v>
      </c>
      <c r="BN105" t="b">
        <f t="shared" si="18"/>
        <v>1</v>
      </c>
      <c r="BO105" t="b">
        <f t="shared" si="18"/>
        <v>1</v>
      </c>
      <c r="BP105" t="b">
        <f t="shared" si="18"/>
        <v>1</v>
      </c>
      <c r="BQ105" t="b">
        <f t="shared" si="18"/>
        <v>1</v>
      </c>
      <c r="BR105" t="b">
        <f t="shared" si="18"/>
        <v>1</v>
      </c>
      <c r="BS105" t="b">
        <f t="shared" si="18"/>
        <v>1</v>
      </c>
      <c r="BT105" t="b">
        <f t="shared" si="18"/>
        <v>1</v>
      </c>
      <c r="BU105" t="b">
        <f t="shared" si="18"/>
        <v>1</v>
      </c>
      <c r="BV105" t="b">
        <f t="shared" si="18"/>
        <v>1</v>
      </c>
    </row>
    <row r="106" spans="2:74">
      <c r="B106" s="57" t="s">
        <v>309</v>
      </c>
      <c r="C106" s="253">
        <v>25.298517227172852</v>
      </c>
      <c r="D106" s="253">
        <v>26.092569450995779</v>
      </c>
      <c r="E106" s="253">
        <v>0</v>
      </c>
      <c r="F106" s="255">
        <f>D106-C106</f>
        <v>0.79405222382292706</v>
      </c>
      <c r="G106" s="255"/>
      <c r="Z106" s="245"/>
      <c r="AA106" s="25" t="s">
        <v>51</v>
      </c>
      <c r="AB106" s="25">
        <v>2021</v>
      </c>
      <c r="AC106" s="26" t="s">
        <v>73</v>
      </c>
      <c r="AD106" s="60">
        <v>0</v>
      </c>
      <c r="AE106" s="60">
        <v>0</v>
      </c>
      <c r="AF106" s="60">
        <v>0</v>
      </c>
      <c r="AG106" s="60">
        <v>0.84803256445047492</v>
      </c>
      <c r="AH106" s="60">
        <v>0</v>
      </c>
      <c r="AI106" s="60">
        <v>0</v>
      </c>
      <c r="AJ106" s="60">
        <v>0</v>
      </c>
      <c r="AK106" s="60">
        <v>0</v>
      </c>
      <c r="AL106" s="60">
        <v>0</v>
      </c>
      <c r="AM106" s="60">
        <v>0</v>
      </c>
      <c r="AN106" s="60">
        <v>0.1519674355495251</v>
      </c>
      <c r="AO106" s="60">
        <v>0</v>
      </c>
      <c r="AP106" s="60">
        <v>0</v>
      </c>
      <c r="AQ106" s="60">
        <v>0</v>
      </c>
      <c r="AR106" s="24">
        <v>1</v>
      </c>
      <c r="AS106" s="246"/>
      <c r="AT106">
        <v>0</v>
      </c>
      <c r="AU106">
        <v>0</v>
      </c>
      <c r="AV106">
        <v>0</v>
      </c>
      <c r="AW106">
        <v>0.84803256445047492</v>
      </c>
      <c r="AX106">
        <v>0</v>
      </c>
      <c r="AY106">
        <v>0</v>
      </c>
      <c r="AZ106">
        <v>0</v>
      </c>
      <c r="BA106">
        <v>0</v>
      </c>
      <c r="BB106">
        <v>0</v>
      </c>
      <c r="BC106">
        <v>0</v>
      </c>
      <c r="BD106">
        <v>0.1519674355495251</v>
      </c>
      <c r="BE106">
        <v>0</v>
      </c>
      <c r="BF106">
        <v>0</v>
      </c>
      <c r="BG106">
        <v>0</v>
      </c>
      <c r="BI106" t="b">
        <f t="shared" si="19"/>
        <v>1</v>
      </c>
      <c r="BJ106" t="b">
        <f t="shared" si="18"/>
        <v>1</v>
      </c>
      <c r="BK106" t="b">
        <f t="shared" si="18"/>
        <v>1</v>
      </c>
      <c r="BL106" t="b">
        <f t="shared" si="18"/>
        <v>1</v>
      </c>
      <c r="BM106" t="b">
        <f t="shared" si="18"/>
        <v>1</v>
      </c>
      <c r="BN106" t="b">
        <f t="shared" si="18"/>
        <v>1</v>
      </c>
      <c r="BO106" t="b">
        <f t="shared" si="18"/>
        <v>1</v>
      </c>
      <c r="BP106" t="b">
        <f t="shared" si="18"/>
        <v>1</v>
      </c>
      <c r="BQ106" t="b">
        <f t="shared" si="18"/>
        <v>1</v>
      </c>
      <c r="BR106" t="b">
        <f t="shared" si="18"/>
        <v>1</v>
      </c>
      <c r="BS106" t="b">
        <f t="shared" si="18"/>
        <v>1</v>
      </c>
      <c r="BT106" t="b">
        <f t="shared" si="18"/>
        <v>1</v>
      </c>
      <c r="BU106" t="b">
        <f t="shared" si="18"/>
        <v>1</v>
      </c>
      <c r="BV106" t="b">
        <f t="shared" si="18"/>
        <v>1</v>
      </c>
    </row>
    <row r="107" spans="2:74">
      <c r="B107" s="57" t="s">
        <v>310</v>
      </c>
      <c r="C107" s="253">
        <v>0</v>
      </c>
      <c r="D107" s="253">
        <v>0</v>
      </c>
      <c r="E107" s="253">
        <v>0</v>
      </c>
      <c r="F107" s="255">
        <f t="shared" si="20"/>
        <v>0</v>
      </c>
      <c r="G107" s="255"/>
      <c r="Z107" s="245"/>
      <c r="AA107" s="25" t="s">
        <v>51</v>
      </c>
      <c r="AB107" s="25">
        <v>2030</v>
      </c>
      <c r="AC107" s="26" t="s">
        <v>73</v>
      </c>
      <c r="AD107" s="60">
        <v>0</v>
      </c>
      <c r="AE107" s="60">
        <v>0</v>
      </c>
      <c r="AF107" s="60">
        <v>0</v>
      </c>
      <c r="AG107" s="60">
        <v>0.54803256445047488</v>
      </c>
      <c r="AH107" s="60">
        <v>0</v>
      </c>
      <c r="AI107" s="60">
        <v>0</v>
      </c>
      <c r="AJ107" s="60">
        <v>0</v>
      </c>
      <c r="AK107" s="60">
        <v>0</v>
      </c>
      <c r="AL107" s="60">
        <v>0</v>
      </c>
      <c r="AM107" s="60">
        <v>0</v>
      </c>
      <c r="AN107" s="60">
        <v>0.1519674355495251</v>
      </c>
      <c r="AO107" s="60">
        <v>0</v>
      </c>
      <c r="AP107" s="60">
        <v>0</v>
      </c>
      <c r="AQ107" s="60">
        <v>0.3</v>
      </c>
      <c r="AR107" s="24">
        <v>1</v>
      </c>
      <c r="AS107" s="246"/>
      <c r="AT107">
        <v>0</v>
      </c>
      <c r="AU107">
        <v>0</v>
      </c>
      <c r="AV107">
        <v>0</v>
      </c>
      <c r="AW107">
        <v>0.54803256445047488</v>
      </c>
      <c r="AX107">
        <v>0</v>
      </c>
      <c r="AY107">
        <v>0</v>
      </c>
      <c r="AZ107">
        <v>0</v>
      </c>
      <c r="BA107">
        <v>0</v>
      </c>
      <c r="BB107">
        <v>0</v>
      </c>
      <c r="BC107">
        <v>0</v>
      </c>
      <c r="BD107">
        <v>0.1519674355495251</v>
      </c>
      <c r="BE107">
        <v>0</v>
      </c>
      <c r="BF107">
        <v>0</v>
      </c>
      <c r="BG107">
        <v>0.3</v>
      </c>
      <c r="BI107" t="b">
        <f t="shared" si="19"/>
        <v>1</v>
      </c>
      <c r="BJ107" t="b">
        <f t="shared" si="18"/>
        <v>1</v>
      </c>
      <c r="BK107" t="b">
        <f t="shared" si="18"/>
        <v>1</v>
      </c>
      <c r="BL107" t="b">
        <f t="shared" si="18"/>
        <v>1</v>
      </c>
      <c r="BM107" t="b">
        <f t="shared" si="18"/>
        <v>1</v>
      </c>
      <c r="BN107" t="b">
        <f t="shared" si="18"/>
        <v>1</v>
      </c>
      <c r="BO107" t="b">
        <f t="shared" si="18"/>
        <v>1</v>
      </c>
      <c r="BP107" t="b">
        <f t="shared" si="18"/>
        <v>1</v>
      </c>
      <c r="BQ107" t="b">
        <f t="shared" si="18"/>
        <v>1</v>
      </c>
      <c r="BR107" t="b">
        <f t="shared" si="18"/>
        <v>1</v>
      </c>
      <c r="BS107" t="b">
        <f t="shared" si="18"/>
        <v>1</v>
      </c>
      <c r="BT107" t="b">
        <f t="shared" si="18"/>
        <v>1</v>
      </c>
      <c r="BU107" t="b">
        <f t="shared" si="18"/>
        <v>1</v>
      </c>
      <c r="BV107" t="b">
        <f t="shared" si="18"/>
        <v>1</v>
      </c>
    </row>
    <row r="108" spans="2:74">
      <c r="B108" s="57" t="s">
        <v>36</v>
      </c>
      <c r="C108" s="253">
        <v>0</v>
      </c>
      <c r="D108" s="253">
        <v>0</v>
      </c>
      <c r="E108" s="253">
        <v>0</v>
      </c>
      <c r="F108" s="255">
        <f t="shared" si="20"/>
        <v>0</v>
      </c>
      <c r="G108" s="255"/>
      <c r="Z108" s="245"/>
      <c r="AA108" s="25" t="s">
        <v>51</v>
      </c>
      <c r="AB108" s="25">
        <v>2050</v>
      </c>
      <c r="AC108" s="26" t="s">
        <v>73</v>
      </c>
      <c r="AD108" s="60">
        <v>0</v>
      </c>
      <c r="AE108" s="60">
        <v>0</v>
      </c>
      <c r="AF108" s="60">
        <v>0</v>
      </c>
      <c r="AG108" s="60">
        <v>0.15207756232687</v>
      </c>
      <c r="AH108" s="60">
        <v>0</v>
      </c>
      <c r="AI108" s="60">
        <v>0</v>
      </c>
      <c r="AJ108" s="60">
        <v>0</v>
      </c>
      <c r="AK108" s="60">
        <v>0</v>
      </c>
      <c r="AL108" s="60">
        <v>0</v>
      </c>
      <c r="AM108" s="60">
        <v>0</v>
      </c>
      <c r="AN108" s="60">
        <v>0.13767313019390601</v>
      </c>
      <c r="AO108" s="60">
        <v>0</v>
      </c>
      <c r="AP108" s="60">
        <v>0</v>
      </c>
      <c r="AQ108" s="60">
        <v>0.71024930747922399</v>
      </c>
      <c r="AR108" s="24">
        <v>1</v>
      </c>
      <c r="AS108" s="246"/>
      <c r="AT108">
        <v>0</v>
      </c>
      <c r="AU108">
        <v>0</v>
      </c>
      <c r="AV108">
        <v>0</v>
      </c>
      <c r="AW108">
        <v>0.15207756232687</v>
      </c>
      <c r="AX108">
        <v>0</v>
      </c>
      <c r="AY108">
        <v>0</v>
      </c>
      <c r="AZ108">
        <v>0</v>
      </c>
      <c r="BA108">
        <v>0</v>
      </c>
      <c r="BB108">
        <v>0</v>
      </c>
      <c r="BC108">
        <v>0</v>
      </c>
      <c r="BD108">
        <v>0.13767313019390601</v>
      </c>
      <c r="BE108">
        <v>0</v>
      </c>
      <c r="BF108">
        <v>0</v>
      </c>
      <c r="BG108">
        <v>0.71024930747922399</v>
      </c>
      <c r="BI108" t="b">
        <f t="shared" si="19"/>
        <v>1</v>
      </c>
      <c r="BJ108" t="b">
        <f t="shared" si="18"/>
        <v>1</v>
      </c>
      <c r="BK108" t="b">
        <f t="shared" si="18"/>
        <v>1</v>
      </c>
      <c r="BL108" t="b">
        <f t="shared" si="18"/>
        <v>1</v>
      </c>
      <c r="BM108" t="b">
        <f t="shared" si="18"/>
        <v>1</v>
      </c>
      <c r="BN108" t="b">
        <f t="shared" si="18"/>
        <v>1</v>
      </c>
      <c r="BO108" t="b">
        <f t="shared" si="18"/>
        <v>1</v>
      </c>
      <c r="BP108" t="b">
        <f t="shared" si="18"/>
        <v>1</v>
      </c>
      <c r="BQ108" t="b">
        <f t="shared" si="18"/>
        <v>1</v>
      </c>
      <c r="BR108" t="b">
        <f t="shared" si="18"/>
        <v>1</v>
      </c>
      <c r="BS108" t="b">
        <f t="shared" si="18"/>
        <v>1</v>
      </c>
      <c r="BT108" t="b">
        <f t="shared" si="18"/>
        <v>1</v>
      </c>
      <c r="BU108" t="b">
        <f t="shared" si="18"/>
        <v>1</v>
      </c>
      <c r="BV108" t="b">
        <f t="shared" si="18"/>
        <v>1</v>
      </c>
    </row>
    <row r="109" spans="2:74">
      <c r="B109" s="57" t="s">
        <v>47</v>
      </c>
      <c r="C109" s="253">
        <v>0</v>
      </c>
      <c r="D109" s="253">
        <v>0</v>
      </c>
      <c r="E109" s="253">
        <v>0</v>
      </c>
      <c r="F109" s="255">
        <f t="shared" si="20"/>
        <v>0</v>
      </c>
      <c r="G109" s="255"/>
      <c r="Z109" s="245"/>
      <c r="AA109" s="27"/>
      <c r="AB109" s="27"/>
      <c r="AC109" s="28"/>
      <c r="AD109" s="61"/>
      <c r="AE109" s="61"/>
      <c r="AF109" s="61"/>
      <c r="AG109" s="61"/>
      <c r="AH109" s="61"/>
      <c r="AI109" s="61"/>
      <c r="AJ109" s="61"/>
      <c r="AK109" s="61"/>
      <c r="AL109" s="61"/>
      <c r="AM109" s="61"/>
      <c r="AN109" s="61"/>
      <c r="AO109" s="61"/>
      <c r="AP109" s="61"/>
      <c r="AQ109" s="61"/>
      <c r="AR109" s="180">
        <v>0</v>
      </c>
      <c r="AS109" s="246"/>
      <c r="BI109" t="b">
        <f t="shared" si="19"/>
        <v>1</v>
      </c>
      <c r="BJ109" t="b">
        <f t="shared" si="18"/>
        <v>1</v>
      </c>
      <c r="BK109" t="b">
        <f t="shared" si="18"/>
        <v>1</v>
      </c>
      <c r="BL109" t="b">
        <f t="shared" si="18"/>
        <v>1</v>
      </c>
      <c r="BM109" t="b">
        <f t="shared" si="18"/>
        <v>1</v>
      </c>
      <c r="BN109" t="b">
        <f t="shared" si="18"/>
        <v>1</v>
      </c>
      <c r="BO109" t="b">
        <f t="shared" si="18"/>
        <v>1</v>
      </c>
      <c r="BP109" t="b">
        <f t="shared" si="18"/>
        <v>1</v>
      </c>
      <c r="BQ109" t="b">
        <f t="shared" si="18"/>
        <v>1</v>
      </c>
      <c r="BR109" t="b">
        <f t="shared" si="18"/>
        <v>1</v>
      </c>
      <c r="BS109" t="b">
        <f t="shared" si="18"/>
        <v>1</v>
      </c>
      <c r="BT109" t="b">
        <f t="shared" si="18"/>
        <v>1</v>
      </c>
      <c r="BU109" t="b">
        <f t="shared" si="18"/>
        <v>1</v>
      </c>
      <c r="BV109" t="b">
        <f t="shared" si="18"/>
        <v>1</v>
      </c>
    </row>
    <row r="110" spans="2:74">
      <c r="B110" s="57" t="s">
        <v>311</v>
      </c>
      <c r="C110" s="253">
        <v>0</v>
      </c>
      <c r="D110" s="253">
        <v>0</v>
      </c>
      <c r="E110" s="253">
        <v>0</v>
      </c>
      <c r="F110" s="255">
        <f t="shared" si="20"/>
        <v>0</v>
      </c>
      <c r="G110" s="255"/>
      <c r="Z110" s="245"/>
      <c r="AA110" s="25" t="s">
        <v>52</v>
      </c>
      <c r="AB110" s="25">
        <v>2021</v>
      </c>
      <c r="AC110" s="26"/>
      <c r="AD110" s="60">
        <v>5.1378862867308035E-2</v>
      </c>
      <c r="AE110" s="60">
        <v>2.8814188170211804E-2</v>
      </c>
      <c r="AF110" s="60">
        <v>8.4139055839584937E-3</v>
      </c>
      <c r="AG110" s="60">
        <v>0.43763063576671102</v>
      </c>
      <c r="AH110" s="60">
        <v>0</v>
      </c>
      <c r="AI110" s="60">
        <v>0</v>
      </c>
      <c r="AJ110" s="60">
        <v>0</v>
      </c>
      <c r="AK110" s="60">
        <v>0</v>
      </c>
      <c r="AL110" s="60">
        <v>0</v>
      </c>
      <c r="AM110" s="60">
        <v>0</v>
      </c>
      <c r="AN110" s="60">
        <v>0.46695970689366384</v>
      </c>
      <c r="AO110" s="60">
        <v>0</v>
      </c>
      <c r="AP110" s="60">
        <v>6.8027007181468303E-3</v>
      </c>
      <c r="AQ110" s="60">
        <v>0</v>
      </c>
      <c r="AR110" s="24">
        <v>1</v>
      </c>
      <c r="AS110" s="246"/>
      <c r="AT110">
        <v>5.1378862867308035E-2</v>
      </c>
      <c r="AU110">
        <v>2.8814188170211804E-2</v>
      </c>
      <c r="AV110">
        <v>8.4139055839584937E-3</v>
      </c>
      <c r="AW110">
        <v>0.43763063576671102</v>
      </c>
      <c r="AX110">
        <v>0</v>
      </c>
      <c r="AY110">
        <v>0</v>
      </c>
      <c r="AZ110">
        <v>0</v>
      </c>
      <c r="BA110">
        <v>0</v>
      </c>
      <c r="BB110">
        <v>0</v>
      </c>
      <c r="BC110">
        <v>0</v>
      </c>
      <c r="BD110">
        <v>0.46695970689366384</v>
      </c>
      <c r="BE110">
        <v>0</v>
      </c>
      <c r="BF110">
        <v>6.8027007181468303E-3</v>
      </c>
      <c r="BG110">
        <v>0</v>
      </c>
      <c r="BI110" t="b">
        <f t="shared" si="19"/>
        <v>1</v>
      </c>
      <c r="BJ110" t="b">
        <f t="shared" si="18"/>
        <v>1</v>
      </c>
      <c r="BK110" t="b">
        <f t="shared" si="18"/>
        <v>1</v>
      </c>
      <c r="BL110" t="b">
        <f t="shared" si="18"/>
        <v>1</v>
      </c>
      <c r="BM110" t="b">
        <f t="shared" si="18"/>
        <v>1</v>
      </c>
      <c r="BN110" t="b">
        <f t="shared" si="18"/>
        <v>1</v>
      </c>
      <c r="BO110" t="b">
        <f t="shared" si="18"/>
        <v>1</v>
      </c>
      <c r="BP110" t="b">
        <f t="shared" si="18"/>
        <v>1</v>
      </c>
      <c r="BQ110" t="b">
        <f t="shared" si="18"/>
        <v>1</v>
      </c>
      <c r="BR110" t="b">
        <f t="shared" si="18"/>
        <v>1</v>
      </c>
      <c r="BS110" t="b">
        <f t="shared" si="18"/>
        <v>1</v>
      </c>
      <c r="BT110" t="b">
        <f t="shared" si="18"/>
        <v>1</v>
      </c>
      <c r="BU110" t="b">
        <f t="shared" si="18"/>
        <v>1</v>
      </c>
      <c r="BV110" t="b">
        <f t="shared" si="18"/>
        <v>1</v>
      </c>
    </row>
    <row r="111" spans="2:74">
      <c r="B111" s="57" t="s">
        <v>312</v>
      </c>
      <c r="C111" s="253">
        <v>0</v>
      </c>
      <c r="D111" s="253">
        <v>0</v>
      </c>
      <c r="E111" s="253">
        <v>0</v>
      </c>
      <c r="F111" s="255">
        <f t="shared" si="20"/>
        <v>0</v>
      </c>
      <c r="G111" s="255"/>
      <c r="Z111" s="245"/>
      <c r="AA111" s="25" t="s">
        <v>52</v>
      </c>
      <c r="AB111" s="25">
        <v>2030</v>
      </c>
      <c r="AC111" s="26"/>
      <c r="AD111" s="60">
        <v>0.04</v>
      </c>
      <c r="AE111" s="60">
        <v>0</v>
      </c>
      <c r="AF111" s="60">
        <v>0.01</v>
      </c>
      <c r="AG111" s="60">
        <v>0.31</v>
      </c>
      <c r="AH111" s="60">
        <v>0.03</v>
      </c>
      <c r="AI111" s="60">
        <v>0</v>
      </c>
      <c r="AJ111" s="60">
        <v>0</v>
      </c>
      <c r="AK111" s="60">
        <v>0</v>
      </c>
      <c r="AL111" s="60">
        <v>0</v>
      </c>
      <c r="AM111" s="60">
        <v>0</v>
      </c>
      <c r="AN111" s="60">
        <v>0.6</v>
      </c>
      <c r="AO111" s="60">
        <v>0</v>
      </c>
      <c r="AP111" s="60">
        <v>0.01</v>
      </c>
      <c r="AQ111" s="60">
        <v>0</v>
      </c>
      <c r="AR111" s="24">
        <v>1</v>
      </c>
      <c r="AS111" s="246"/>
      <c r="AT111">
        <v>0.04</v>
      </c>
      <c r="AU111">
        <v>0</v>
      </c>
      <c r="AV111">
        <v>0.01</v>
      </c>
      <c r="AW111">
        <v>0.31</v>
      </c>
      <c r="AX111">
        <v>0.03</v>
      </c>
      <c r="AY111">
        <v>0</v>
      </c>
      <c r="AZ111">
        <v>0</v>
      </c>
      <c r="BA111">
        <v>0</v>
      </c>
      <c r="BB111">
        <v>0</v>
      </c>
      <c r="BC111">
        <v>0</v>
      </c>
      <c r="BD111">
        <v>0.6</v>
      </c>
      <c r="BE111">
        <v>0</v>
      </c>
      <c r="BF111">
        <v>0.01</v>
      </c>
      <c r="BG111">
        <v>0</v>
      </c>
      <c r="BI111" t="b">
        <f t="shared" si="19"/>
        <v>1</v>
      </c>
      <c r="BJ111" t="b">
        <f t="shared" si="18"/>
        <v>1</v>
      </c>
      <c r="BK111" t="b">
        <f t="shared" si="18"/>
        <v>1</v>
      </c>
      <c r="BL111" t="b">
        <f t="shared" si="18"/>
        <v>1</v>
      </c>
      <c r="BM111" t="b">
        <f t="shared" si="18"/>
        <v>1</v>
      </c>
      <c r="BN111" t="b">
        <f t="shared" si="18"/>
        <v>1</v>
      </c>
      <c r="BO111" t="b">
        <f t="shared" si="18"/>
        <v>1</v>
      </c>
      <c r="BP111" t="b">
        <f t="shared" si="18"/>
        <v>1</v>
      </c>
      <c r="BQ111" t="b">
        <f t="shared" si="18"/>
        <v>1</v>
      </c>
      <c r="BR111" t="b">
        <f t="shared" si="18"/>
        <v>1</v>
      </c>
      <c r="BS111" t="b">
        <f t="shared" si="18"/>
        <v>1</v>
      </c>
      <c r="BT111" t="b">
        <f t="shared" si="18"/>
        <v>1</v>
      </c>
      <c r="BU111" t="b">
        <f t="shared" si="18"/>
        <v>1</v>
      </c>
      <c r="BV111" t="b">
        <f t="shared" si="18"/>
        <v>1</v>
      </c>
    </row>
    <row r="112" spans="2:74">
      <c r="B112" s="57" t="s">
        <v>313</v>
      </c>
      <c r="C112" s="253">
        <v>0</v>
      </c>
      <c r="D112" s="253">
        <v>0</v>
      </c>
      <c r="E112" s="253">
        <v>0</v>
      </c>
      <c r="F112" s="255">
        <f t="shared" si="20"/>
        <v>0</v>
      </c>
      <c r="G112" s="255"/>
      <c r="Z112" s="245"/>
      <c r="AA112" s="25" t="s">
        <v>52</v>
      </c>
      <c r="AB112" s="25">
        <v>2050</v>
      </c>
      <c r="AC112" s="26"/>
      <c r="AD112" s="60">
        <v>0.03</v>
      </c>
      <c r="AE112" s="60">
        <v>0</v>
      </c>
      <c r="AF112" s="60">
        <v>0.01</v>
      </c>
      <c r="AG112" s="60">
        <v>0.20000000000000007</v>
      </c>
      <c r="AH112" s="60">
        <v>0.05</v>
      </c>
      <c r="AI112" s="60">
        <v>0</v>
      </c>
      <c r="AJ112" s="60">
        <v>0</v>
      </c>
      <c r="AK112" s="60">
        <v>0</v>
      </c>
      <c r="AL112" s="60">
        <v>0</v>
      </c>
      <c r="AM112" s="60">
        <v>0</v>
      </c>
      <c r="AN112" s="60">
        <v>0.7</v>
      </c>
      <c r="AO112" s="60">
        <v>0</v>
      </c>
      <c r="AP112" s="60">
        <v>0.01</v>
      </c>
      <c r="AQ112" s="60">
        <v>0</v>
      </c>
      <c r="AR112" s="24">
        <v>1</v>
      </c>
      <c r="AS112" s="246"/>
      <c r="AT112">
        <v>0.03</v>
      </c>
      <c r="AU112">
        <v>0</v>
      </c>
      <c r="AV112">
        <v>0.01</v>
      </c>
      <c r="AW112">
        <v>0.20000000000000007</v>
      </c>
      <c r="AX112">
        <v>0.05</v>
      </c>
      <c r="AY112">
        <v>0</v>
      </c>
      <c r="AZ112">
        <v>0</v>
      </c>
      <c r="BA112">
        <v>0</v>
      </c>
      <c r="BB112">
        <v>0</v>
      </c>
      <c r="BC112">
        <v>0</v>
      </c>
      <c r="BD112">
        <v>0.7</v>
      </c>
      <c r="BE112">
        <v>0</v>
      </c>
      <c r="BF112">
        <v>0.01</v>
      </c>
      <c r="BG112">
        <v>0</v>
      </c>
      <c r="BI112" t="b">
        <f t="shared" si="19"/>
        <v>1</v>
      </c>
      <c r="BJ112" t="b">
        <f t="shared" si="18"/>
        <v>1</v>
      </c>
      <c r="BK112" t="b">
        <f t="shared" si="18"/>
        <v>1</v>
      </c>
      <c r="BL112" t="b">
        <f t="shared" si="18"/>
        <v>1</v>
      </c>
      <c r="BM112" t="b">
        <f t="shared" si="18"/>
        <v>1</v>
      </c>
      <c r="BN112" t="b">
        <f t="shared" si="18"/>
        <v>1</v>
      </c>
      <c r="BO112" t="b">
        <f t="shared" si="18"/>
        <v>1</v>
      </c>
      <c r="BP112" t="b">
        <f t="shared" si="18"/>
        <v>1</v>
      </c>
      <c r="BQ112" t="b">
        <f t="shared" si="18"/>
        <v>1</v>
      </c>
      <c r="BR112" t="b">
        <f t="shared" si="18"/>
        <v>1</v>
      </c>
      <c r="BS112" t="b">
        <f t="shared" si="18"/>
        <v>1</v>
      </c>
      <c r="BT112" t="b">
        <f t="shared" si="18"/>
        <v>1</v>
      </c>
      <c r="BU112" t="b">
        <f t="shared" si="18"/>
        <v>1</v>
      </c>
      <c r="BV112" t="b">
        <f t="shared" si="18"/>
        <v>1</v>
      </c>
    </row>
    <row r="113" spans="2:74">
      <c r="B113" s="57" t="s">
        <v>314</v>
      </c>
      <c r="C113" s="253">
        <v>0</v>
      </c>
      <c r="D113" s="253">
        <v>727.98268768278251</v>
      </c>
      <c r="E113" s="253">
        <v>140.24226340202068</v>
      </c>
      <c r="F113" s="255">
        <f t="shared" si="20"/>
        <v>727.98268768278251</v>
      </c>
      <c r="G113" s="255"/>
      <c r="Z113" s="245"/>
      <c r="AA113" s="27"/>
      <c r="AB113" s="27"/>
      <c r="AC113" s="28"/>
      <c r="AD113" s="61"/>
      <c r="AE113" s="61"/>
      <c r="AF113" s="61"/>
      <c r="AG113" s="61"/>
      <c r="AH113" s="61"/>
      <c r="AI113" s="61"/>
      <c r="AJ113" s="61"/>
      <c r="AK113" s="61"/>
      <c r="AL113" s="61"/>
      <c r="AM113" s="61"/>
      <c r="AN113" s="61"/>
      <c r="AO113" s="61"/>
      <c r="AP113" s="61"/>
      <c r="AQ113" s="61"/>
      <c r="AR113" s="180">
        <v>0</v>
      </c>
      <c r="AS113" s="246"/>
      <c r="BI113" t="b">
        <f t="shared" si="19"/>
        <v>1</v>
      </c>
      <c r="BJ113" t="b">
        <f t="shared" si="18"/>
        <v>1</v>
      </c>
      <c r="BK113" t="b">
        <f t="shared" si="18"/>
        <v>1</v>
      </c>
      <c r="BL113" t="b">
        <f t="shared" si="18"/>
        <v>1</v>
      </c>
      <c r="BM113" t="b">
        <f t="shared" si="18"/>
        <v>1</v>
      </c>
      <c r="BN113" t="b">
        <f t="shared" si="18"/>
        <v>1</v>
      </c>
      <c r="BO113" t="b">
        <f t="shared" si="18"/>
        <v>1</v>
      </c>
      <c r="BP113" t="b">
        <f t="shared" si="18"/>
        <v>1</v>
      </c>
      <c r="BQ113" t="b">
        <f t="shared" si="18"/>
        <v>1</v>
      </c>
      <c r="BR113" t="b">
        <f t="shared" si="18"/>
        <v>1</v>
      </c>
      <c r="BS113" t="b">
        <f t="shared" si="18"/>
        <v>1</v>
      </c>
      <c r="BT113" t="b">
        <f t="shared" si="18"/>
        <v>1</v>
      </c>
      <c r="BU113" t="b">
        <f t="shared" si="18"/>
        <v>1</v>
      </c>
      <c r="BV113" t="b">
        <f t="shared" si="18"/>
        <v>1</v>
      </c>
    </row>
    <row r="114" spans="2:74">
      <c r="B114" s="257" t="s">
        <v>23</v>
      </c>
      <c r="C114" s="258">
        <v>5059.70361328125</v>
      </c>
      <c r="D114" s="258">
        <f>SUM(D102:D113)</f>
        <v>4905.4030567872087</v>
      </c>
      <c r="E114" s="258">
        <f>SUM(E102:E113)</f>
        <v>934.94842268013826</v>
      </c>
      <c r="F114" s="255">
        <f t="shared" si="20"/>
        <v>-154.3005564940413</v>
      </c>
      <c r="G114" s="255" t="s">
        <v>401</v>
      </c>
      <c r="Z114" s="245"/>
      <c r="AA114" s="25" t="s">
        <v>53</v>
      </c>
      <c r="AB114" s="25">
        <v>2021</v>
      </c>
      <c r="AC114" s="26" t="s">
        <v>73</v>
      </c>
      <c r="AD114" s="60">
        <v>0</v>
      </c>
      <c r="AE114" s="60">
        <v>0</v>
      </c>
      <c r="AF114" s="60">
        <v>2.8112449799196786E-2</v>
      </c>
      <c r="AG114" s="60">
        <v>0.25100401606425704</v>
      </c>
      <c r="AH114" s="60">
        <v>0</v>
      </c>
      <c r="AI114" s="60">
        <v>0</v>
      </c>
      <c r="AJ114" s="60">
        <v>0</v>
      </c>
      <c r="AK114" s="60">
        <v>0</v>
      </c>
      <c r="AL114" s="60">
        <v>0</v>
      </c>
      <c r="AM114" s="60">
        <v>0</v>
      </c>
      <c r="AN114" s="60">
        <v>0.71285140562248994</v>
      </c>
      <c r="AO114" s="60">
        <v>0</v>
      </c>
      <c r="AP114" s="60">
        <v>8.0321285140562242E-3</v>
      </c>
      <c r="AQ114" s="60">
        <v>0</v>
      </c>
      <c r="AR114" s="24">
        <v>1</v>
      </c>
      <c r="AS114" s="246"/>
      <c r="AT114">
        <v>0</v>
      </c>
      <c r="AU114">
        <v>0</v>
      </c>
      <c r="AV114">
        <v>2.8112449799196786E-2</v>
      </c>
      <c r="AW114">
        <v>0.25100401606425704</v>
      </c>
      <c r="AX114">
        <v>0</v>
      </c>
      <c r="AY114">
        <v>0</v>
      </c>
      <c r="AZ114">
        <v>0</v>
      </c>
      <c r="BA114">
        <v>0</v>
      </c>
      <c r="BB114">
        <v>0</v>
      </c>
      <c r="BC114">
        <v>0</v>
      </c>
      <c r="BD114">
        <v>0.71285140562248994</v>
      </c>
      <c r="BE114">
        <v>0</v>
      </c>
      <c r="BF114">
        <v>8.0321285140562242E-3</v>
      </c>
      <c r="BG114">
        <v>0</v>
      </c>
      <c r="BI114" t="b">
        <f t="shared" si="19"/>
        <v>1</v>
      </c>
      <c r="BJ114" t="b">
        <f t="shared" si="18"/>
        <v>1</v>
      </c>
      <c r="BK114" t="b">
        <f t="shared" si="18"/>
        <v>1</v>
      </c>
      <c r="BL114" t="b">
        <f t="shared" si="18"/>
        <v>1</v>
      </c>
      <c r="BM114" t="b">
        <f t="shared" si="18"/>
        <v>1</v>
      </c>
      <c r="BN114" t="b">
        <f t="shared" si="18"/>
        <v>1</v>
      </c>
      <c r="BO114" t="b">
        <f t="shared" si="18"/>
        <v>1</v>
      </c>
      <c r="BP114" t="b">
        <f t="shared" si="18"/>
        <v>1</v>
      </c>
      <c r="BQ114" t="b">
        <f t="shared" si="18"/>
        <v>1</v>
      </c>
      <c r="BR114" t="b">
        <f t="shared" si="18"/>
        <v>1</v>
      </c>
      <c r="BS114" t="b">
        <f t="shared" si="18"/>
        <v>1</v>
      </c>
      <c r="BT114" t="b">
        <f t="shared" si="18"/>
        <v>1</v>
      </c>
      <c r="BU114" t="b">
        <f t="shared" si="18"/>
        <v>1</v>
      </c>
      <c r="BV114" t="b">
        <f t="shared" si="18"/>
        <v>1</v>
      </c>
    </row>
    <row r="115" spans="2:74">
      <c r="Z115" s="245"/>
      <c r="AA115" s="25" t="s">
        <v>53</v>
      </c>
      <c r="AB115" s="25">
        <v>2030</v>
      </c>
      <c r="AC115" s="26" t="s">
        <v>73</v>
      </c>
      <c r="AD115" s="60">
        <v>0</v>
      </c>
      <c r="AE115" s="60">
        <v>0</v>
      </c>
      <c r="AF115" s="62">
        <v>0</v>
      </c>
      <c r="AG115" s="62">
        <v>0.15000000000000002</v>
      </c>
      <c r="AH115" s="60">
        <v>0</v>
      </c>
      <c r="AI115" s="60">
        <v>0</v>
      </c>
      <c r="AJ115" s="60">
        <v>0</v>
      </c>
      <c r="AK115" s="62">
        <v>0</v>
      </c>
      <c r="AL115" s="60">
        <v>0</v>
      </c>
      <c r="AM115" s="60">
        <v>0</v>
      </c>
      <c r="AN115" s="62">
        <v>0.85</v>
      </c>
      <c r="AO115" s="60">
        <v>0</v>
      </c>
      <c r="AP115" s="62">
        <v>0</v>
      </c>
      <c r="AQ115" s="60">
        <v>0</v>
      </c>
      <c r="AR115" s="24">
        <v>1</v>
      </c>
      <c r="AS115" s="246"/>
      <c r="AT115">
        <v>0</v>
      </c>
      <c r="AU115">
        <v>0</v>
      </c>
      <c r="AV115">
        <v>0</v>
      </c>
      <c r="AW115">
        <v>0.15000000000000002</v>
      </c>
      <c r="AX115">
        <v>0</v>
      </c>
      <c r="AY115">
        <v>0</v>
      </c>
      <c r="AZ115">
        <v>0</v>
      </c>
      <c r="BA115">
        <v>0</v>
      </c>
      <c r="BB115">
        <v>0</v>
      </c>
      <c r="BC115">
        <v>0</v>
      </c>
      <c r="BD115">
        <v>0.85</v>
      </c>
      <c r="BE115">
        <v>0</v>
      </c>
      <c r="BF115">
        <v>0</v>
      </c>
      <c r="BG115">
        <v>0</v>
      </c>
      <c r="BI115" t="b">
        <f t="shared" si="19"/>
        <v>1</v>
      </c>
      <c r="BJ115" t="b">
        <f t="shared" si="18"/>
        <v>1</v>
      </c>
      <c r="BK115" t="b">
        <f t="shared" si="18"/>
        <v>1</v>
      </c>
      <c r="BL115" t="b">
        <f t="shared" si="18"/>
        <v>1</v>
      </c>
      <c r="BM115" t="b">
        <f t="shared" si="18"/>
        <v>1</v>
      </c>
      <c r="BN115" t="b">
        <f t="shared" si="18"/>
        <v>1</v>
      </c>
      <c r="BO115" t="b">
        <f t="shared" si="18"/>
        <v>1</v>
      </c>
      <c r="BP115" t="b">
        <f t="shared" si="18"/>
        <v>1</v>
      </c>
      <c r="BQ115" t="b">
        <f t="shared" si="18"/>
        <v>1</v>
      </c>
      <c r="BR115" t="b">
        <f t="shared" si="18"/>
        <v>1</v>
      </c>
      <c r="BS115" t="b">
        <f t="shared" si="18"/>
        <v>1</v>
      </c>
      <c r="BT115" t="b">
        <f t="shared" si="18"/>
        <v>1</v>
      </c>
      <c r="BU115" t="b">
        <f t="shared" si="18"/>
        <v>1</v>
      </c>
      <c r="BV115" t="b">
        <f t="shared" si="18"/>
        <v>1</v>
      </c>
    </row>
    <row r="116" spans="2:74">
      <c r="Z116" s="245"/>
      <c r="AA116" s="25" t="s">
        <v>53</v>
      </c>
      <c r="AB116" s="25">
        <v>2050</v>
      </c>
      <c r="AC116" s="26" t="s">
        <v>73</v>
      </c>
      <c r="AD116" s="60">
        <v>0</v>
      </c>
      <c r="AE116" s="60">
        <v>0</v>
      </c>
      <c r="AF116" s="60">
        <v>0</v>
      </c>
      <c r="AG116" s="62">
        <v>0.11</v>
      </c>
      <c r="AH116" s="60">
        <v>0</v>
      </c>
      <c r="AI116" s="60">
        <v>0</v>
      </c>
      <c r="AJ116" s="60">
        <v>0</v>
      </c>
      <c r="AK116" s="62">
        <v>0</v>
      </c>
      <c r="AL116" s="60">
        <v>0</v>
      </c>
      <c r="AM116" s="60">
        <v>0</v>
      </c>
      <c r="AN116" s="62">
        <v>0.87</v>
      </c>
      <c r="AO116" s="60">
        <v>0</v>
      </c>
      <c r="AP116" s="62">
        <v>0</v>
      </c>
      <c r="AQ116" s="62">
        <v>0.02</v>
      </c>
      <c r="AR116" s="24">
        <v>1</v>
      </c>
      <c r="AS116" s="246"/>
      <c r="AT116">
        <v>0</v>
      </c>
      <c r="AU116">
        <v>0</v>
      </c>
      <c r="AV116">
        <v>0</v>
      </c>
      <c r="AW116">
        <v>0.11</v>
      </c>
      <c r="AX116">
        <v>0</v>
      </c>
      <c r="AY116">
        <v>0</v>
      </c>
      <c r="AZ116">
        <v>0</v>
      </c>
      <c r="BA116">
        <v>0</v>
      </c>
      <c r="BB116">
        <v>0</v>
      </c>
      <c r="BC116">
        <v>0</v>
      </c>
      <c r="BD116">
        <v>0.87</v>
      </c>
      <c r="BE116">
        <v>0</v>
      </c>
      <c r="BF116">
        <v>0</v>
      </c>
      <c r="BG116">
        <v>0.02</v>
      </c>
      <c r="BI116" t="b">
        <f t="shared" si="19"/>
        <v>1</v>
      </c>
      <c r="BJ116" t="b">
        <f t="shared" si="18"/>
        <v>1</v>
      </c>
      <c r="BK116" t="b">
        <f t="shared" si="18"/>
        <v>1</v>
      </c>
      <c r="BL116" t="b">
        <f t="shared" si="18"/>
        <v>1</v>
      </c>
      <c r="BM116" t="b">
        <f t="shared" si="18"/>
        <v>1</v>
      </c>
      <c r="BN116" t="b">
        <f t="shared" si="18"/>
        <v>1</v>
      </c>
      <c r="BO116" t="b">
        <f t="shared" si="18"/>
        <v>1</v>
      </c>
      <c r="BP116" t="b">
        <f t="shared" si="18"/>
        <v>1</v>
      </c>
      <c r="BQ116" t="b">
        <f t="shared" si="18"/>
        <v>1</v>
      </c>
      <c r="BR116" t="b">
        <f t="shared" si="18"/>
        <v>1</v>
      </c>
      <c r="BS116" t="b">
        <f t="shared" si="18"/>
        <v>1</v>
      </c>
      <c r="BT116" t="b">
        <f t="shared" si="18"/>
        <v>1</v>
      </c>
      <c r="BU116" t="b">
        <f t="shared" si="18"/>
        <v>1</v>
      </c>
      <c r="BV116" t="b">
        <f t="shared" si="18"/>
        <v>1</v>
      </c>
    </row>
    <row r="117" spans="2:74">
      <c r="B117" s="250" t="s">
        <v>357</v>
      </c>
      <c r="C117" s="251">
        <v>2021</v>
      </c>
      <c r="D117" s="251">
        <v>2030</v>
      </c>
      <c r="E117" s="251">
        <v>2030</v>
      </c>
      <c r="F117" t="s">
        <v>306</v>
      </c>
      <c r="G117" t="s">
        <v>402</v>
      </c>
      <c r="Z117" s="245"/>
      <c r="AA117" s="27"/>
      <c r="AB117" s="27"/>
      <c r="AC117" s="28"/>
      <c r="AD117" s="61"/>
      <c r="AE117" s="61"/>
      <c r="AF117" s="61"/>
      <c r="AG117" s="61"/>
      <c r="AH117" s="61"/>
      <c r="AI117" s="61"/>
      <c r="AJ117" s="61"/>
      <c r="AK117" s="61"/>
      <c r="AL117" s="61"/>
      <c r="AM117" s="61"/>
      <c r="AN117" s="61"/>
      <c r="AO117" s="61"/>
      <c r="AP117" s="61"/>
      <c r="AQ117" s="61"/>
      <c r="AR117" s="180">
        <v>0</v>
      </c>
      <c r="AS117" s="246"/>
      <c r="BI117" t="b">
        <f t="shared" si="19"/>
        <v>1</v>
      </c>
      <c r="BJ117" t="b">
        <f t="shared" si="18"/>
        <v>1</v>
      </c>
      <c r="BK117" t="b">
        <f t="shared" si="18"/>
        <v>1</v>
      </c>
      <c r="BL117" t="b">
        <f t="shared" si="18"/>
        <v>1</v>
      </c>
      <c r="BM117" t="b">
        <f t="shared" si="18"/>
        <v>1</v>
      </c>
      <c r="BN117" t="b">
        <f t="shared" si="18"/>
        <v>1</v>
      </c>
      <c r="BO117" t="b">
        <f t="shared" si="18"/>
        <v>1</v>
      </c>
      <c r="BP117" t="b">
        <f t="shared" si="18"/>
        <v>1</v>
      </c>
      <c r="BQ117" t="b">
        <f t="shared" si="18"/>
        <v>1</v>
      </c>
      <c r="BR117" t="b">
        <f t="shared" ref="BR117:BV167" si="21">BC117=AM117</f>
        <v>1</v>
      </c>
      <c r="BS117" t="b">
        <f t="shared" si="21"/>
        <v>1</v>
      </c>
      <c r="BT117" t="b">
        <f t="shared" si="21"/>
        <v>1</v>
      </c>
      <c r="BU117" t="b">
        <f t="shared" si="21"/>
        <v>1</v>
      </c>
      <c r="BV117" t="b">
        <f t="shared" si="21"/>
        <v>1</v>
      </c>
    </row>
    <row r="118" spans="2:74">
      <c r="B118" s="57" t="s">
        <v>190</v>
      </c>
      <c r="C118" s="253">
        <v>0.5</v>
      </c>
      <c r="D118" s="253"/>
      <c r="E118" s="253"/>
      <c r="F118" s="255">
        <f>D118-C118</f>
        <v>-0.5</v>
      </c>
      <c r="G118" s="255"/>
      <c r="Z118" s="245"/>
      <c r="AA118" s="25" t="s">
        <v>54</v>
      </c>
      <c r="AB118" s="25">
        <v>2021</v>
      </c>
      <c r="AC118" s="26" t="s">
        <v>73</v>
      </c>
      <c r="AD118" s="60">
        <v>0</v>
      </c>
      <c r="AE118" s="60">
        <v>0</v>
      </c>
      <c r="AF118" s="60">
        <v>2.4619339529365233E-2</v>
      </c>
      <c r="AG118" s="60">
        <v>0.63990508206446506</v>
      </c>
      <c r="AH118" s="60">
        <v>0</v>
      </c>
      <c r="AI118" s="60">
        <v>0</v>
      </c>
      <c r="AJ118" s="60">
        <v>0</v>
      </c>
      <c r="AK118" s="60">
        <v>0</v>
      </c>
      <c r="AL118" s="60">
        <v>0</v>
      </c>
      <c r="AM118" s="60">
        <v>0</v>
      </c>
      <c r="AN118" s="60">
        <v>0.33547557840616965</v>
      </c>
      <c r="AO118" s="60">
        <v>0</v>
      </c>
      <c r="AP118" s="60">
        <v>0</v>
      </c>
      <c r="AQ118" s="60">
        <v>0</v>
      </c>
      <c r="AR118" s="24">
        <v>1</v>
      </c>
      <c r="AS118" s="246"/>
      <c r="AT118">
        <v>0</v>
      </c>
      <c r="AU118">
        <v>0</v>
      </c>
      <c r="AV118">
        <v>2.4619339529365233E-2</v>
      </c>
      <c r="AW118">
        <v>0.63990508206446506</v>
      </c>
      <c r="AX118">
        <v>0</v>
      </c>
      <c r="AY118">
        <v>0</v>
      </c>
      <c r="AZ118">
        <v>0</v>
      </c>
      <c r="BA118">
        <v>0</v>
      </c>
      <c r="BB118">
        <v>0</v>
      </c>
      <c r="BC118">
        <v>0</v>
      </c>
      <c r="BD118">
        <v>0.33547557840616965</v>
      </c>
      <c r="BE118">
        <v>0</v>
      </c>
      <c r="BF118">
        <v>0</v>
      </c>
      <c r="BG118">
        <v>0</v>
      </c>
      <c r="BI118" t="b">
        <f t="shared" si="19"/>
        <v>1</v>
      </c>
      <c r="BJ118" t="b">
        <f t="shared" si="19"/>
        <v>1</v>
      </c>
      <c r="BK118" t="b">
        <f t="shared" si="19"/>
        <v>1</v>
      </c>
      <c r="BL118" t="b">
        <f t="shared" si="19"/>
        <v>1</v>
      </c>
      <c r="BM118" t="b">
        <f t="shared" si="19"/>
        <v>1</v>
      </c>
      <c r="BN118" t="b">
        <f t="shared" si="19"/>
        <v>1</v>
      </c>
      <c r="BO118" t="b">
        <f t="shared" si="19"/>
        <v>1</v>
      </c>
      <c r="BP118" t="b">
        <f t="shared" si="19"/>
        <v>1</v>
      </c>
      <c r="BQ118" t="b">
        <f t="shared" si="19"/>
        <v>1</v>
      </c>
      <c r="BR118" t="b">
        <f t="shared" si="21"/>
        <v>1</v>
      </c>
      <c r="BS118" t="b">
        <f t="shared" si="21"/>
        <v>1</v>
      </c>
      <c r="BT118" t="b">
        <f t="shared" si="21"/>
        <v>1</v>
      </c>
      <c r="BU118" t="b">
        <f t="shared" si="21"/>
        <v>1</v>
      </c>
      <c r="BV118" t="b">
        <f t="shared" si="21"/>
        <v>1</v>
      </c>
    </row>
    <row r="119" spans="2:74">
      <c r="B119" s="57" t="s">
        <v>48</v>
      </c>
      <c r="C119" s="253">
        <v>0</v>
      </c>
      <c r="D119" s="253"/>
      <c r="E119" s="253"/>
      <c r="F119" s="255">
        <f t="shared" ref="F119:F131" si="22">D119-C119</f>
        <v>0</v>
      </c>
      <c r="G119" s="255"/>
      <c r="Z119" s="245"/>
      <c r="AA119" s="25" t="s">
        <v>54</v>
      </c>
      <c r="AB119" s="25">
        <v>2030</v>
      </c>
      <c r="AC119" s="26" t="s">
        <v>73</v>
      </c>
      <c r="AD119" s="60">
        <v>0</v>
      </c>
      <c r="AE119" s="60">
        <v>0</v>
      </c>
      <c r="AF119" s="60">
        <v>0</v>
      </c>
      <c r="AG119" s="62">
        <v>0.55000000000000004</v>
      </c>
      <c r="AH119" s="60">
        <v>0</v>
      </c>
      <c r="AI119" s="60">
        <v>0</v>
      </c>
      <c r="AJ119" s="60">
        <v>0</v>
      </c>
      <c r="AK119" s="60">
        <v>0</v>
      </c>
      <c r="AL119" s="60">
        <v>0</v>
      </c>
      <c r="AM119" s="60">
        <v>0</v>
      </c>
      <c r="AN119" s="62">
        <v>0.45</v>
      </c>
      <c r="AO119" s="60">
        <v>0</v>
      </c>
      <c r="AP119" s="60">
        <v>0</v>
      </c>
      <c r="AQ119" s="60">
        <v>0</v>
      </c>
      <c r="AR119" s="24">
        <v>1</v>
      </c>
      <c r="AS119" s="246"/>
      <c r="AT119">
        <v>0</v>
      </c>
      <c r="AU119">
        <v>0</v>
      </c>
      <c r="AV119">
        <v>0</v>
      </c>
      <c r="AW119">
        <v>0.55000000000000004</v>
      </c>
      <c r="AX119">
        <v>0</v>
      </c>
      <c r="AY119">
        <v>0</v>
      </c>
      <c r="AZ119">
        <v>0</v>
      </c>
      <c r="BA119">
        <v>0</v>
      </c>
      <c r="BB119">
        <v>0</v>
      </c>
      <c r="BC119">
        <v>0</v>
      </c>
      <c r="BD119">
        <v>0.45</v>
      </c>
      <c r="BE119">
        <v>0</v>
      </c>
      <c r="BF119">
        <v>0</v>
      </c>
      <c r="BG119">
        <v>0</v>
      </c>
      <c r="BI119" t="b">
        <f t="shared" si="19"/>
        <v>1</v>
      </c>
      <c r="BJ119" t="b">
        <f t="shared" si="19"/>
        <v>1</v>
      </c>
      <c r="BK119" t="b">
        <f t="shared" si="19"/>
        <v>1</v>
      </c>
      <c r="BL119" t="b">
        <f t="shared" si="19"/>
        <v>1</v>
      </c>
      <c r="BM119" t="b">
        <f t="shared" si="19"/>
        <v>1</v>
      </c>
      <c r="BN119" t="b">
        <f t="shared" si="19"/>
        <v>1</v>
      </c>
      <c r="BO119" t="b">
        <f t="shared" si="19"/>
        <v>1</v>
      </c>
      <c r="BP119" t="b">
        <f t="shared" si="19"/>
        <v>1</v>
      </c>
      <c r="BQ119" t="b">
        <f t="shared" si="19"/>
        <v>1</v>
      </c>
      <c r="BR119" t="b">
        <f t="shared" si="21"/>
        <v>1</v>
      </c>
      <c r="BS119" t="b">
        <f t="shared" si="21"/>
        <v>1</v>
      </c>
      <c r="BT119" t="b">
        <f t="shared" si="21"/>
        <v>1</v>
      </c>
      <c r="BU119" t="b">
        <f t="shared" si="21"/>
        <v>1</v>
      </c>
      <c r="BV119" t="b">
        <f t="shared" si="21"/>
        <v>1</v>
      </c>
    </row>
    <row r="120" spans="2:74">
      <c r="B120" s="57" t="s">
        <v>308</v>
      </c>
      <c r="C120" s="253">
        <v>0</v>
      </c>
      <c r="D120" s="253"/>
      <c r="E120" s="253"/>
      <c r="F120" s="255">
        <f t="shared" si="22"/>
        <v>0</v>
      </c>
      <c r="G120" s="255"/>
      <c r="Z120" s="245"/>
      <c r="AA120" s="25" t="s">
        <v>54</v>
      </c>
      <c r="AB120" s="25">
        <v>2050</v>
      </c>
      <c r="AC120" s="26" t="s">
        <v>73</v>
      </c>
      <c r="AD120" s="60">
        <v>0</v>
      </c>
      <c r="AE120" s="60">
        <v>0</v>
      </c>
      <c r="AF120" s="60">
        <v>0</v>
      </c>
      <c r="AG120" s="62">
        <v>0.2</v>
      </c>
      <c r="AH120" s="60">
        <v>0</v>
      </c>
      <c r="AI120" s="60">
        <v>0</v>
      </c>
      <c r="AJ120" s="60">
        <v>0</v>
      </c>
      <c r="AK120" s="60">
        <v>0</v>
      </c>
      <c r="AL120" s="60">
        <v>0</v>
      </c>
      <c r="AM120" s="60">
        <v>0</v>
      </c>
      <c r="AN120" s="62">
        <v>0.8</v>
      </c>
      <c r="AO120" s="60">
        <v>0</v>
      </c>
      <c r="AP120" s="60">
        <v>0</v>
      </c>
      <c r="AQ120" s="60">
        <v>0</v>
      </c>
      <c r="AR120" s="24">
        <v>1</v>
      </c>
      <c r="AS120" s="246"/>
      <c r="AT120">
        <v>0</v>
      </c>
      <c r="AU120">
        <v>0</v>
      </c>
      <c r="AV120">
        <v>0</v>
      </c>
      <c r="AW120">
        <v>0.2</v>
      </c>
      <c r="AX120">
        <v>0</v>
      </c>
      <c r="AY120">
        <v>0</v>
      </c>
      <c r="AZ120">
        <v>0</v>
      </c>
      <c r="BA120">
        <v>0</v>
      </c>
      <c r="BB120">
        <v>0</v>
      </c>
      <c r="BC120">
        <v>0</v>
      </c>
      <c r="BD120">
        <v>0.8</v>
      </c>
      <c r="BE120">
        <v>0</v>
      </c>
      <c r="BF120">
        <v>0</v>
      </c>
      <c r="BG120">
        <v>0</v>
      </c>
      <c r="BI120" t="b">
        <f t="shared" si="19"/>
        <v>1</v>
      </c>
      <c r="BJ120" t="b">
        <f t="shared" si="19"/>
        <v>1</v>
      </c>
      <c r="BK120" t="b">
        <f t="shared" si="19"/>
        <v>1</v>
      </c>
      <c r="BL120" t="b">
        <f t="shared" si="19"/>
        <v>1</v>
      </c>
      <c r="BM120" t="b">
        <f t="shared" si="19"/>
        <v>1</v>
      </c>
      <c r="BN120" t="b">
        <f t="shared" si="19"/>
        <v>1</v>
      </c>
      <c r="BO120" t="b">
        <f t="shared" si="19"/>
        <v>1</v>
      </c>
      <c r="BP120" t="b">
        <f t="shared" si="19"/>
        <v>1</v>
      </c>
      <c r="BQ120" t="b">
        <f t="shared" si="19"/>
        <v>1</v>
      </c>
      <c r="BR120" t="b">
        <f t="shared" si="21"/>
        <v>1</v>
      </c>
      <c r="BS120" t="b">
        <f t="shared" si="21"/>
        <v>1</v>
      </c>
      <c r="BT120" t="b">
        <f t="shared" si="21"/>
        <v>1</v>
      </c>
      <c r="BU120" t="b">
        <f t="shared" si="21"/>
        <v>1</v>
      </c>
      <c r="BV120" t="b">
        <f t="shared" si="21"/>
        <v>1</v>
      </c>
    </row>
    <row r="121" spans="2:74">
      <c r="B121" s="57" t="s">
        <v>72</v>
      </c>
      <c r="C121" s="253">
        <v>0</v>
      </c>
      <c r="D121" s="253"/>
      <c r="E121" s="253"/>
      <c r="F121" s="255">
        <f t="shared" si="22"/>
        <v>0</v>
      </c>
      <c r="G121" s="255"/>
      <c r="Z121" s="245"/>
      <c r="AA121" s="27"/>
      <c r="AB121" s="27"/>
      <c r="AC121" s="28"/>
      <c r="AD121" s="61"/>
      <c r="AE121" s="61"/>
      <c r="AF121" s="61"/>
      <c r="AG121" s="61"/>
      <c r="AH121" s="61"/>
      <c r="AI121" s="61"/>
      <c r="AJ121" s="61"/>
      <c r="AK121" s="61"/>
      <c r="AL121" s="61"/>
      <c r="AM121" s="61"/>
      <c r="AN121" s="61"/>
      <c r="AO121" s="61"/>
      <c r="AP121" s="61"/>
      <c r="AQ121" s="61"/>
      <c r="AR121" s="180">
        <v>0</v>
      </c>
      <c r="AS121" s="246"/>
      <c r="BI121" t="b">
        <f t="shared" si="19"/>
        <v>1</v>
      </c>
      <c r="BJ121" t="b">
        <f t="shared" si="19"/>
        <v>1</v>
      </c>
      <c r="BK121" t="b">
        <f t="shared" si="19"/>
        <v>1</v>
      </c>
      <c r="BL121" t="b">
        <f t="shared" si="19"/>
        <v>1</v>
      </c>
      <c r="BM121" t="b">
        <f t="shared" si="19"/>
        <v>1</v>
      </c>
      <c r="BN121" t="b">
        <f t="shared" si="19"/>
        <v>1</v>
      </c>
      <c r="BO121" t="b">
        <f t="shared" si="19"/>
        <v>1</v>
      </c>
      <c r="BP121" t="b">
        <f t="shared" si="19"/>
        <v>1</v>
      </c>
      <c r="BQ121" t="b">
        <f t="shared" si="19"/>
        <v>1</v>
      </c>
      <c r="BR121" t="b">
        <f t="shared" si="21"/>
        <v>1</v>
      </c>
      <c r="BS121" t="b">
        <f t="shared" si="21"/>
        <v>1</v>
      </c>
      <c r="BT121" t="b">
        <f t="shared" si="21"/>
        <v>1</v>
      </c>
      <c r="BU121" t="b">
        <f t="shared" si="21"/>
        <v>1</v>
      </c>
      <c r="BV121" t="b">
        <f t="shared" si="21"/>
        <v>1</v>
      </c>
    </row>
    <row r="122" spans="2:74">
      <c r="B122" s="57" t="s">
        <v>42</v>
      </c>
      <c r="C122" s="253"/>
      <c r="D122" s="253"/>
      <c r="E122" s="253"/>
      <c r="F122" s="255">
        <f t="shared" si="22"/>
        <v>0</v>
      </c>
      <c r="G122" s="255"/>
      <c r="Z122" s="245"/>
      <c r="AA122" s="25" t="s">
        <v>55</v>
      </c>
      <c r="AB122" s="25">
        <v>2021</v>
      </c>
      <c r="AC122" s="26" t="s">
        <v>73</v>
      </c>
      <c r="AD122" s="60">
        <v>0</v>
      </c>
      <c r="AE122" s="60">
        <v>0</v>
      </c>
      <c r="AF122" s="60">
        <v>0</v>
      </c>
      <c r="AG122" s="60">
        <v>0.28501215223037196</v>
      </c>
      <c r="AH122" s="60">
        <v>2.5709965882248736E-3</v>
      </c>
      <c r="AI122" s="60">
        <v>0</v>
      </c>
      <c r="AJ122" s="60">
        <v>0</v>
      </c>
      <c r="AK122" s="60">
        <v>0</v>
      </c>
      <c r="AL122" s="60">
        <v>0</v>
      </c>
      <c r="AM122" s="60">
        <v>0</v>
      </c>
      <c r="AN122" s="60">
        <v>0.67273231319747828</v>
      </c>
      <c r="AO122" s="60">
        <v>0</v>
      </c>
      <c r="AP122" s="60">
        <v>3.9684537983924878E-2</v>
      </c>
      <c r="AQ122" s="60">
        <v>0</v>
      </c>
      <c r="AR122" s="24">
        <v>1</v>
      </c>
      <c r="AS122" s="246"/>
      <c r="AT122">
        <v>0</v>
      </c>
      <c r="AU122">
        <v>0</v>
      </c>
      <c r="AV122">
        <v>0</v>
      </c>
      <c r="AW122">
        <v>0.28501215223037196</v>
      </c>
      <c r="AX122">
        <v>2.5709965882248736E-3</v>
      </c>
      <c r="AY122">
        <v>0</v>
      </c>
      <c r="AZ122">
        <v>0</v>
      </c>
      <c r="BA122">
        <v>0</v>
      </c>
      <c r="BB122">
        <v>0</v>
      </c>
      <c r="BC122">
        <v>0</v>
      </c>
      <c r="BD122">
        <v>0.67273231319747828</v>
      </c>
      <c r="BE122">
        <v>0</v>
      </c>
      <c r="BF122">
        <v>3.9684537983924878E-2</v>
      </c>
      <c r="BG122">
        <v>0</v>
      </c>
      <c r="BI122" t="b">
        <f t="shared" si="19"/>
        <v>1</v>
      </c>
      <c r="BJ122" t="b">
        <f t="shared" si="19"/>
        <v>1</v>
      </c>
      <c r="BK122" t="b">
        <f t="shared" si="19"/>
        <v>1</v>
      </c>
      <c r="BL122" t="b">
        <f t="shared" si="19"/>
        <v>1</v>
      </c>
      <c r="BM122" t="b">
        <f t="shared" si="19"/>
        <v>1</v>
      </c>
      <c r="BN122" t="b">
        <f t="shared" si="19"/>
        <v>1</v>
      </c>
      <c r="BO122" t="b">
        <f t="shared" si="19"/>
        <v>1</v>
      </c>
      <c r="BP122" t="b">
        <f t="shared" si="19"/>
        <v>1</v>
      </c>
      <c r="BQ122" t="b">
        <f t="shared" si="19"/>
        <v>1</v>
      </c>
      <c r="BR122" t="b">
        <f t="shared" si="21"/>
        <v>1</v>
      </c>
      <c r="BS122" t="b">
        <f t="shared" si="21"/>
        <v>1</v>
      </c>
      <c r="BT122" t="b">
        <f t="shared" si="21"/>
        <v>1</v>
      </c>
      <c r="BU122" t="b">
        <f t="shared" si="21"/>
        <v>1</v>
      </c>
      <c r="BV122" t="b">
        <f t="shared" si="21"/>
        <v>1</v>
      </c>
    </row>
    <row r="123" spans="2:74">
      <c r="B123" s="57" t="s">
        <v>309</v>
      </c>
      <c r="C123" s="253">
        <v>0</v>
      </c>
      <c r="D123" s="253"/>
      <c r="E123" s="253"/>
      <c r="F123" s="255">
        <f t="shared" si="22"/>
        <v>0</v>
      </c>
      <c r="G123" s="255"/>
      <c r="Z123" s="245"/>
      <c r="AA123" s="25" t="s">
        <v>55</v>
      </c>
      <c r="AB123" s="25">
        <v>2030</v>
      </c>
      <c r="AC123" s="26" t="s">
        <v>73</v>
      </c>
      <c r="AD123" s="60">
        <v>0</v>
      </c>
      <c r="AE123" s="60">
        <v>0</v>
      </c>
      <c r="AF123" s="60">
        <v>0</v>
      </c>
      <c r="AG123" s="60">
        <v>0.219</v>
      </c>
      <c r="AH123" s="60">
        <v>0.02</v>
      </c>
      <c r="AI123" s="60">
        <v>0</v>
      </c>
      <c r="AJ123" s="60">
        <v>0</v>
      </c>
      <c r="AK123" s="60">
        <v>0</v>
      </c>
      <c r="AL123" s="60">
        <v>0</v>
      </c>
      <c r="AM123" s="60">
        <v>0</v>
      </c>
      <c r="AN123" s="60">
        <v>0.7011161695714111</v>
      </c>
      <c r="AO123" s="60">
        <v>0</v>
      </c>
      <c r="AP123" s="60">
        <v>0.03</v>
      </c>
      <c r="AQ123" s="60">
        <v>0.03</v>
      </c>
      <c r="AR123" s="24">
        <v>1</v>
      </c>
      <c r="AS123" s="246"/>
      <c r="AT123">
        <v>0</v>
      </c>
      <c r="AU123">
        <v>0</v>
      </c>
      <c r="AV123">
        <v>0</v>
      </c>
      <c r="AW123">
        <v>0.219</v>
      </c>
      <c r="AX123">
        <v>0.02</v>
      </c>
      <c r="AY123">
        <v>0</v>
      </c>
      <c r="AZ123">
        <v>0</v>
      </c>
      <c r="BA123">
        <v>0</v>
      </c>
      <c r="BB123">
        <v>0</v>
      </c>
      <c r="BC123">
        <v>0</v>
      </c>
      <c r="BD123">
        <v>0.7011161695714111</v>
      </c>
      <c r="BE123">
        <v>0</v>
      </c>
      <c r="BF123">
        <v>0.03</v>
      </c>
      <c r="BG123">
        <v>0.03</v>
      </c>
      <c r="BI123" t="b">
        <f t="shared" si="19"/>
        <v>1</v>
      </c>
      <c r="BJ123" t="b">
        <f t="shared" si="19"/>
        <v>1</v>
      </c>
      <c r="BK123" t="b">
        <f t="shared" si="19"/>
        <v>1</v>
      </c>
      <c r="BL123" t="b">
        <f t="shared" si="19"/>
        <v>1</v>
      </c>
      <c r="BM123" t="b">
        <f t="shared" si="19"/>
        <v>1</v>
      </c>
      <c r="BN123" t="b">
        <f t="shared" si="19"/>
        <v>1</v>
      </c>
      <c r="BO123" t="b">
        <f t="shared" si="19"/>
        <v>1</v>
      </c>
      <c r="BP123" t="b">
        <f t="shared" si="19"/>
        <v>1</v>
      </c>
      <c r="BQ123" t="b">
        <f t="shared" si="19"/>
        <v>1</v>
      </c>
      <c r="BR123" t="b">
        <f t="shared" si="21"/>
        <v>1</v>
      </c>
      <c r="BS123" t="b">
        <f t="shared" si="21"/>
        <v>1</v>
      </c>
      <c r="BT123" t="b">
        <f t="shared" si="21"/>
        <v>1</v>
      </c>
      <c r="BU123" t="b">
        <f t="shared" si="21"/>
        <v>1</v>
      </c>
      <c r="BV123" t="b">
        <f t="shared" si="21"/>
        <v>1</v>
      </c>
    </row>
    <row r="124" spans="2:74">
      <c r="B124" s="57" t="s">
        <v>310</v>
      </c>
      <c r="C124" s="253">
        <v>0</v>
      </c>
      <c r="D124" s="253"/>
      <c r="E124" s="253"/>
      <c r="F124" s="255">
        <f t="shared" si="22"/>
        <v>0</v>
      </c>
      <c r="G124" s="255"/>
      <c r="Z124" s="245"/>
      <c r="AA124" s="25" t="s">
        <v>55</v>
      </c>
      <c r="AB124" s="25">
        <v>2050</v>
      </c>
      <c r="AC124" s="26" t="s">
        <v>73</v>
      </c>
      <c r="AD124" s="60">
        <v>0</v>
      </c>
      <c r="AE124" s="60">
        <v>0</v>
      </c>
      <c r="AF124" s="60">
        <v>0</v>
      </c>
      <c r="AG124" s="60">
        <v>0.08</v>
      </c>
      <c r="AH124" s="60">
        <v>0.05</v>
      </c>
      <c r="AI124" s="60">
        <v>0</v>
      </c>
      <c r="AJ124" s="60">
        <v>0</v>
      </c>
      <c r="AK124" s="60">
        <v>0</v>
      </c>
      <c r="AL124" s="60">
        <v>0</v>
      </c>
      <c r="AM124" s="60">
        <v>0</v>
      </c>
      <c r="AN124" s="60">
        <v>0.79</v>
      </c>
      <c r="AO124" s="60">
        <v>0</v>
      </c>
      <c r="AP124" s="60">
        <v>0</v>
      </c>
      <c r="AQ124" s="60">
        <v>0.08</v>
      </c>
      <c r="AR124" s="24">
        <v>1</v>
      </c>
      <c r="AS124" s="246"/>
      <c r="AT124">
        <v>0</v>
      </c>
      <c r="AU124">
        <v>0</v>
      </c>
      <c r="AV124">
        <v>0</v>
      </c>
      <c r="AW124">
        <v>0.08</v>
      </c>
      <c r="AX124">
        <v>0.05</v>
      </c>
      <c r="AY124">
        <v>0</v>
      </c>
      <c r="AZ124">
        <v>0</v>
      </c>
      <c r="BA124">
        <v>0</v>
      </c>
      <c r="BB124">
        <v>0</v>
      </c>
      <c r="BC124">
        <v>0</v>
      </c>
      <c r="BD124">
        <v>0.79</v>
      </c>
      <c r="BE124">
        <v>0</v>
      </c>
      <c r="BF124">
        <v>0</v>
      </c>
      <c r="BG124">
        <v>0.08</v>
      </c>
      <c r="BI124" t="b">
        <f t="shared" si="19"/>
        <v>1</v>
      </c>
      <c r="BJ124" t="b">
        <f t="shared" si="19"/>
        <v>1</v>
      </c>
      <c r="BK124" t="b">
        <f t="shared" si="19"/>
        <v>1</v>
      </c>
      <c r="BL124" t="b">
        <f t="shared" si="19"/>
        <v>1</v>
      </c>
      <c r="BM124" t="b">
        <f t="shared" si="19"/>
        <v>1</v>
      </c>
      <c r="BN124" t="b">
        <f t="shared" si="19"/>
        <v>1</v>
      </c>
      <c r="BO124" t="b">
        <f t="shared" si="19"/>
        <v>1</v>
      </c>
      <c r="BP124" t="b">
        <f t="shared" si="19"/>
        <v>1</v>
      </c>
      <c r="BQ124" t="b">
        <f t="shared" si="19"/>
        <v>1</v>
      </c>
      <c r="BR124" t="b">
        <f t="shared" si="21"/>
        <v>1</v>
      </c>
      <c r="BS124" t="b">
        <f t="shared" si="21"/>
        <v>1</v>
      </c>
      <c r="BT124" t="b">
        <f t="shared" si="21"/>
        <v>1</v>
      </c>
      <c r="BU124" t="b">
        <f t="shared" si="21"/>
        <v>1</v>
      </c>
      <c r="BV124" t="b">
        <f t="shared" si="21"/>
        <v>1</v>
      </c>
    </row>
    <row r="125" spans="2:74">
      <c r="B125" s="57" t="s">
        <v>36</v>
      </c>
      <c r="C125" s="253">
        <v>0</v>
      </c>
      <c r="D125" s="253"/>
      <c r="E125" s="253"/>
      <c r="F125" s="255">
        <f t="shared" si="22"/>
        <v>0</v>
      </c>
      <c r="G125" s="255"/>
      <c r="Z125" s="245"/>
      <c r="AA125" s="27"/>
      <c r="AB125" s="27"/>
      <c r="AC125" s="28"/>
      <c r="AD125" s="29"/>
      <c r="AE125" s="29"/>
      <c r="AF125" s="29"/>
      <c r="AG125" s="29"/>
      <c r="AH125" s="29"/>
      <c r="AI125" s="29"/>
      <c r="AJ125" s="29"/>
      <c r="AK125" s="29"/>
      <c r="AL125" s="29"/>
      <c r="AM125" s="29"/>
      <c r="AN125" s="29"/>
      <c r="AO125" s="29"/>
      <c r="AP125" s="29"/>
      <c r="AQ125" s="29"/>
      <c r="AR125" s="180">
        <v>0</v>
      </c>
      <c r="AS125" s="246"/>
      <c r="BI125" t="b">
        <f t="shared" si="19"/>
        <v>1</v>
      </c>
      <c r="BJ125" t="b">
        <f t="shared" si="19"/>
        <v>1</v>
      </c>
      <c r="BK125" t="b">
        <f t="shared" si="19"/>
        <v>1</v>
      </c>
      <c r="BL125" t="b">
        <f t="shared" si="19"/>
        <v>1</v>
      </c>
      <c r="BM125" t="b">
        <f t="shared" si="19"/>
        <v>1</v>
      </c>
      <c r="BN125" t="b">
        <f t="shared" si="19"/>
        <v>1</v>
      </c>
      <c r="BO125" t="b">
        <f t="shared" si="19"/>
        <v>1</v>
      </c>
      <c r="BP125" t="b">
        <f t="shared" si="19"/>
        <v>1</v>
      </c>
      <c r="BQ125" t="b">
        <f t="shared" si="19"/>
        <v>1</v>
      </c>
      <c r="BR125" t="b">
        <f t="shared" si="21"/>
        <v>1</v>
      </c>
      <c r="BS125" t="b">
        <f t="shared" si="21"/>
        <v>1</v>
      </c>
      <c r="BT125" t="b">
        <f t="shared" si="21"/>
        <v>1</v>
      </c>
      <c r="BU125" t="b">
        <f t="shared" si="21"/>
        <v>1</v>
      </c>
      <c r="BV125" t="b">
        <f t="shared" si="21"/>
        <v>1</v>
      </c>
    </row>
    <row r="126" spans="2:74">
      <c r="B126" s="57" t="s">
        <v>47</v>
      </c>
      <c r="C126" s="253">
        <v>0</v>
      </c>
      <c r="D126" s="253"/>
      <c r="E126" s="253"/>
      <c r="F126" s="255">
        <f t="shared" si="22"/>
        <v>0</v>
      </c>
      <c r="G126" s="255"/>
      <c r="Z126" s="245"/>
      <c r="AA126" s="193" t="s">
        <v>10</v>
      </c>
      <c r="AB126" s="193"/>
      <c r="AC126" s="193"/>
      <c r="AD126" s="23" t="s">
        <v>36</v>
      </c>
      <c r="AE126" s="23" t="s">
        <v>47</v>
      </c>
      <c r="AF126" s="23" t="s">
        <v>37</v>
      </c>
      <c r="AG126" s="23" t="s">
        <v>38</v>
      </c>
      <c r="AH126" s="23" t="s">
        <v>43</v>
      </c>
      <c r="AI126" s="23" t="s">
        <v>44</v>
      </c>
      <c r="AJ126" s="23" t="s">
        <v>45</v>
      </c>
      <c r="AK126" s="23" t="s">
        <v>46</v>
      </c>
      <c r="AL126" s="23" t="s">
        <v>39</v>
      </c>
      <c r="AM126" s="23" t="s">
        <v>40</v>
      </c>
      <c r="AN126" s="23" t="s">
        <v>71</v>
      </c>
      <c r="AO126" s="23" t="s">
        <v>48</v>
      </c>
      <c r="AP126" s="23" t="s">
        <v>41</v>
      </c>
      <c r="AQ126" s="23" t="s">
        <v>42</v>
      </c>
      <c r="AR126" s="24">
        <v>0</v>
      </c>
      <c r="AS126" s="246"/>
      <c r="AT126" t="s">
        <v>36</v>
      </c>
      <c r="AU126" t="s">
        <v>47</v>
      </c>
      <c r="AV126" t="s">
        <v>37</v>
      </c>
      <c r="AW126" t="s">
        <v>38</v>
      </c>
      <c r="AX126" t="s">
        <v>43</v>
      </c>
      <c r="AY126" t="s">
        <v>44</v>
      </c>
      <c r="AZ126" t="s">
        <v>45</v>
      </c>
      <c r="BA126" t="s">
        <v>46</v>
      </c>
      <c r="BB126" t="s">
        <v>39</v>
      </c>
      <c r="BC126" t="s">
        <v>40</v>
      </c>
      <c r="BD126" t="s">
        <v>71</v>
      </c>
      <c r="BE126" t="s">
        <v>48</v>
      </c>
      <c r="BF126" t="s">
        <v>41</v>
      </c>
      <c r="BG126" t="s">
        <v>42</v>
      </c>
      <c r="BI126" t="b">
        <f t="shared" si="19"/>
        <v>1</v>
      </c>
      <c r="BJ126" t="b">
        <f t="shared" si="19"/>
        <v>1</v>
      </c>
      <c r="BK126" t="b">
        <f t="shared" si="19"/>
        <v>1</v>
      </c>
      <c r="BL126" t="b">
        <f t="shared" si="19"/>
        <v>1</v>
      </c>
      <c r="BM126" t="b">
        <f t="shared" si="19"/>
        <v>1</v>
      </c>
      <c r="BN126" t="b">
        <f t="shared" si="19"/>
        <v>1</v>
      </c>
      <c r="BO126" t="b">
        <f t="shared" si="19"/>
        <v>1</v>
      </c>
      <c r="BP126" t="b">
        <f t="shared" si="19"/>
        <v>1</v>
      </c>
      <c r="BQ126" t="b">
        <f t="shared" si="19"/>
        <v>1</v>
      </c>
      <c r="BR126" t="b">
        <f t="shared" si="21"/>
        <v>1</v>
      </c>
      <c r="BS126" t="b">
        <f t="shared" si="21"/>
        <v>1</v>
      </c>
      <c r="BT126" t="b">
        <f t="shared" si="21"/>
        <v>1</v>
      </c>
      <c r="BU126" t="b">
        <f t="shared" si="21"/>
        <v>1</v>
      </c>
      <c r="BV126" t="b">
        <f t="shared" si="21"/>
        <v>1</v>
      </c>
    </row>
    <row r="127" spans="2:74">
      <c r="B127" s="57" t="s">
        <v>311</v>
      </c>
      <c r="C127" s="253">
        <v>0</v>
      </c>
      <c r="D127" s="253"/>
      <c r="E127" s="253"/>
      <c r="F127" s="255">
        <f t="shared" si="22"/>
        <v>0</v>
      </c>
      <c r="G127" s="255"/>
      <c r="Z127" s="245"/>
      <c r="AA127" s="25" t="s">
        <v>127</v>
      </c>
      <c r="AB127" s="25">
        <v>2021</v>
      </c>
      <c r="AC127" s="26" t="s">
        <v>73</v>
      </c>
      <c r="AD127" s="60">
        <v>0</v>
      </c>
      <c r="AE127" s="60">
        <v>0</v>
      </c>
      <c r="AF127" s="63">
        <v>4.9999999999999992E-3</v>
      </c>
      <c r="AG127" s="63">
        <v>0.92999999999999994</v>
      </c>
      <c r="AH127" s="63">
        <v>4.9999999999999992E-3</v>
      </c>
      <c r="AI127" s="60">
        <v>0</v>
      </c>
      <c r="AJ127" s="60">
        <v>0</v>
      </c>
      <c r="AK127" s="60">
        <v>0</v>
      </c>
      <c r="AL127" s="60">
        <v>0</v>
      </c>
      <c r="AM127" s="60">
        <v>0</v>
      </c>
      <c r="AN127" s="63">
        <v>5.9999999999999984E-2</v>
      </c>
      <c r="AO127" s="60">
        <v>0</v>
      </c>
      <c r="AP127" s="60">
        <v>0</v>
      </c>
      <c r="AQ127" s="63">
        <v>0</v>
      </c>
      <c r="AR127" s="24">
        <v>0.99999999999999989</v>
      </c>
      <c r="AS127" s="246"/>
      <c r="AT127">
        <v>0</v>
      </c>
      <c r="AU127">
        <v>0</v>
      </c>
      <c r="AV127">
        <v>4.9999999999999992E-3</v>
      </c>
      <c r="AW127">
        <v>0.92999999999999994</v>
      </c>
      <c r="AX127">
        <v>4.9999999999999992E-3</v>
      </c>
      <c r="AY127">
        <v>0</v>
      </c>
      <c r="AZ127">
        <v>0</v>
      </c>
      <c r="BA127">
        <v>0</v>
      </c>
      <c r="BB127">
        <v>0</v>
      </c>
      <c r="BC127">
        <v>0</v>
      </c>
      <c r="BD127">
        <v>5.9999999999999984E-2</v>
      </c>
      <c r="BE127">
        <v>0</v>
      </c>
      <c r="BF127">
        <v>0</v>
      </c>
      <c r="BG127">
        <v>0</v>
      </c>
      <c r="BI127" t="b">
        <f t="shared" si="19"/>
        <v>1</v>
      </c>
      <c r="BJ127" t="b">
        <f t="shared" si="19"/>
        <v>1</v>
      </c>
      <c r="BK127" t="b">
        <f t="shared" si="19"/>
        <v>1</v>
      </c>
      <c r="BL127" t="b">
        <f t="shared" si="19"/>
        <v>1</v>
      </c>
      <c r="BM127" t="b">
        <f t="shared" si="19"/>
        <v>1</v>
      </c>
      <c r="BN127" t="b">
        <f t="shared" si="19"/>
        <v>1</v>
      </c>
      <c r="BO127" t="b">
        <f t="shared" si="19"/>
        <v>1</v>
      </c>
      <c r="BP127" t="b">
        <f t="shared" si="19"/>
        <v>1</v>
      </c>
      <c r="BQ127" t="b">
        <f t="shared" si="19"/>
        <v>1</v>
      </c>
      <c r="BR127" t="b">
        <f t="shared" si="21"/>
        <v>1</v>
      </c>
      <c r="BS127" t="b">
        <f t="shared" si="21"/>
        <v>1</v>
      </c>
      <c r="BT127" t="b">
        <f t="shared" si="21"/>
        <v>1</v>
      </c>
      <c r="BU127" t="b">
        <f t="shared" si="21"/>
        <v>1</v>
      </c>
      <c r="BV127" t="b">
        <f t="shared" si="21"/>
        <v>1</v>
      </c>
    </row>
    <row r="128" spans="2:74">
      <c r="B128" s="57" t="s">
        <v>312</v>
      </c>
      <c r="C128" s="253">
        <v>0</v>
      </c>
      <c r="D128" s="253"/>
      <c r="E128" s="253"/>
      <c r="F128" s="255">
        <f t="shared" si="22"/>
        <v>0</v>
      </c>
      <c r="G128" s="255"/>
      <c r="Z128" s="245"/>
      <c r="AA128" s="25" t="s">
        <v>127</v>
      </c>
      <c r="AB128" s="25">
        <v>2030</v>
      </c>
      <c r="AC128" s="26" t="s">
        <v>73</v>
      </c>
      <c r="AD128" s="60">
        <v>0</v>
      </c>
      <c r="AE128" s="60">
        <v>0</v>
      </c>
      <c r="AF128" s="63">
        <v>4.9999999999999992E-3</v>
      </c>
      <c r="AG128" s="63">
        <v>0.92999999999999994</v>
      </c>
      <c r="AH128" s="63">
        <v>4.9999999999999992E-3</v>
      </c>
      <c r="AI128" s="60">
        <v>0</v>
      </c>
      <c r="AJ128" s="60">
        <v>0</v>
      </c>
      <c r="AK128" s="60">
        <v>0</v>
      </c>
      <c r="AL128" s="60">
        <v>0</v>
      </c>
      <c r="AM128" s="60">
        <v>0</v>
      </c>
      <c r="AN128" s="63">
        <v>0.06</v>
      </c>
      <c r="AO128" s="60">
        <v>0</v>
      </c>
      <c r="AP128" s="60">
        <v>0</v>
      </c>
      <c r="AQ128" s="63">
        <v>0</v>
      </c>
      <c r="AR128" s="24">
        <v>1</v>
      </c>
      <c r="AS128" s="246"/>
      <c r="AT128">
        <v>0</v>
      </c>
      <c r="AU128">
        <v>0</v>
      </c>
      <c r="AV128">
        <v>4.9999999999999992E-3</v>
      </c>
      <c r="AW128">
        <v>0.92999999999999994</v>
      </c>
      <c r="AX128">
        <v>4.9999999999999992E-3</v>
      </c>
      <c r="AY128">
        <v>0</v>
      </c>
      <c r="AZ128">
        <v>0</v>
      </c>
      <c r="BA128">
        <v>0</v>
      </c>
      <c r="BB128">
        <v>0</v>
      </c>
      <c r="BC128">
        <v>0</v>
      </c>
      <c r="BD128">
        <v>0.06</v>
      </c>
      <c r="BE128">
        <v>0</v>
      </c>
      <c r="BF128">
        <v>0</v>
      </c>
      <c r="BG128">
        <v>0</v>
      </c>
      <c r="BI128" t="b">
        <f t="shared" si="19"/>
        <v>1</v>
      </c>
      <c r="BJ128" t="b">
        <f t="shared" si="19"/>
        <v>1</v>
      </c>
      <c r="BK128" t="b">
        <f t="shared" si="19"/>
        <v>1</v>
      </c>
      <c r="BL128" t="b">
        <f t="shared" si="19"/>
        <v>1</v>
      </c>
      <c r="BM128" t="b">
        <f t="shared" si="19"/>
        <v>1</v>
      </c>
      <c r="BN128" t="b">
        <f t="shared" si="19"/>
        <v>1</v>
      </c>
      <c r="BO128" t="b">
        <f t="shared" si="19"/>
        <v>1</v>
      </c>
      <c r="BP128" t="b">
        <f t="shared" si="19"/>
        <v>1</v>
      </c>
      <c r="BQ128" t="b">
        <f t="shared" si="19"/>
        <v>1</v>
      </c>
      <c r="BR128" t="b">
        <f t="shared" si="21"/>
        <v>1</v>
      </c>
      <c r="BS128" t="b">
        <f t="shared" si="21"/>
        <v>1</v>
      </c>
      <c r="BT128" t="b">
        <f t="shared" si="21"/>
        <v>1</v>
      </c>
      <c r="BU128" t="b">
        <f t="shared" si="21"/>
        <v>1</v>
      </c>
      <c r="BV128" t="b">
        <f t="shared" si="21"/>
        <v>1</v>
      </c>
    </row>
    <row r="129" spans="2:74">
      <c r="B129" s="57" t="s">
        <v>313</v>
      </c>
      <c r="C129" s="253">
        <v>0</v>
      </c>
      <c r="D129" s="253"/>
      <c r="E129" s="253"/>
      <c r="F129" s="255">
        <f t="shared" si="22"/>
        <v>0</v>
      </c>
      <c r="G129" s="255"/>
      <c r="Z129" s="245"/>
      <c r="AA129" s="25" t="s">
        <v>127</v>
      </c>
      <c r="AB129" s="25">
        <v>2050</v>
      </c>
      <c r="AC129" s="26" t="s">
        <v>73</v>
      </c>
      <c r="AD129" s="60">
        <v>0</v>
      </c>
      <c r="AE129" s="60">
        <v>0</v>
      </c>
      <c r="AF129" s="63">
        <v>4.9999999999999992E-3</v>
      </c>
      <c r="AG129" s="63">
        <v>0.92999999999999994</v>
      </c>
      <c r="AH129" s="63">
        <v>4.9999999999999992E-3</v>
      </c>
      <c r="AI129" s="60">
        <v>0</v>
      </c>
      <c r="AJ129" s="60">
        <v>0</v>
      </c>
      <c r="AK129" s="60">
        <v>0</v>
      </c>
      <c r="AL129" s="60">
        <v>0</v>
      </c>
      <c r="AM129" s="60">
        <v>0</v>
      </c>
      <c r="AN129" s="63">
        <v>0.06</v>
      </c>
      <c r="AO129" s="60">
        <v>0</v>
      </c>
      <c r="AP129" s="60">
        <v>0</v>
      </c>
      <c r="AQ129" s="63">
        <v>0</v>
      </c>
      <c r="AR129" s="24">
        <v>1</v>
      </c>
      <c r="AS129" s="246"/>
      <c r="AT129">
        <v>0</v>
      </c>
      <c r="AU129">
        <v>0</v>
      </c>
      <c r="AV129">
        <v>4.9999999999999992E-3</v>
      </c>
      <c r="AW129">
        <v>0.92999999999999994</v>
      </c>
      <c r="AX129">
        <v>4.9999999999999992E-3</v>
      </c>
      <c r="AY129">
        <v>0</v>
      </c>
      <c r="AZ129">
        <v>0</v>
      </c>
      <c r="BA129">
        <v>0</v>
      </c>
      <c r="BB129">
        <v>0</v>
      </c>
      <c r="BC129">
        <v>0</v>
      </c>
      <c r="BD129">
        <v>0.06</v>
      </c>
      <c r="BE129">
        <v>0</v>
      </c>
      <c r="BF129">
        <v>0</v>
      </c>
      <c r="BG129">
        <v>0</v>
      </c>
      <c r="BI129" t="b">
        <f t="shared" si="19"/>
        <v>1</v>
      </c>
      <c r="BJ129" t="b">
        <f t="shared" si="19"/>
        <v>1</v>
      </c>
      <c r="BK129" t="b">
        <f t="shared" si="19"/>
        <v>1</v>
      </c>
      <c r="BL129" t="b">
        <f t="shared" si="19"/>
        <v>1</v>
      </c>
      <c r="BM129" t="b">
        <f t="shared" si="19"/>
        <v>1</v>
      </c>
      <c r="BN129" t="b">
        <f t="shared" si="19"/>
        <v>1</v>
      </c>
      <c r="BO129" t="b">
        <f t="shared" si="19"/>
        <v>1</v>
      </c>
      <c r="BP129" t="b">
        <f t="shared" si="19"/>
        <v>1</v>
      </c>
      <c r="BQ129" t="b">
        <f t="shared" si="19"/>
        <v>1</v>
      </c>
      <c r="BR129" t="b">
        <f t="shared" si="21"/>
        <v>1</v>
      </c>
      <c r="BS129" t="b">
        <f t="shared" si="21"/>
        <v>1</v>
      </c>
      <c r="BT129" t="b">
        <f t="shared" si="21"/>
        <v>1</v>
      </c>
      <c r="BU129" t="b">
        <f t="shared" si="21"/>
        <v>1</v>
      </c>
      <c r="BV129" t="b">
        <f t="shared" si="21"/>
        <v>1</v>
      </c>
    </row>
    <row r="130" spans="2:74">
      <c r="B130" s="57" t="s">
        <v>314</v>
      </c>
      <c r="C130" s="253">
        <v>0</v>
      </c>
      <c r="D130" s="253"/>
      <c r="E130" s="253"/>
      <c r="F130" s="255">
        <f t="shared" si="22"/>
        <v>0</v>
      </c>
      <c r="G130" s="255"/>
      <c r="Z130" s="245"/>
      <c r="AA130" s="27"/>
      <c r="AB130" s="27"/>
      <c r="AC130" s="28"/>
      <c r="AD130" s="61"/>
      <c r="AE130" s="61"/>
      <c r="AF130" s="61"/>
      <c r="AG130" s="61"/>
      <c r="AH130" s="61"/>
      <c r="AI130" s="61"/>
      <c r="AJ130" s="61"/>
      <c r="AK130" s="61"/>
      <c r="AL130" s="61"/>
      <c r="AM130" s="61"/>
      <c r="AN130" s="61"/>
      <c r="AO130" s="61"/>
      <c r="AP130" s="61"/>
      <c r="AQ130" s="61"/>
      <c r="AR130" s="180">
        <v>0</v>
      </c>
      <c r="AS130" s="246"/>
      <c r="BI130" t="b">
        <f t="shared" si="19"/>
        <v>1</v>
      </c>
      <c r="BJ130" t="b">
        <f t="shared" si="19"/>
        <v>1</v>
      </c>
      <c r="BK130" t="b">
        <f t="shared" si="19"/>
        <v>1</v>
      </c>
      <c r="BL130" t="b">
        <f t="shared" si="19"/>
        <v>1</v>
      </c>
      <c r="BM130" t="b">
        <f t="shared" si="19"/>
        <v>1</v>
      </c>
      <c r="BN130" t="b">
        <f t="shared" si="19"/>
        <v>1</v>
      </c>
      <c r="BO130" t="b">
        <f t="shared" si="19"/>
        <v>1</v>
      </c>
      <c r="BP130" t="b">
        <f t="shared" si="19"/>
        <v>1</v>
      </c>
      <c r="BQ130" t="b">
        <f t="shared" si="19"/>
        <v>1</v>
      </c>
      <c r="BR130" t="b">
        <f t="shared" si="21"/>
        <v>1</v>
      </c>
      <c r="BS130" t="b">
        <f t="shared" si="21"/>
        <v>1</v>
      </c>
      <c r="BT130" t="b">
        <f t="shared" si="21"/>
        <v>1</v>
      </c>
      <c r="BU130" t="b">
        <f t="shared" si="21"/>
        <v>1</v>
      </c>
      <c r="BV130" t="b">
        <f t="shared" si="21"/>
        <v>1</v>
      </c>
    </row>
    <row r="131" spans="2:74">
      <c r="B131" s="257" t="s">
        <v>23</v>
      </c>
      <c r="C131" s="258">
        <v>0.5</v>
      </c>
      <c r="D131" s="258">
        <f>SUM(D119:D130)</f>
        <v>0</v>
      </c>
      <c r="E131" s="258"/>
      <c r="F131" s="255">
        <f t="shared" si="22"/>
        <v>-0.5</v>
      </c>
      <c r="G131" s="255"/>
      <c r="Z131" s="245"/>
      <c r="AA131" s="25" t="s">
        <v>57</v>
      </c>
      <c r="AB131" s="25">
        <v>2021</v>
      </c>
      <c r="AC131" s="26" t="s">
        <v>73</v>
      </c>
      <c r="AD131" s="60">
        <v>0</v>
      </c>
      <c r="AE131" s="60">
        <v>0</v>
      </c>
      <c r="AF131" s="60">
        <v>2.2797872030274474E-2</v>
      </c>
      <c r="AG131" s="60">
        <v>0.64404566692837173</v>
      </c>
      <c r="AH131" s="60">
        <v>1.4462768081301218E-2</v>
      </c>
      <c r="AI131" s="60">
        <v>0</v>
      </c>
      <c r="AJ131" s="60">
        <v>0</v>
      </c>
      <c r="AK131" s="60">
        <v>0</v>
      </c>
      <c r="AL131" s="60">
        <v>0</v>
      </c>
      <c r="AM131" s="60">
        <v>0</v>
      </c>
      <c r="AN131" s="60">
        <v>0.17466629843776149</v>
      </c>
      <c r="AO131" s="60">
        <v>0</v>
      </c>
      <c r="AP131" s="60">
        <v>0.14402739452229107</v>
      </c>
      <c r="AQ131" s="60">
        <v>0</v>
      </c>
      <c r="AR131" s="24">
        <v>1</v>
      </c>
      <c r="AS131" s="246"/>
      <c r="AT131">
        <v>0</v>
      </c>
      <c r="AU131">
        <v>0</v>
      </c>
      <c r="AV131">
        <v>2.2797872030274474E-2</v>
      </c>
      <c r="AW131">
        <v>0.64404566692837173</v>
      </c>
      <c r="AX131">
        <v>1.4462768081301218E-2</v>
      </c>
      <c r="AY131">
        <v>0</v>
      </c>
      <c r="AZ131">
        <v>0</v>
      </c>
      <c r="BA131">
        <v>0</v>
      </c>
      <c r="BB131">
        <v>0</v>
      </c>
      <c r="BC131">
        <v>0</v>
      </c>
      <c r="BD131">
        <v>0.17466629843776149</v>
      </c>
      <c r="BE131">
        <v>0</v>
      </c>
      <c r="BF131">
        <v>0.14402739452229107</v>
      </c>
      <c r="BG131">
        <v>0</v>
      </c>
      <c r="BI131" t="b">
        <f t="shared" si="19"/>
        <v>1</v>
      </c>
      <c r="BJ131" t="b">
        <f t="shared" si="19"/>
        <v>1</v>
      </c>
      <c r="BK131" t="b">
        <f t="shared" si="19"/>
        <v>1</v>
      </c>
      <c r="BL131" t="b">
        <f t="shared" si="19"/>
        <v>1</v>
      </c>
      <c r="BM131" t="b">
        <f t="shared" si="19"/>
        <v>1</v>
      </c>
      <c r="BN131" t="b">
        <f t="shared" si="19"/>
        <v>1</v>
      </c>
      <c r="BO131" t="b">
        <f t="shared" si="19"/>
        <v>1</v>
      </c>
      <c r="BP131" t="b">
        <f t="shared" si="19"/>
        <v>1</v>
      </c>
      <c r="BQ131" t="b">
        <f t="shared" si="19"/>
        <v>1</v>
      </c>
      <c r="BR131" t="b">
        <f t="shared" si="21"/>
        <v>1</v>
      </c>
      <c r="BS131" t="b">
        <f t="shared" si="21"/>
        <v>1</v>
      </c>
      <c r="BT131" t="b">
        <f t="shared" si="21"/>
        <v>1</v>
      </c>
      <c r="BU131" t="b">
        <f t="shared" si="21"/>
        <v>1</v>
      </c>
      <c r="BV131" t="b">
        <f t="shared" si="21"/>
        <v>1</v>
      </c>
    </row>
    <row r="132" spans="2:74">
      <c r="Z132" s="245"/>
      <c r="AA132" s="25" t="s">
        <v>57</v>
      </c>
      <c r="AB132" s="25">
        <v>2030</v>
      </c>
      <c r="AC132" s="26" t="s">
        <v>73</v>
      </c>
      <c r="AD132" s="60">
        <v>0</v>
      </c>
      <c r="AE132" s="60">
        <v>0</v>
      </c>
      <c r="AF132" s="62">
        <v>0.02</v>
      </c>
      <c r="AG132" s="62">
        <v>0.33400000000000002</v>
      </c>
      <c r="AH132" s="62">
        <v>0.03</v>
      </c>
      <c r="AI132" s="60">
        <v>0</v>
      </c>
      <c r="AJ132" s="60">
        <v>0</v>
      </c>
      <c r="AK132" s="60">
        <v>0</v>
      </c>
      <c r="AL132" s="60">
        <v>0</v>
      </c>
      <c r="AM132" s="60">
        <v>0</v>
      </c>
      <c r="AN132" s="62">
        <v>0.47599999999999998</v>
      </c>
      <c r="AO132" s="60">
        <v>0</v>
      </c>
      <c r="AP132" s="62">
        <v>0.14000000000000001</v>
      </c>
      <c r="AQ132" s="60">
        <v>0</v>
      </c>
      <c r="AR132" s="24">
        <v>1</v>
      </c>
      <c r="AS132" s="246"/>
      <c r="AT132">
        <v>0</v>
      </c>
      <c r="AU132">
        <v>0</v>
      </c>
      <c r="AV132">
        <v>0.02</v>
      </c>
      <c r="AW132">
        <v>0.33400000000000002</v>
      </c>
      <c r="AX132">
        <v>0.03</v>
      </c>
      <c r="AY132">
        <v>0</v>
      </c>
      <c r="AZ132">
        <v>0</v>
      </c>
      <c r="BA132">
        <v>0</v>
      </c>
      <c r="BB132">
        <v>0</v>
      </c>
      <c r="BC132">
        <v>0</v>
      </c>
      <c r="BD132">
        <v>0.47599999999999998</v>
      </c>
      <c r="BE132">
        <v>0</v>
      </c>
      <c r="BF132">
        <v>0.14000000000000001</v>
      </c>
      <c r="BG132">
        <v>0</v>
      </c>
      <c r="BI132" t="b">
        <f t="shared" si="19"/>
        <v>1</v>
      </c>
      <c r="BJ132" t="b">
        <f t="shared" si="19"/>
        <v>1</v>
      </c>
      <c r="BK132" t="b">
        <f t="shared" si="19"/>
        <v>1</v>
      </c>
      <c r="BL132" t="b">
        <f t="shared" si="19"/>
        <v>1</v>
      </c>
      <c r="BM132" t="b">
        <f t="shared" si="19"/>
        <v>1</v>
      </c>
      <c r="BN132" t="b">
        <f t="shared" si="19"/>
        <v>1</v>
      </c>
      <c r="BO132" t="b">
        <f t="shared" si="19"/>
        <v>1</v>
      </c>
      <c r="BP132" t="b">
        <f t="shared" si="19"/>
        <v>1</v>
      </c>
      <c r="BQ132" t="b">
        <f t="shared" si="19"/>
        <v>1</v>
      </c>
      <c r="BR132" t="b">
        <f t="shared" si="21"/>
        <v>1</v>
      </c>
      <c r="BS132" t="b">
        <f t="shared" si="21"/>
        <v>1</v>
      </c>
      <c r="BT132" t="b">
        <f t="shared" si="21"/>
        <v>1</v>
      </c>
      <c r="BU132" t="b">
        <f t="shared" si="21"/>
        <v>1</v>
      </c>
      <c r="BV132" t="b">
        <f t="shared" si="21"/>
        <v>1</v>
      </c>
    </row>
    <row r="133" spans="2:74">
      <c r="Z133" s="245"/>
      <c r="AA133" s="25" t="s">
        <v>57</v>
      </c>
      <c r="AB133" s="25">
        <v>2050</v>
      </c>
      <c r="AC133" s="26" t="s">
        <v>73</v>
      </c>
      <c r="AD133" s="60">
        <v>0</v>
      </c>
      <c r="AE133" s="60">
        <v>0</v>
      </c>
      <c r="AF133" s="62">
        <v>1.7000000000000001E-2</v>
      </c>
      <c r="AG133" s="62">
        <v>8.5000000000000006E-2</v>
      </c>
      <c r="AH133" s="62">
        <v>0.03</v>
      </c>
      <c r="AI133" s="60">
        <v>0</v>
      </c>
      <c r="AJ133" s="60">
        <v>0</v>
      </c>
      <c r="AK133" s="60">
        <v>0</v>
      </c>
      <c r="AL133" s="60">
        <v>0</v>
      </c>
      <c r="AM133" s="60">
        <v>0</v>
      </c>
      <c r="AN133" s="62">
        <v>0.71799999999999997</v>
      </c>
      <c r="AO133" s="60">
        <v>0</v>
      </c>
      <c r="AP133" s="62">
        <v>0.15</v>
      </c>
      <c r="AQ133" s="60">
        <v>0</v>
      </c>
      <c r="AR133" s="24">
        <v>1</v>
      </c>
      <c r="AS133" s="246"/>
      <c r="AT133">
        <v>0</v>
      </c>
      <c r="AU133">
        <v>0</v>
      </c>
      <c r="AV133">
        <v>1.7000000000000001E-2</v>
      </c>
      <c r="AW133">
        <v>8.5000000000000006E-2</v>
      </c>
      <c r="AX133">
        <v>0.03</v>
      </c>
      <c r="AY133">
        <v>0</v>
      </c>
      <c r="AZ133">
        <v>0</v>
      </c>
      <c r="BA133">
        <v>0</v>
      </c>
      <c r="BB133">
        <v>0</v>
      </c>
      <c r="BC133">
        <v>0</v>
      </c>
      <c r="BD133">
        <v>0.71799999999999997</v>
      </c>
      <c r="BE133">
        <v>0</v>
      </c>
      <c r="BF133">
        <v>0.15</v>
      </c>
      <c r="BG133">
        <v>0</v>
      </c>
      <c r="BI133" t="b">
        <f t="shared" si="19"/>
        <v>1</v>
      </c>
      <c r="BJ133" t="b">
        <f t="shared" si="19"/>
        <v>1</v>
      </c>
      <c r="BK133" t="b">
        <f t="shared" si="19"/>
        <v>1</v>
      </c>
      <c r="BL133" t="b">
        <f t="shared" si="19"/>
        <v>1</v>
      </c>
      <c r="BM133" t="b">
        <f t="shared" si="19"/>
        <v>1</v>
      </c>
      <c r="BN133" t="b">
        <f t="shared" si="19"/>
        <v>1</v>
      </c>
      <c r="BO133" t="b">
        <f t="shared" si="19"/>
        <v>1</v>
      </c>
      <c r="BP133" t="b">
        <f t="shared" si="19"/>
        <v>1</v>
      </c>
      <c r="BQ133" t="b">
        <f t="shared" si="19"/>
        <v>1</v>
      </c>
      <c r="BR133" t="b">
        <f t="shared" si="21"/>
        <v>1</v>
      </c>
      <c r="BS133" t="b">
        <f t="shared" si="21"/>
        <v>1</v>
      </c>
      <c r="BT133" t="b">
        <f t="shared" si="21"/>
        <v>1</v>
      </c>
      <c r="BU133" t="b">
        <f t="shared" si="21"/>
        <v>1</v>
      </c>
      <c r="BV133" t="b">
        <f t="shared" si="21"/>
        <v>1</v>
      </c>
    </row>
    <row r="134" spans="2:74">
      <c r="B134" s="250" t="s">
        <v>358</v>
      </c>
      <c r="C134" s="251">
        <v>2021</v>
      </c>
      <c r="D134" s="251">
        <v>2030</v>
      </c>
      <c r="E134" s="251">
        <v>2030</v>
      </c>
      <c r="F134" t="s">
        <v>306</v>
      </c>
      <c r="G134" t="s">
        <v>403</v>
      </c>
      <c r="Z134" s="245"/>
      <c r="AA134" s="27"/>
      <c r="AB134" s="27"/>
      <c r="AC134" s="28"/>
      <c r="AD134" s="61"/>
      <c r="AE134" s="61"/>
      <c r="AF134" s="61"/>
      <c r="AG134" s="61"/>
      <c r="AH134" s="61"/>
      <c r="AI134" s="61"/>
      <c r="AJ134" s="61"/>
      <c r="AK134" s="61"/>
      <c r="AL134" s="61"/>
      <c r="AM134" s="61"/>
      <c r="AN134" s="61"/>
      <c r="AO134" s="61"/>
      <c r="AP134" s="61"/>
      <c r="AQ134" s="61"/>
      <c r="AR134" s="180">
        <v>0</v>
      </c>
      <c r="AS134" s="246"/>
      <c r="BI134" t="b">
        <f t="shared" si="19"/>
        <v>1</v>
      </c>
      <c r="BJ134" t="b">
        <f t="shared" si="19"/>
        <v>1</v>
      </c>
      <c r="BK134" t="b">
        <f t="shared" si="19"/>
        <v>1</v>
      </c>
      <c r="BL134" t="b">
        <f t="shared" si="19"/>
        <v>1</v>
      </c>
      <c r="BM134" t="b">
        <f t="shared" si="19"/>
        <v>1</v>
      </c>
      <c r="BN134" t="b">
        <f t="shared" si="19"/>
        <v>1</v>
      </c>
      <c r="BO134" t="b">
        <f t="shared" si="19"/>
        <v>1</v>
      </c>
      <c r="BP134" t="b">
        <f t="shared" si="19"/>
        <v>1</v>
      </c>
      <c r="BQ134" t="b">
        <f t="shared" si="19"/>
        <v>1</v>
      </c>
      <c r="BR134" t="b">
        <f t="shared" si="21"/>
        <v>1</v>
      </c>
      <c r="BS134" t="b">
        <f t="shared" si="21"/>
        <v>1</v>
      </c>
      <c r="BT134" t="b">
        <f t="shared" si="21"/>
        <v>1</v>
      </c>
      <c r="BU134" t="b">
        <f t="shared" si="21"/>
        <v>1</v>
      </c>
      <c r="BV134" t="b">
        <f t="shared" si="21"/>
        <v>1</v>
      </c>
    </row>
    <row r="135" spans="2:74">
      <c r="B135" s="57" t="s">
        <v>190</v>
      </c>
      <c r="C135" s="253">
        <v>7633.08154296875</v>
      </c>
      <c r="D135" s="253">
        <f t="array" ref="D135:D147">MMULT(J4:W16,TRANSPOSE('A renseigner'!E92:R92))*'Estimations consommations énerg'!C148*'A renseigner'!E163*'A renseigner'!G12/'A renseigner'!C12</f>
        <v>8036.7923403101031</v>
      </c>
      <c r="E135" s="253" cm="1">
        <f t="array" ref="E135:E147">MMULT(J4:W16,TRANSPOSE('A renseigner'!E93:R93))*'Estimations consommations énerg'!C148*'A renseigner'!G163*'A renseigner'!K12/'A renseigner'!C12</f>
        <v>8959.6787080665217</v>
      </c>
      <c r="F135" s="255">
        <f>D135-C135</f>
        <v>403.7107973413531</v>
      </c>
      <c r="G135" s="255">
        <f>E135-C135</f>
        <v>1326.5971650977717</v>
      </c>
      <c r="Z135" s="245"/>
      <c r="AA135" s="25" t="s">
        <v>58</v>
      </c>
      <c r="AB135" s="25">
        <v>2021</v>
      </c>
      <c r="AC135" s="26" t="s">
        <v>73</v>
      </c>
      <c r="AD135" s="60">
        <v>6.9144909321414053E-2</v>
      </c>
      <c r="AE135" s="60">
        <v>0</v>
      </c>
      <c r="AF135" s="60">
        <v>2.372232781512883E-2</v>
      </c>
      <c r="AG135" s="60">
        <v>0.54601875888309892</v>
      </c>
      <c r="AH135" s="60">
        <v>1.5836627273090254E-2</v>
      </c>
      <c r="AI135" s="60">
        <v>0</v>
      </c>
      <c r="AJ135" s="60">
        <v>0</v>
      </c>
      <c r="AK135" s="60">
        <v>0</v>
      </c>
      <c r="AL135" s="60">
        <v>0</v>
      </c>
      <c r="AM135" s="60">
        <v>0</v>
      </c>
      <c r="AN135" s="60">
        <v>0.24649129903033365</v>
      </c>
      <c r="AO135" s="60">
        <v>0</v>
      </c>
      <c r="AP135" s="60">
        <v>9.878607767693437E-2</v>
      </c>
      <c r="AQ135" s="60">
        <v>0</v>
      </c>
      <c r="AR135" s="24">
        <v>1</v>
      </c>
      <c r="AS135" s="246"/>
      <c r="AT135">
        <v>6.9144909321414053E-2</v>
      </c>
      <c r="AU135">
        <v>0</v>
      </c>
      <c r="AV135">
        <v>2.372232781512883E-2</v>
      </c>
      <c r="AW135">
        <v>0.54601875888309892</v>
      </c>
      <c r="AX135">
        <v>1.5836627273090254E-2</v>
      </c>
      <c r="AY135">
        <v>0</v>
      </c>
      <c r="AZ135">
        <v>0</v>
      </c>
      <c r="BA135">
        <v>0</v>
      </c>
      <c r="BB135">
        <v>0</v>
      </c>
      <c r="BC135">
        <v>0</v>
      </c>
      <c r="BD135">
        <v>0.24649129903033365</v>
      </c>
      <c r="BE135">
        <v>0</v>
      </c>
      <c r="BF135">
        <v>9.878607767693437E-2</v>
      </c>
      <c r="BG135">
        <v>0</v>
      </c>
      <c r="BI135" t="b">
        <f t="shared" si="19"/>
        <v>1</v>
      </c>
      <c r="BJ135" t="b">
        <f t="shared" si="19"/>
        <v>1</v>
      </c>
      <c r="BK135" t="b">
        <f t="shared" si="19"/>
        <v>1</v>
      </c>
      <c r="BL135" t="b">
        <f t="shared" si="19"/>
        <v>1</v>
      </c>
      <c r="BM135" t="b">
        <f t="shared" si="19"/>
        <v>1</v>
      </c>
      <c r="BN135" t="b">
        <f t="shared" si="19"/>
        <v>1</v>
      </c>
      <c r="BO135" t="b">
        <f t="shared" si="19"/>
        <v>1</v>
      </c>
      <c r="BP135" t="b">
        <f t="shared" si="19"/>
        <v>1</v>
      </c>
      <c r="BQ135" t="b">
        <f t="shared" si="19"/>
        <v>1</v>
      </c>
      <c r="BR135" t="b">
        <f t="shared" si="21"/>
        <v>1</v>
      </c>
      <c r="BS135" t="b">
        <f t="shared" si="21"/>
        <v>1</v>
      </c>
      <c r="BT135" t="b">
        <f t="shared" si="21"/>
        <v>1</v>
      </c>
      <c r="BU135" t="b">
        <f t="shared" si="21"/>
        <v>1</v>
      </c>
      <c r="BV135" t="b">
        <f t="shared" si="21"/>
        <v>1</v>
      </c>
    </row>
    <row r="136" spans="2:74">
      <c r="B136" s="57" t="s">
        <v>48</v>
      </c>
      <c r="C136" s="253">
        <v>0</v>
      </c>
      <c r="D136" s="253">
        <v>0</v>
      </c>
      <c r="E136" s="253">
        <v>0</v>
      </c>
      <c r="F136" s="255">
        <f t="shared" ref="F136:F148" si="23">D136-C136</f>
        <v>0</v>
      </c>
      <c r="G136" s="255">
        <f t="shared" ref="G136:G147" si="24">E136-C136</f>
        <v>0</v>
      </c>
      <c r="Z136" s="245"/>
      <c r="AA136" s="25" t="s">
        <v>58</v>
      </c>
      <c r="AB136" s="25">
        <v>2030</v>
      </c>
      <c r="AC136" s="26" t="s">
        <v>73</v>
      </c>
      <c r="AD136" s="60">
        <v>0</v>
      </c>
      <c r="AE136" s="60">
        <v>0</v>
      </c>
      <c r="AF136" s="60">
        <v>0.06</v>
      </c>
      <c r="AG136" s="60">
        <v>0.17499999999999999</v>
      </c>
      <c r="AH136" s="60">
        <v>0.17</v>
      </c>
      <c r="AI136" s="60">
        <v>4.4999999999999998E-2</v>
      </c>
      <c r="AJ136" s="60">
        <v>0</v>
      </c>
      <c r="AK136" s="60">
        <v>0</v>
      </c>
      <c r="AL136" s="60">
        <v>0.04</v>
      </c>
      <c r="AM136" s="60">
        <v>0</v>
      </c>
      <c r="AN136" s="60">
        <v>0.38553016649373428</v>
      </c>
      <c r="AO136" s="60">
        <v>0.02</v>
      </c>
      <c r="AP136" s="60">
        <v>0.10446983350626585</v>
      </c>
      <c r="AQ136" s="60">
        <v>0</v>
      </c>
      <c r="AR136" s="24">
        <v>1</v>
      </c>
      <c r="AS136" s="246"/>
      <c r="AT136">
        <v>0</v>
      </c>
      <c r="AU136">
        <v>0</v>
      </c>
      <c r="AV136">
        <v>0.06</v>
      </c>
      <c r="AW136">
        <v>0.17499999999999999</v>
      </c>
      <c r="AX136">
        <v>0.17</v>
      </c>
      <c r="AY136">
        <v>4.4999999999999998E-2</v>
      </c>
      <c r="AZ136">
        <v>0</v>
      </c>
      <c r="BA136">
        <v>0</v>
      </c>
      <c r="BB136">
        <v>0.04</v>
      </c>
      <c r="BC136">
        <v>0</v>
      </c>
      <c r="BD136">
        <v>0.38553016649373428</v>
      </c>
      <c r="BE136">
        <v>0.02</v>
      </c>
      <c r="BF136">
        <v>0.10446983350626585</v>
      </c>
      <c r="BG136">
        <v>0</v>
      </c>
      <c r="BI136" t="b">
        <f t="shared" si="19"/>
        <v>1</v>
      </c>
      <c r="BJ136" t="b">
        <f t="shared" si="19"/>
        <v>1</v>
      </c>
      <c r="BK136" t="b">
        <f t="shared" si="19"/>
        <v>1</v>
      </c>
      <c r="BL136" t="b">
        <f t="shared" si="19"/>
        <v>1</v>
      </c>
      <c r="BM136" t="b">
        <f t="shared" si="19"/>
        <v>1</v>
      </c>
      <c r="BN136" t="b">
        <f t="shared" si="19"/>
        <v>1</v>
      </c>
      <c r="BO136" t="b">
        <f t="shared" si="19"/>
        <v>1</v>
      </c>
      <c r="BP136" t="b">
        <f t="shared" si="19"/>
        <v>1</v>
      </c>
      <c r="BQ136" t="b">
        <f t="shared" si="19"/>
        <v>1</v>
      </c>
      <c r="BR136" t="b">
        <f t="shared" si="21"/>
        <v>1</v>
      </c>
      <c r="BS136" t="b">
        <f t="shared" si="21"/>
        <v>1</v>
      </c>
      <c r="BT136" t="b">
        <f t="shared" si="21"/>
        <v>1</v>
      </c>
      <c r="BU136" t="b">
        <f t="shared" si="21"/>
        <v>1</v>
      </c>
      <c r="BV136" t="b">
        <f t="shared" si="21"/>
        <v>1</v>
      </c>
    </row>
    <row r="137" spans="2:74">
      <c r="B137" s="57" t="s">
        <v>308</v>
      </c>
      <c r="C137" s="253">
        <v>0</v>
      </c>
      <c r="D137" s="253">
        <v>0</v>
      </c>
      <c r="E137" s="253">
        <v>0</v>
      </c>
      <c r="F137" s="255">
        <f t="shared" si="23"/>
        <v>0</v>
      </c>
      <c r="G137" s="255">
        <f t="shared" si="24"/>
        <v>0</v>
      </c>
      <c r="Z137" s="245"/>
      <c r="AA137" s="25" t="s">
        <v>58</v>
      </c>
      <c r="AB137" s="25">
        <v>2050</v>
      </c>
      <c r="AC137" s="26" t="s">
        <v>73</v>
      </c>
      <c r="AD137" s="60">
        <v>0</v>
      </c>
      <c r="AE137" s="60">
        <v>0</v>
      </c>
      <c r="AF137" s="60">
        <v>0</v>
      </c>
      <c r="AG137" s="60">
        <v>0.2</v>
      </c>
      <c r="AH137" s="60">
        <v>0.05</v>
      </c>
      <c r="AI137" s="60">
        <v>0</v>
      </c>
      <c r="AJ137" s="60">
        <v>0</v>
      </c>
      <c r="AK137" s="60">
        <v>0</v>
      </c>
      <c r="AL137" s="60">
        <v>0.1</v>
      </c>
      <c r="AM137" s="60">
        <v>0.01</v>
      </c>
      <c r="AN137" s="60">
        <v>0.5264458331453632</v>
      </c>
      <c r="AO137" s="60">
        <v>0</v>
      </c>
      <c r="AP137" s="60">
        <v>0.11355416685463679</v>
      </c>
      <c r="AQ137" s="60">
        <v>0</v>
      </c>
      <c r="AR137" s="24">
        <v>1</v>
      </c>
      <c r="AS137" s="246"/>
      <c r="AT137">
        <v>0</v>
      </c>
      <c r="AU137">
        <v>0</v>
      </c>
      <c r="AV137">
        <v>0</v>
      </c>
      <c r="AW137">
        <v>0.2</v>
      </c>
      <c r="AX137">
        <v>0.05</v>
      </c>
      <c r="AY137">
        <v>0</v>
      </c>
      <c r="AZ137">
        <v>0</v>
      </c>
      <c r="BA137">
        <v>0</v>
      </c>
      <c r="BB137">
        <v>0.1</v>
      </c>
      <c r="BC137">
        <v>0.01</v>
      </c>
      <c r="BD137">
        <v>0.5264458331453632</v>
      </c>
      <c r="BE137">
        <v>0</v>
      </c>
      <c r="BF137">
        <v>0.11355416685463679</v>
      </c>
      <c r="BG137">
        <v>0</v>
      </c>
      <c r="BI137" t="b">
        <f t="shared" si="19"/>
        <v>1</v>
      </c>
      <c r="BJ137" t="b">
        <f t="shared" si="19"/>
        <v>1</v>
      </c>
      <c r="BK137" t="b">
        <f t="shared" si="19"/>
        <v>1</v>
      </c>
      <c r="BL137" t="b">
        <f t="shared" si="19"/>
        <v>1</v>
      </c>
      <c r="BM137" t="b">
        <f t="shared" si="19"/>
        <v>1</v>
      </c>
      <c r="BN137" t="b">
        <f t="shared" si="19"/>
        <v>1</v>
      </c>
      <c r="BO137" t="b">
        <f t="shared" si="19"/>
        <v>1</v>
      </c>
      <c r="BP137" t="b">
        <f t="shared" si="19"/>
        <v>1</v>
      </c>
      <c r="BQ137" t="b">
        <f t="shared" si="19"/>
        <v>1</v>
      </c>
      <c r="BR137" t="b">
        <f t="shared" si="21"/>
        <v>1</v>
      </c>
      <c r="BS137" t="b">
        <f t="shared" si="21"/>
        <v>1</v>
      </c>
      <c r="BT137" t="b">
        <f t="shared" si="21"/>
        <v>1</v>
      </c>
      <c r="BU137" t="b">
        <f t="shared" si="21"/>
        <v>1</v>
      </c>
      <c r="BV137" t="b">
        <f t="shared" si="21"/>
        <v>1</v>
      </c>
    </row>
    <row r="138" spans="2:74">
      <c r="B138" s="57" t="s">
        <v>72</v>
      </c>
      <c r="C138" s="253">
        <v>5605.6455078125</v>
      </c>
      <c r="D138" s="253">
        <v>703.21932977713402</v>
      </c>
      <c r="E138" s="253">
        <v>175.01322267497633</v>
      </c>
      <c r="F138" s="255">
        <f t="shared" si="23"/>
        <v>-4902.4261780353663</v>
      </c>
      <c r="G138" s="255">
        <f t="shared" si="24"/>
        <v>-5430.6322851375235</v>
      </c>
      <c r="Z138" s="245"/>
      <c r="AA138" s="27"/>
      <c r="AB138" s="27"/>
      <c r="AC138" s="28"/>
      <c r="AD138" s="29"/>
      <c r="AE138" s="29"/>
      <c r="AF138" s="29"/>
      <c r="AG138" s="29"/>
      <c r="AH138" s="29"/>
      <c r="AI138" s="29"/>
      <c r="AJ138" s="29"/>
      <c r="AK138" s="29"/>
      <c r="AL138" s="29"/>
      <c r="AM138" s="29"/>
      <c r="AN138" s="29"/>
      <c r="AO138" s="29"/>
      <c r="AP138" s="29"/>
      <c r="AQ138" s="29"/>
      <c r="AR138" s="180">
        <v>0</v>
      </c>
      <c r="AS138" s="246"/>
      <c r="BI138" t="b">
        <f t="shared" si="19"/>
        <v>1</v>
      </c>
      <c r="BJ138" t="b">
        <f t="shared" si="19"/>
        <v>1</v>
      </c>
      <c r="BK138" t="b">
        <f t="shared" si="19"/>
        <v>1</v>
      </c>
      <c r="BL138" t="b">
        <f t="shared" si="19"/>
        <v>1</v>
      </c>
      <c r="BM138" t="b">
        <f t="shared" si="19"/>
        <v>1</v>
      </c>
      <c r="BN138" t="b">
        <f t="shared" si="19"/>
        <v>1</v>
      </c>
      <c r="BO138" t="b">
        <f t="shared" si="19"/>
        <v>1</v>
      </c>
      <c r="BP138" t="b">
        <f t="shared" si="19"/>
        <v>1</v>
      </c>
      <c r="BQ138" t="b">
        <f t="shared" si="19"/>
        <v>1</v>
      </c>
      <c r="BR138" t="b">
        <f t="shared" si="21"/>
        <v>1</v>
      </c>
      <c r="BS138" t="b">
        <f t="shared" si="21"/>
        <v>1</v>
      </c>
      <c r="BT138" t="b">
        <f t="shared" si="21"/>
        <v>1</v>
      </c>
      <c r="BU138" t="b">
        <f t="shared" si="21"/>
        <v>1</v>
      </c>
      <c r="BV138" t="b">
        <f t="shared" si="21"/>
        <v>1</v>
      </c>
    </row>
    <row r="139" spans="2:74">
      <c r="B139" s="57" t="s">
        <v>42</v>
      </c>
      <c r="C139" s="253"/>
      <c r="D139" s="253">
        <v>0</v>
      </c>
      <c r="E139" s="253">
        <v>0</v>
      </c>
      <c r="F139" s="255">
        <f t="shared" si="23"/>
        <v>0</v>
      </c>
      <c r="G139" s="255">
        <f t="shared" si="24"/>
        <v>0</v>
      </c>
      <c r="Z139" s="245"/>
      <c r="AA139" s="193" t="s">
        <v>59</v>
      </c>
      <c r="AB139" s="193"/>
      <c r="AC139" s="193"/>
      <c r="AD139" s="23" t="s">
        <v>36</v>
      </c>
      <c r="AE139" s="23" t="s">
        <v>47</v>
      </c>
      <c r="AF139" s="23" t="s">
        <v>37</v>
      </c>
      <c r="AG139" s="23" t="s">
        <v>38</v>
      </c>
      <c r="AH139" s="23" t="s">
        <v>43</v>
      </c>
      <c r="AI139" s="23" t="s">
        <v>44</v>
      </c>
      <c r="AJ139" s="23" t="s">
        <v>45</v>
      </c>
      <c r="AK139" s="23" t="s">
        <v>46</v>
      </c>
      <c r="AL139" s="23" t="s">
        <v>39</v>
      </c>
      <c r="AM139" s="23" t="s">
        <v>40</v>
      </c>
      <c r="AN139" s="23" t="s">
        <v>71</v>
      </c>
      <c r="AO139" s="23" t="s">
        <v>48</v>
      </c>
      <c r="AP139" s="23" t="s">
        <v>41</v>
      </c>
      <c r="AQ139" s="23" t="s">
        <v>42</v>
      </c>
      <c r="AR139" s="24">
        <v>0</v>
      </c>
      <c r="AS139" s="246"/>
      <c r="AT139" t="s">
        <v>36</v>
      </c>
      <c r="AU139" t="s">
        <v>47</v>
      </c>
      <c r="AV139" t="s">
        <v>37</v>
      </c>
      <c r="AW139" t="s">
        <v>38</v>
      </c>
      <c r="AX139" t="s">
        <v>43</v>
      </c>
      <c r="AY139" t="s">
        <v>44</v>
      </c>
      <c r="AZ139" t="s">
        <v>45</v>
      </c>
      <c r="BA139" t="s">
        <v>46</v>
      </c>
      <c r="BB139" t="s">
        <v>39</v>
      </c>
      <c r="BC139" t="s">
        <v>40</v>
      </c>
      <c r="BD139" t="s">
        <v>71</v>
      </c>
      <c r="BE139" t="s">
        <v>48</v>
      </c>
      <c r="BF139" t="s">
        <v>41</v>
      </c>
      <c r="BG139" t="s">
        <v>42</v>
      </c>
      <c r="BI139" t="b">
        <f t="shared" si="19"/>
        <v>1</v>
      </c>
      <c r="BJ139" t="b">
        <f t="shared" si="19"/>
        <v>1</v>
      </c>
      <c r="BK139" t="b">
        <f t="shared" si="19"/>
        <v>1</v>
      </c>
      <c r="BL139" t="b">
        <f t="shared" si="19"/>
        <v>1</v>
      </c>
      <c r="BM139" t="b">
        <f t="shared" si="19"/>
        <v>1</v>
      </c>
      <c r="BN139" t="b">
        <f t="shared" si="19"/>
        <v>1</v>
      </c>
      <c r="BO139" t="b">
        <f t="shared" si="19"/>
        <v>1</v>
      </c>
      <c r="BP139" t="b">
        <f t="shared" si="19"/>
        <v>1</v>
      </c>
      <c r="BQ139" t="b">
        <f t="shared" si="19"/>
        <v>1</v>
      </c>
      <c r="BR139" t="b">
        <f t="shared" si="21"/>
        <v>1</v>
      </c>
      <c r="BS139" t="b">
        <f t="shared" si="21"/>
        <v>1</v>
      </c>
      <c r="BT139" t="b">
        <f t="shared" si="21"/>
        <v>1</v>
      </c>
      <c r="BU139" t="b">
        <f t="shared" si="21"/>
        <v>1</v>
      </c>
      <c r="BV139" t="b">
        <f t="shared" si="21"/>
        <v>1</v>
      </c>
    </row>
    <row r="140" spans="2:74">
      <c r="B140" s="57" t="s">
        <v>309</v>
      </c>
      <c r="C140" s="253">
        <v>632.03656005859375</v>
      </c>
      <c r="D140" s="253">
        <v>506.52052564979635</v>
      </c>
      <c r="E140" s="253">
        <v>287.00920652580783</v>
      </c>
      <c r="F140" s="255">
        <f t="shared" si="23"/>
        <v>-125.5160344087974</v>
      </c>
      <c r="G140" s="255">
        <f t="shared" si="24"/>
        <v>-345.02735353278592</v>
      </c>
      <c r="Z140" s="245"/>
      <c r="AA140" s="25" t="s">
        <v>60</v>
      </c>
      <c r="AB140" s="25">
        <v>2021</v>
      </c>
      <c r="AC140" s="26" t="s">
        <v>73</v>
      </c>
      <c r="AD140" s="60">
        <v>0.14699999999999999</v>
      </c>
      <c r="AE140" s="60">
        <v>0</v>
      </c>
      <c r="AF140" s="60">
        <v>0.32300000000000001</v>
      </c>
      <c r="AG140" s="60">
        <v>1.9999999999999997E-2</v>
      </c>
      <c r="AH140" s="60">
        <v>0.12</v>
      </c>
      <c r="AI140" s="60">
        <v>0.26</v>
      </c>
      <c r="AJ140" s="60">
        <v>0</v>
      </c>
      <c r="AK140" s="60">
        <v>0</v>
      </c>
      <c r="AL140" s="60">
        <v>0</v>
      </c>
      <c r="AM140" s="60">
        <v>0</v>
      </c>
      <c r="AN140" s="60">
        <v>0.13</v>
      </c>
      <c r="AO140" s="60">
        <v>0</v>
      </c>
      <c r="AP140" s="60">
        <v>0</v>
      </c>
      <c r="AQ140" s="60">
        <v>0</v>
      </c>
      <c r="AR140" s="24">
        <v>0.99999999999999978</v>
      </c>
      <c r="AS140" s="246"/>
      <c r="AT140">
        <v>0.14699999999999999</v>
      </c>
      <c r="AU140">
        <v>0</v>
      </c>
      <c r="AV140">
        <v>0.32300000000000001</v>
      </c>
      <c r="AW140">
        <v>1.9999999999999997E-2</v>
      </c>
      <c r="AX140">
        <v>0.12</v>
      </c>
      <c r="AY140">
        <v>0.26</v>
      </c>
      <c r="AZ140">
        <v>0</v>
      </c>
      <c r="BA140">
        <v>0</v>
      </c>
      <c r="BB140">
        <v>0</v>
      </c>
      <c r="BC140">
        <v>0</v>
      </c>
      <c r="BD140">
        <v>0.13</v>
      </c>
      <c r="BE140">
        <v>0</v>
      </c>
      <c r="BF140">
        <v>0</v>
      </c>
      <c r="BG140">
        <v>0</v>
      </c>
      <c r="BI140" t="b">
        <f t="shared" si="19"/>
        <v>1</v>
      </c>
      <c r="BJ140" t="b">
        <f t="shared" si="19"/>
        <v>1</v>
      </c>
      <c r="BK140" t="b">
        <f t="shared" si="19"/>
        <v>1</v>
      </c>
      <c r="BL140" t="b">
        <f t="shared" si="19"/>
        <v>1</v>
      </c>
      <c r="BM140" t="b">
        <f t="shared" si="19"/>
        <v>1</v>
      </c>
      <c r="BN140" t="b">
        <f t="shared" si="19"/>
        <v>1</v>
      </c>
      <c r="BO140" t="b">
        <f t="shared" si="19"/>
        <v>1</v>
      </c>
      <c r="BP140" t="b">
        <f t="shared" si="19"/>
        <v>1</v>
      </c>
      <c r="BQ140" t="b">
        <f t="shared" si="19"/>
        <v>1</v>
      </c>
      <c r="BR140" t="b">
        <f t="shared" si="21"/>
        <v>1</v>
      </c>
      <c r="BS140" t="b">
        <f t="shared" si="21"/>
        <v>1</v>
      </c>
      <c r="BT140" t="b">
        <f t="shared" si="21"/>
        <v>1</v>
      </c>
      <c r="BU140" t="b">
        <f t="shared" si="21"/>
        <v>1</v>
      </c>
      <c r="BV140" t="b">
        <f t="shared" si="21"/>
        <v>1</v>
      </c>
    </row>
    <row r="141" spans="2:74">
      <c r="B141" s="57" t="s">
        <v>310</v>
      </c>
      <c r="C141" s="253">
        <v>0</v>
      </c>
      <c r="D141" s="253">
        <v>126.63013141244909</v>
      </c>
      <c r="E141" s="253">
        <v>93.589958649719918</v>
      </c>
      <c r="F141" s="255">
        <f>D141-C141</f>
        <v>126.63013141244909</v>
      </c>
      <c r="G141" s="255">
        <f t="shared" si="24"/>
        <v>93.589958649719918</v>
      </c>
      <c r="Z141" s="245"/>
      <c r="AA141" s="25" t="s">
        <v>60</v>
      </c>
      <c r="AB141" s="25">
        <v>2030</v>
      </c>
      <c r="AC141" s="26" t="s">
        <v>73</v>
      </c>
      <c r="AD141" s="60">
        <v>0.01</v>
      </c>
      <c r="AE141" s="60">
        <v>0</v>
      </c>
      <c r="AF141" s="60">
        <v>0.13800000000000001</v>
      </c>
      <c r="AG141" s="60">
        <v>0.02</v>
      </c>
      <c r="AH141" s="60">
        <v>0.35599999999999998</v>
      </c>
      <c r="AI141" s="60">
        <v>0.316</v>
      </c>
      <c r="AJ141" s="60">
        <v>0</v>
      </c>
      <c r="AK141" s="60">
        <v>0</v>
      </c>
      <c r="AL141" s="60">
        <v>0</v>
      </c>
      <c r="AM141" s="60">
        <v>0</v>
      </c>
      <c r="AN141" s="60">
        <v>0.16</v>
      </c>
      <c r="AO141" s="60">
        <v>0</v>
      </c>
      <c r="AP141" s="60">
        <v>0</v>
      </c>
      <c r="AQ141" s="60">
        <v>0</v>
      </c>
      <c r="AR141" s="24">
        <v>1</v>
      </c>
      <c r="AS141" s="246"/>
      <c r="AT141">
        <v>0.01</v>
      </c>
      <c r="AU141">
        <v>0</v>
      </c>
      <c r="AV141">
        <v>0.13800000000000001</v>
      </c>
      <c r="AW141">
        <v>0.02</v>
      </c>
      <c r="AX141">
        <v>0.35599999999999998</v>
      </c>
      <c r="AY141">
        <v>0.316</v>
      </c>
      <c r="AZ141">
        <v>0</v>
      </c>
      <c r="BA141">
        <v>0</v>
      </c>
      <c r="BB141">
        <v>0</v>
      </c>
      <c r="BC141">
        <v>0</v>
      </c>
      <c r="BD141">
        <v>0.16</v>
      </c>
      <c r="BE141">
        <v>0</v>
      </c>
      <c r="BF141">
        <v>0</v>
      </c>
      <c r="BG141">
        <v>0</v>
      </c>
      <c r="BI141" t="b">
        <f t="shared" si="19"/>
        <v>1</v>
      </c>
      <c r="BJ141" t="b">
        <f t="shared" si="19"/>
        <v>1</v>
      </c>
      <c r="BK141" t="b">
        <f t="shared" si="19"/>
        <v>1</v>
      </c>
      <c r="BL141" t="b">
        <f t="shared" si="19"/>
        <v>1</v>
      </c>
      <c r="BM141" t="b">
        <f t="shared" si="19"/>
        <v>1</v>
      </c>
      <c r="BN141" t="b">
        <f t="shared" si="19"/>
        <v>1</v>
      </c>
      <c r="BO141" t="b">
        <f t="shared" si="19"/>
        <v>1</v>
      </c>
      <c r="BP141" t="b">
        <f t="shared" si="19"/>
        <v>1</v>
      </c>
      <c r="BQ141" t="b">
        <f t="shared" si="19"/>
        <v>1</v>
      </c>
      <c r="BR141" t="b">
        <f t="shared" si="21"/>
        <v>1</v>
      </c>
      <c r="BS141" t="b">
        <f t="shared" si="21"/>
        <v>1</v>
      </c>
      <c r="BT141" t="b">
        <f t="shared" si="21"/>
        <v>1</v>
      </c>
      <c r="BU141" t="b">
        <f t="shared" si="21"/>
        <v>1</v>
      </c>
      <c r="BV141" t="b">
        <f t="shared" si="21"/>
        <v>1</v>
      </c>
    </row>
    <row r="142" spans="2:74">
      <c r="B142" s="57" t="s">
        <v>36</v>
      </c>
      <c r="C142" s="253">
        <v>0</v>
      </c>
      <c r="D142" s="253">
        <v>0</v>
      </c>
      <c r="E142" s="253">
        <v>0</v>
      </c>
      <c r="F142" s="255">
        <f t="shared" si="23"/>
        <v>0</v>
      </c>
      <c r="G142" s="255">
        <f t="shared" si="24"/>
        <v>0</v>
      </c>
      <c r="Y142" s="75">
        <f>AH141+AI141</f>
        <v>0.67199999999999993</v>
      </c>
      <c r="Z142" s="245"/>
      <c r="AA142" s="25" t="s">
        <v>60</v>
      </c>
      <c r="AB142" s="25">
        <v>2050</v>
      </c>
      <c r="AC142" s="26" t="s">
        <v>73</v>
      </c>
      <c r="AD142" s="60">
        <v>0</v>
      </c>
      <c r="AE142" s="60">
        <v>0</v>
      </c>
      <c r="AF142" s="60">
        <v>9.7000000000000003E-2</v>
      </c>
      <c r="AG142" s="60">
        <v>1.7999999999999999E-2</v>
      </c>
      <c r="AH142" s="60">
        <v>0.39300000000000002</v>
      </c>
      <c r="AI142" s="60">
        <v>0.26200000000000001</v>
      </c>
      <c r="AJ142" s="60">
        <v>0</v>
      </c>
      <c r="AK142" s="60">
        <v>0</v>
      </c>
      <c r="AL142" s="60">
        <v>0</v>
      </c>
      <c r="AM142" s="60">
        <v>0</v>
      </c>
      <c r="AN142" s="60">
        <v>0.23</v>
      </c>
      <c r="AO142" s="60">
        <v>0</v>
      </c>
      <c r="AP142" s="60">
        <v>0</v>
      </c>
      <c r="AQ142" s="60">
        <v>0</v>
      </c>
      <c r="AR142" s="24">
        <v>1</v>
      </c>
      <c r="AS142" s="246"/>
      <c r="AT142">
        <v>0</v>
      </c>
      <c r="AU142">
        <v>0</v>
      </c>
      <c r="AV142">
        <v>9.7000000000000003E-2</v>
      </c>
      <c r="AW142">
        <v>1.7999999999999999E-2</v>
      </c>
      <c r="AX142">
        <v>0.39300000000000002</v>
      </c>
      <c r="AY142">
        <v>0.26200000000000001</v>
      </c>
      <c r="AZ142">
        <v>0</v>
      </c>
      <c r="BA142">
        <v>0</v>
      </c>
      <c r="BB142">
        <v>0</v>
      </c>
      <c r="BC142">
        <v>0</v>
      </c>
      <c r="BD142">
        <v>0.23</v>
      </c>
      <c r="BE142">
        <v>0</v>
      </c>
      <c r="BF142">
        <v>0</v>
      </c>
      <c r="BG142">
        <v>0</v>
      </c>
      <c r="BI142" t="b">
        <f t="shared" si="19"/>
        <v>1</v>
      </c>
      <c r="BJ142" t="b">
        <f t="shared" si="19"/>
        <v>1</v>
      </c>
      <c r="BK142" t="b">
        <f t="shared" si="19"/>
        <v>1</v>
      </c>
      <c r="BL142" t="b">
        <f t="shared" si="19"/>
        <v>1</v>
      </c>
      <c r="BM142" t="b">
        <f t="shared" si="19"/>
        <v>1</v>
      </c>
      <c r="BN142" t="b">
        <f t="shared" si="19"/>
        <v>1</v>
      </c>
      <c r="BO142" t="b">
        <f t="shared" si="19"/>
        <v>1</v>
      </c>
      <c r="BP142" t="b">
        <f t="shared" si="19"/>
        <v>1</v>
      </c>
      <c r="BQ142" t="b">
        <f t="shared" si="19"/>
        <v>1</v>
      </c>
      <c r="BR142" t="b">
        <f t="shared" si="21"/>
        <v>1</v>
      </c>
      <c r="BS142" t="b">
        <f t="shared" si="21"/>
        <v>1</v>
      </c>
      <c r="BT142" t="b">
        <f t="shared" si="21"/>
        <v>1</v>
      </c>
      <c r="BU142" t="b">
        <f t="shared" si="21"/>
        <v>1</v>
      </c>
      <c r="BV142" t="b">
        <f t="shared" si="21"/>
        <v>1</v>
      </c>
    </row>
    <row r="143" spans="2:74">
      <c r="B143" s="57" t="s">
        <v>47</v>
      </c>
      <c r="C143" s="253">
        <v>0</v>
      </c>
      <c r="D143" s="253">
        <v>0</v>
      </c>
      <c r="E143" s="253">
        <v>0</v>
      </c>
      <c r="F143" s="255">
        <f t="shared" si="23"/>
        <v>0</v>
      </c>
      <c r="G143" s="255">
        <f t="shared" si="24"/>
        <v>0</v>
      </c>
      <c r="Z143" s="245"/>
      <c r="AA143" s="27"/>
      <c r="AB143" s="27"/>
      <c r="AC143" s="28"/>
      <c r="AD143" s="61"/>
      <c r="AE143" s="61"/>
      <c r="AF143" s="61"/>
      <c r="AG143" s="61"/>
      <c r="AH143" s="61"/>
      <c r="AI143" s="61"/>
      <c r="AJ143" s="61"/>
      <c r="AK143" s="61"/>
      <c r="AL143" s="61"/>
      <c r="AM143" s="61"/>
      <c r="AN143" s="61"/>
      <c r="AO143" s="61"/>
      <c r="AP143" s="61"/>
      <c r="AQ143" s="61"/>
      <c r="AR143" s="180">
        <v>0</v>
      </c>
      <c r="AS143" s="246"/>
      <c r="BI143" t="b">
        <f t="shared" si="19"/>
        <v>1</v>
      </c>
      <c r="BJ143" t="b">
        <f t="shared" si="19"/>
        <v>1</v>
      </c>
      <c r="BK143" t="b">
        <f t="shared" si="19"/>
        <v>1</v>
      </c>
      <c r="BL143" t="b">
        <f t="shared" si="19"/>
        <v>1</v>
      </c>
      <c r="BM143" t="b">
        <f t="shared" si="19"/>
        <v>1</v>
      </c>
      <c r="BN143" t="b">
        <f t="shared" si="19"/>
        <v>1</v>
      </c>
      <c r="BO143" t="b">
        <f t="shared" si="19"/>
        <v>1</v>
      </c>
      <c r="BP143" t="b">
        <f t="shared" si="19"/>
        <v>1</v>
      </c>
      <c r="BQ143" t="b">
        <f t="shared" si="19"/>
        <v>1</v>
      </c>
      <c r="BR143" t="b">
        <f t="shared" si="21"/>
        <v>1</v>
      </c>
      <c r="BS143" t="b">
        <f t="shared" si="21"/>
        <v>1</v>
      </c>
      <c r="BT143" t="b">
        <f t="shared" si="21"/>
        <v>1</v>
      </c>
      <c r="BU143" t="b">
        <f t="shared" si="21"/>
        <v>1</v>
      </c>
      <c r="BV143" t="b">
        <f t="shared" si="21"/>
        <v>1</v>
      </c>
    </row>
    <row r="144" spans="2:74">
      <c r="B144" s="57" t="s">
        <v>311</v>
      </c>
      <c r="C144" s="253">
        <v>6294.13232421875</v>
      </c>
      <c r="D144" s="253">
        <v>2363.7624530323837</v>
      </c>
      <c r="E144" s="253">
        <v>1871.7991729943985</v>
      </c>
      <c r="F144" s="255">
        <f t="shared" si="23"/>
        <v>-3930.3698711863663</v>
      </c>
      <c r="G144" s="255">
        <f t="shared" si="24"/>
        <v>-4422.3331512243512</v>
      </c>
      <c r="Z144" s="245"/>
      <c r="AA144" s="25" t="s">
        <v>61</v>
      </c>
      <c r="AB144" s="25">
        <v>2021</v>
      </c>
      <c r="AC144" s="26" t="s">
        <v>73</v>
      </c>
      <c r="AD144" s="60">
        <v>0</v>
      </c>
      <c r="AE144" s="60">
        <v>0</v>
      </c>
      <c r="AF144" s="60">
        <v>0.09</v>
      </c>
      <c r="AG144" s="60">
        <v>0.67</v>
      </c>
      <c r="AH144" s="60">
        <v>0</v>
      </c>
      <c r="AI144" s="60">
        <v>0</v>
      </c>
      <c r="AJ144" s="60">
        <v>0</v>
      </c>
      <c r="AK144" s="60">
        <v>0</v>
      </c>
      <c r="AL144" s="60">
        <v>0</v>
      </c>
      <c r="AM144" s="60">
        <v>0</v>
      </c>
      <c r="AN144" s="60">
        <v>0.24</v>
      </c>
      <c r="AO144" s="60">
        <v>0</v>
      </c>
      <c r="AP144" s="60">
        <v>0</v>
      </c>
      <c r="AQ144" s="60">
        <v>0</v>
      </c>
      <c r="AR144" s="24">
        <v>1</v>
      </c>
      <c r="AS144" s="246"/>
      <c r="AT144">
        <v>0</v>
      </c>
      <c r="AU144">
        <v>0</v>
      </c>
      <c r="AV144">
        <v>0.09</v>
      </c>
      <c r="AW144">
        <v>0.67</v>
      </c>
      <c r="AX144">
        <v>0</v>
      </c>
      <c r="AY144">
        <v>0</v>
      </c>
      <c r="AZ144">
        <v>0</v>
      </c>
      <c r="BA144">
        <v>0</v>
      </c>
      <c r="BB144">
        <v>0</v>
      </c>
      <c r="BC144">
        <v>0</v>
      </c>
      <c r="BD144">
        <v>0.24</v>
      </c>
      <c r="BE144">
        <v>0</v>
      </c>
      <c r="BF144">
        <v>0</v>
      </c>
      <c r="BG144">
        <v>0</v>
      </c>
      <c r="BI144" t="b">
        <f t="shared" si="19"/>
        <v>1</v>
      </c>
      <c r="BJ144" t="b">
        <f t="shared" si="19"/>
        <v>1</v>
      </c>
      <c r="BK144" t="b">
        <f t="shared" ref="BK144:BV175" si="25">AV144=AF144</f>
        <v>1</v>
      </c>
      <c r="BL144" t="b">
        <f t="shared" si="25"/>
        <v>1</v>
      </c>
      <c r="BM144" t="b">
        <f t="shared" si="25"/>
        <v>1</v>
      </c>
      <c r="BN144" t="b">
        <f t="shared" si="25"/>
        <v>1</v>
      </c>
      <c r="BO144" t="b">
        <f t="shared" si="25"/>
        <v>1</v>
      </c>
      <c r="BP144" t="b">
        <f t="shared" si="25"/>
        <v>1</v>
      </c>
      <c r="BQ144" t="b">
        <f t="shared" si="25"/>
        <v>1</v>
      </c>
      <c r="BR144" t="b">
        <f t="shared" si="21"/>
        <v>1</v>
      </c>
      <c r="BS144" t="b">
        <f t="shared" si="21"/>
        <v>1</v>
      </c>
      <c r="BT144" t="b">
        <f t="shared" si="21"/>
        <v>1</v>
      </c>
      <c r="BU144" t="b">
        <f t="shared" si="21"/>
        <v>1</v>
      </c>
      <c r="BV144" t="b">
        <f t="shared" si="21"/>
        <v>1</v>
      </c>
    </row>
    <row r="145" spans="2:74">
      <c r="B145" s="57" t="s">
        <v>312</v>
      </c>
      <c r="C145" s="253">
        <v>0</v>
      </c>
      <c r="D145" s="253">
        <v>0</v>
      </c>
      <c r="E145" s="253">
        <v>0</v>
      </c>
      <c r="F145" s="255">
        <f t="shared" si="23"/>
        <v>0</v>
      </c>
      <c r="G145" s="255">
        <f t="shared" si="24"/>
        <v>0</v>
      </c>
      <c r="Z145" s="245"/>
      <c r="AA145" s="25" t="s">
        <v>61</v>
      </c>
      <c r="AB145" s="25">
        <v>2030</v>
      </c>
      <c r="AC145" s="26" t="s">
        <v>73</v>
      </c>
      <c r="AD145" s="60">
        <v>0</v>
      </c>
      <c r="AE145" s="60">
        <v>0</v>
      </c>
      <c r="AF145" s="62">
        <v>0</v>
      </c>
      <c r="AG145" s="62">
        <v>0.54</v>
      </c>
      <c r="AH145" s="60">
        <v>0</v>
      </c>
      <c r="AI145" s="60">
        <v>0</v>
      </c>
      <c r="AJ145" s="60">
        <v>0</v>
      </c>
      <c r="AK145" s="62">
        <v>0</v>
      </c>
      <c r="AL145" s="60">
        <v>0</v>
      </c>
      <c r="AM145" s="60">
        <v>0</v>
      </c>
      <c r="AN145" s="62">
        <v>0.45</v>
      </c>
      <c r="AO145" s="60">
        <v>0</v>
      </c>
      <c r="AP145" s="60">
        <v>0</v>
      </c>
      <c r="AQ145" s="62">
        <v>0.01</v>
      </c>
      <c r="AR145" s="24">
        <v>1</v>
      </c>
      <c r="AS145" s="246"/>
      <c r="AT145">
        <v>0</v>
      </c>
      <c r="AU145">
        <v>0</v>
      </c>
      <c r="AV145">
        <v>0</v>
      </c>
      <c r="AW145">
        <v>0.54</v>
      </c>
      <c r="AX145">
        <v>0</v>
      </c>
      <c r="AY145">
        <v>0</v>
      </c>
      <c r="AZ145">
        <v>0</v>
      </c>
      <c r="BA145">
        <v>0</v>
      </c>
      <c r="BB145">
        <v>0</v>
      </c>
      <c r="BC145">
        <v>0</v>
      </c>
      <c r="BD145">
        <v>0.45</v>
      </c>
      <c r="BE145">
        <v>0</v>
      </c>
      <c r="BF145">
        <v>0</v>
      </c>
      <c r="BG145">
        <v>0.01</v>
      </c>
      <c r="BI145" t="b">
        <f t="shared" ref="BI145:BM181" si="26">AT145=AD145</f>
        <v>1</v>
      </c>
      <c r="BJ145" t="b">
        <f t="shared" si="26"/>
        <v>1</v>
      </c>
      <c r="BK145" t="b">
        <f t="shared" si="25"/>
        <v>1</v>
      </c>
      <c r="BL145" t="b">
        <f t="shared" si="25"/>
        <v>1</v>
      </c>
      <c r="BM145" t="b">
        <f t="shared" si="25"/>
        <v>1</v>
      </c>
      <c r="BN145" t="b">
        <f t="shared" si="25"/>
        <v>1</v>
      </c>
      <c r="BO145" t="b">
        <f t="shared" si="25"/>
        <v>1</v>
      </c>
      <c r="BP145" t="b">
        <f t="shared" si="25"/>
        <v>1</v>
      </c>
      <c r="BQ145" t="b">
        <f t="shared" si="25"/>
        <v>1</v>
      </c>
      <c r="BR145" t="b">
        <f t="shared" si="21"/>
        <v>1</v>
      </c>
      <c r="BS145" t="b">
        <f t="shared" si="21"/>
        <v>1</v>
      </c>
      <c r="BT145" t="b">
        <f t="shared" si="21"/>
        <v>1</v>
      </c>
      <c r="BU145" t="b">
        <f t="shared" si="21"/>
        <v>1</v>
      </c>
      <c r="BV145" t="b">
        <f t="shared" si="21"/>
        <v>1</v>
      </c>
    </row>
    <row r="146" spans="2:74">
      <c r="B146" s="57" t="s">
        <v>313</v>
      </c>
      <c r="C146" s="253">
        <v>0</v>
      </c>
      <c r="D146" s="253">
        <v>0</v>
      </c>
      <c r="E146" s="253">
        <v>0</v>
      </c>
      <c r="F146" s="255">
        <f t="shared" si="23"/>
        <v>0</v>
      </c>
      <c r="G146" s="255">
        <f t="shared" si="24"/>
        <v>0</v>
      </c>
      <c r="Z146" s="245"/>
      <c r="AA146" s="25" t="s">
        <v>61</v>
      </c>
      <c r="AB146" s="25">
        <v>2050</v>
      </c>
      <c r="AC146" s="26" t="s">
        <v>73</v>
      </c>
      <c r="AD146" s="60">
        <v>0</v>
      </c>
      <c r="AE146" s="60">
        <v>0</v>
      </c>
      <c r="AF146" s="62">
        <v>0</v>
      </c>
      <c r="AG146" s="62">
        <v>0.2</v>
      </c>
      <c r="AH146" s="60">
        <v>0</v>
      </c>
      <c r="AI146" s="60">
        <v>0</v>
      </c>
      <c r="AJ146" s="60">
        <v>0</v>
      </c>
      <c r="AK146" s="62">
        <v>0</v>
      </c>
      <c r="AL146" s="60">
        <v>0</v>
      </c>
      <c r="AM146" s="60">
        <v>0</v>
      </c>
      <c r="AN146" s="62">
        <v>0.65</v>
      </c>
      <c r="AO146" s="60">
        <v>0</v>
      </c>
      <c r="AP146" s="60">
        <v>0</v>
      </c>
      <c r="AQ146" s="62">
        <v>0.15</v>
      </c>
      <c r="AR146" s="24">
        <v>1</v>
      </c>
      <c r="AS146" s="246"/>
      <c r="AT146">
        <v>0</v>
      </c>
      <c r="AU146">
        <v>0</v>
      </c>
      <c r="AV146">
        <v>0</v>
      </c>
      <c r="AW146">
        <v>0.2</v>
      </c>
      <c r="AX146">
        <v>0</v>
      </c>
      <c r="AY146">
        <v>0</v>
      </c>
      <c r="AZ146">
        <v>0</v>
      </c>
      <c r="BA146">
        <v>0</v>
      </c>
      <c r="BB146">
        <v>0</v>
      </c>
      <c r="BC146">
        <v>0</v>
      </c>
      <c r="BD146">
        <v>0.65</v>
      </c>
      <c r="BE146">
        <v>0</v>
      </c>
      <c r="BF146">
        <v>0</v>
      </c>
      <c r="BG146">
        <v>0.15</v>
      </c>
      <c r="BI146" t="b">
        <f t="shared" si="26"/>
        <v>1</v>
      </c>
      <c r="BJ146" t="b">
        <f t="shared" si="26"/>
        <v>1</v>
      </c>
      <c r="BK146" t="b">
        <f t="shared" si="25"/>
        <v>1</v>
      </c>
      <c r="BL146" t="b">
        <f t="shared" si="25"/>
        <v>1</v>
      </c>
      <c r="BM146" t="b">
        <f t="shared" si="25"/>
        <v>1</v>
      </c>
      <c r="BN146" t="b">
        <f t="shared" si="25"/>
        <v>1</v>
      </c>
      <c r="BO146" t="b">
        <f t="shared" si="25"/>
        <v>1</v>
      </c>
      <c r="BP146" t="b">
        <f t="shared" si="25"/>
        <v>1</v>
      </c>
      <c r="BQ146" t="b">
        <f t="shared" si="25"/>
        <v>1</v>
      </c>
      <c r="BR146" t="b">
        <f t="shared" si="21"/>
        <v>1</v>
      </c>
      <c r="BS146" t="b">
        <f t="shared" si="21"/>
        <v>1</v>
      </c>
      <c r="BT146" t="b">
        <f t="shared" si="21"/>
        <v>1</v>
      </c>
      <c r="BU146" t="b">
        <f t="shared" si="21"/>
        <v>1</v>
      </c>
      <c r="BV146" t="b">
        <f t="shared" si="21"/>
        <v>1</v>
      </c>
    </row>
    <row r="147" spans="2:74">
      <c r="B147" s="57" t="s">
        <v>314</v>
      </c>
      <c r="C147" s="253">
        <v>0</v>
      </c>
      <c r="D147" s="253">
        <v>124.09752878420012</v>
      </c>
      <c r="E147" s="253">
        <v>30.884686354407581</v>
      </c>
      <c r="F147" s="255">
        <f t="shared" si="23"/>
        <v>124.09752878420012</v>
      </c>
      <c r="G147" s="255">
        <f t="shared" si="24"/>
        <v>30.884686354407581</v>
      </c>
      <c r="Z147" s="245"/>
      <c r="AA147" s="27"/>
      <c r="AB147" s="27"/>
      <c r="AC147" s="28"/>
      <c r="AD147" s="61"/>
      <c r="AE147" s="61"/>
      <c r="AF147" s="61"/>
      <c r="AG147" s="61"/>
      <c r="AH147" s="61"/>
      <c r="AI147" s="61"/>
      <c r="AJ147" s="61"/>
      <c r="AK147" s="61"/>
      <c r="AL147" s="61"/>
      <c r="AM147" s="61"/>
      <c r="AN147" s="61"/>
      <c r="AO147" s="61"/>
      <c r="AP147" s="61"/>
      <c r="AQ147" s="61"/>
      <c r="AR147" s="180">
        <v>0</v>
      </c>
      <c r="AS147" s="246"/>
      <c r="BI147" t="b">
        <f t="shared" si="26"/>
        <v>1</v>
      </c>
      <c r="BJ147" t="b">
        <f t="shared" si="26"/>
        <v>1</v>
      </c>
      <c r="BK147" t="b">
        <f t="shared" si="25"/>
        <v>1</v>
      </c>
      <c r="BL147" t="b">
        <f t="shared" si="25"/>
        <v>1</v>
      </c>
      <c r="BM147" t="b">
        <f t="shared" si="25"/>
        <v>1</v>
      </c>
      <c r="BN147" t="b">
        <f t="shared" si="25"/>
        <v>1</v>
      </c>
      <c r="BO147" t="b">
        <f t="shared" si="25"/>
        <v>1</v>
      </c>
      <c r="BP147" t="b">
        <f t="shared" si="25"/>
        <v>1</v>
      </c>
      <c r="BQ147" t="b">
        <f t="shared" si="25"/>
        <v>1</v>
      </c>
      <c r="BR147" t="b">
        <f t="shared" si="21"/>
        <v>1</v>
      </c>
      <c r="BS147" t="b">
        <f t="shared" si="21"/>
        <v>1</v>
      </c>
      <c r="BT147" t="b">
        <f t="shared" si="21"/>
        <v>1</v>
      </c>
      <c r="BU147" t="b">
        <f t="shared" si="21"/>
        <v>1</v>
      </c>
      <c r="BV147" t="b">
        <f t="shared" si="21"/>
        <v>1</v>
      </c>
    </row>
    <row r="148" spans="2:74">
      <c r="B148" s="257" t="s">
        <v>23</v>
      </c>
      <c r="C148" s="258">
        <v>20164.89453125</v>
      </c>
      <c r="D148" s="258">
        <f>SUM(D135:D147)</f>
        <v>11861.022308966063</v>
      </c>
      <c r="E148" s="258"/>
      <c r="F148" s="255">
        <f t="shared" si="23"/>
        <v>-8303.8722222839369</v>
      </c>
      <c r="G148" s="255" t="s">
        <v>404</v>
      </c>
      <c r="Z148" s="245"/>
      <c r="AA148" s="25" t="s">
        <v>62</v>
      </c>
      <c r="AB148" s="25">
        <v>2021</v>
      </c>
      <c r="AC148" s="26" t="s">
        <v>73</v>
      </c>
      <c r="AD148" s="60">
        <v>5.8824428211733226E-2</v>
      </c>
      <c r="AE148" s="60">
        <v>2.3692803972379425E-2</v>
      </c>
      <c r="AF148" s="60">
        <v>0.12818758280126549</v>
      </c>
      <c r="AG148" s="60">
        <v>0.3694993728006245</v>
      </c>
      <c r="AH148" s="60">
        <v>0.18685925692665384</v>
      </c>
      <c r="AI148" s="60">
        <v>0</v>
      </c>
      <c r="AJ148" s="60">
        <v>0</v>
      </c>
      <c r="AK148" s="60">
        <v>0</v>
      </c>
      <c r="AL148" s="60">
        <v>0</v>
      </c>
      <c r="AM148" s="60">
        <v>0</v>
      </c>
      <c r="AN148" s="60">
        <v>0.2229644852361167</v>
      </c>
      <c r="AO148" s="60">
        <v>0</v>
      </c>
      <c r="AP148" s="60">
        <v>9.9720700512267117E-3</v>
      </c>
      <c r="AQ148" s="60">
        <v>0</v>
      </c>
      <c r="AR148" s="24">
        <v>0.99999999999999989</v>
      </c>
      <c r="AS148" s="246"/>
      <c r="AT148">
        <v>5.8824428211733226E-2</v>
      </c>
      <c r="AU148">
        <v>2.3692803972379425E-2</v>
      </c>
      <c r="AV148">
        <v>0.12818758280126549</v>
      </c>
      <c r="AW148">
        <v>0.3694993728006245</v>
      </c>
      <c r="AX148">
        <v>0.18685925692665384</v>
      </c>
      <c r="AY148">
        <v>0</v>
      </c>
      <c r="AZ148">
        <v>0</v>
      </c>
      <c r="BA148">
        <v>0</v>
      </c>
      <c r="BB148">
        <v>0</v>
      </c>
      <c r="BC148">
        <v>0</v>
      </c>
      <c r="BD148">
        <v>0.2229644852361167</v>
      </c>
      <c r="BE148">
        <v>0</v>
      </c>
      <c r="BF148">
        <v>9.9720700512267117E-3</v>
      </c>
      <c r="BG148">
        <v>0</v>
      </c>
      <c r="BI148" t="b">
        <f t="shared" si="26"/>
        <v>1</v>
      </c>
      <c r="BJ148" t="b">
        <f t="shared" si="26"/>
        <v>1</v>
      </c>
      <c r="BK148" t="b">
        <f t="shared" si="25"/>
        <v>1</v>
      </c>
      <c r="BL148" t="b">
        <f t="shared" si="25"/>
        <v>1</v>
      </c>
      <c r="BM148" t="b">
        <f t="shared" si="25"/>
        <v>1</v>
      </c>
      <c r="BN148" t="b">
        <f t="shared" si="25"/>
        <v>1</v>
      </c>
      <c r="BO148" t="b">
        <f t="shared" si="25"/>
        <v>1</v>
      </c>
      <c r="BP148" t="b">
        <f t="shared" si="25"/>
        <v>1</v>
      </c>
      <c r="BQ148" t="b">
        <f t="shared" si="25"/>
        <v>1</v>
      </c>
      <c r="BR148" t="b">
        <f t="shared" si="21"/>
        <v>1</v>
      </c>
      <c r="BS148" t="b">
        <f t="shared" si="21"/>
        <v>1</v>
      </c>
      <c r="BT148" t="b">
        <f t="shared" si="21"/>
        <v>1</v>
      </c>
      <c r="BU148" t="b">
        <f t="shared" si="21"/>
        <v>1</v>
      </c>
      <c r="BV148" t="b">
        <f t="shared" si="21"/>
        <v>1</v>
      </c>
    </row>
    <row r="149" spans="2:74">
      <c r="Z149" s="245"/>
      <c r="AA149" s="25" t="s">
        <v>62</v>
      </c>
      <c r="AB149" s="25">
        <v>2030</v>
      </c>
      <c r="AC149" s="26" t="s">
        <v>73</v>
      </c>
      <c r="AD149" s="60">
        <v>0</v>
      </c>
      <c r="AE149" s="60">
        <v>0</v>
      </c>
      <c r="AF149" s="60">
        <v>0.01</v>
      </c>
      <c r="AG149" s="60">
        <v>0.245</v>
      </c>
      <c r="AH149" s="60">
        <v>0.30499999999999999</v>
      </c>
      <c r="AI149" s="60">
        <v>0</v>
      </c>
      <c r="AJ149" s="60">
        <v>0</v>
      </c>
      <c r="AK149" s="60">
        <v>0</v>
      </c>
      <c r="AL149" s="60">
        <v>0</v>
      </c>
      <c r="AM149" s="60">
        <v>0</v>
      </c>
      <c r="AN149" s="60">
        <v>0.44</v>
      </c>
      <c r="AO149" s="60">
        <v>0</v>
      </c>
      <c r="AP149" s="60">
        <v>0</v>
      </c>
      <c r="AQ149" s="60">
        <v>0</v>
      </c>
      <c r="AR149" s="24">
        <v>1</v>
      </c>
      <c r="AS149" s="246"/>
      <c r="AT149">
        <v>0</v>
      </c>
      <c r="AU149">
        <v>0</v>
      </c>
      <c r="AV149">
        <v>0.01</v>
      </c>
      <c r="AW149">
        <v>0.245</v>
      </c>
      <c r="AX149">
        <v>0.30499999999999999</v>
      </c>
      <c r="AY149">
        <v>0</v>
      </c>
      <c r="AZ149">
        <v>0</v>
      </c>
      <c r="BA149">
        <v>0</v>
      </c>
      <c r="BB149">
        <v>0</v>
      </c>
      <c r="BC149">
        <v>0</v>
      </c>
      <c r="BD149">
        <v>0.44</v>
      </c>
      <c r="BE149">
        <v>0</v>
      </c>
      <c r="BF149">
        <v>0</v>
      </c>
      <c r="BG149">
        <v>0</v>
      </c>
      <c r="BI149" t="b">
        <f t="shared" si="26"/>
        <v>1</v>
      </c>
      <c r="BJ149" t="b">
        <f t="shared" si="26"/>
        <v>1</v>
      </c>
      <c r="BK149" t="b">
        <f t="shared" si="25"/>
        <v>1</v>
      </c>
      <c r="BL149" t="b">
        <f t="shared" si="25"/>
        <v>1</v>
      </c>
      <c r="BM149" t="b">
        <f t="shared" si="25"/>
        <v>1</v>
      </c>
      <c r="BN149" t="b">
        <f t="shared" si="25"/>
        <v>1</v>
      </c>
      <c r="BO149" t="b">
        <f t="shared" si="25"/>
        <v>1</v>
      </c>
      <c r="BP149" t="b">
        <f t="shared" si="25"/>
        <v>1</v>
      </c>
      <c r="BQ149" t="b">
        <f t="shared" si="25"/>
        <v>1</v>
      </c>
      <c r="BR149" t="b">
        <f t="shared" si="21"/>
        <v>1</v>
      </c>
      <c r="BS149" t="b">
        <f t="shared" si="21"/>
        <v>1</v>
      </c>
      <c r="BT149" t="b">
        <f t="shared" si="21"/>
        <v>1</v>
      </c>
      <c r="BU149" t="b">
        <f t="shared" si="21"/>
        <v>1</v>
      </c>
      <c r="BV149" t="b">
        <f t="shared" si="21"/>
        <v>1</v>
      </c>
    </row>
    <row r="150" spans="2:74">
      <c r="Z150" s="245"/>
      <c r="AA150" s="25" t="s">
        <v>62</v>
      </c>
      <c r="AB150" s="25">
        <v>2050</v>
      </c>
      <c r="AC150" s="26" t="s">
        <v>73</v>
      </c>
      <c r="AD150" s="60">
        <v>0</v>
      </c>
      <c r="AE150" s="60">
        <v>0</v>
      </c>
      <c r="AF150" s="60">
        <v>0</v>
      </c>
      <c r="AG150" s="60">
        <v>0.16</v>
      </c>
      <c r="AH150" s="60">
        <v>0.28000000000000003</v>
      </c>
      <c r="AI150" s="60">
        <v>0</v>
      </c>
      <c r="AJ150" s="60">
        <v>0</v>
      </c>
      <c r="AK150" s="60">
        <v>0</v>
      </c>
      <c r="AL150" s="60">
        <v>0</v>
      </c>
      <c r="AM150" s="60">
        <v>0</v>
      </c>
      <c r="AN150" s="60">
        <v>0.56048042208049997</v>
      </c>
      <c r="AO150" s="60">
        <v>0</v>
      </c>
      <c r="AP150" s="60">
        <v>0</v>
      </c>
      <c r="AQ150" s="60">
        <v>0</v>
      </c>
      <c r="AR150" s="24">
        <v>1.0004804220804999</v>
      </c>
      <c r="AS150" s="246"/>
      <c r="AT150">
        <v>0</v>
      </c>
      <c r="AU150">
        <v>0</v>
      </c>
      <c r="AV150">
        <v>0</v>
      </c>
      <c r="AW150">
        <v>0.16</v>
      </c>
      <c r="AX150">
        <v>0.28000000000000003</v>
      </c>
      <c r="AY150">
        <v>0</v>
      </c>
      <c r="AZ150">
        <v>0</v>
      </c>
      <c r="BA150">
        <v>0</v>
      </c>
      <c r="BB150">
        <v>0</v>
      </c>
      <c r="BC150">
        <v>0</v>
      </c>
      <c r="BD150">
        <v>0.56048042208049997</v>
      </c>
      <c r="BE150">
        <v>0</v>
      </c>
      <c r="BF150">
        <v>0</v>
      </c>
      <c r="BG150">
        <v>0</v>
      </c>
      <c r="BI150" t="b">
        <f t="shared" si="26"/>
        <v>1</v>
      </c>
      <c r="BJ150" t="b">
        <f t="shared" si="26"/>
        <v>1</v>
      </c>
      <c r="BK150" t="b">
        <f t="shared" si="25"/>
        <v>1</v>
      </c>
      <c r="BL150" t="b">
        <f t="shared" si="25"/>
        <v>1</v>
      </c>
      <c r="BM150" t="b">
        <f t="shared" si="25"/>
        <v>1</v>
      </c>
      <c r="BN150" t="b">
        <f t="shared" si="25"/>
        <v>1</v>
      </c>
      <c r="BO150" t="b">
        <f t="shared" si="25"/>
        <v>1</v>
      </c>
      <c r="BP150" t="b">
        <f t="shared" si="25"/>
        <v>1</v>
      </c>
      <c r="BQ150" t="b">
        <f t="shared" si="25"/>
        <v>1</v>
      </c>
      <c r="BR150" t="b">
        <f t="shared" si="21"/>
        <v>1</v>
      </c>
      <c r="BS150" t="b">
        <f t="shared" si="21"/>
        <v>1</v>
      </c>
      <c r="BT150" t="b">
        <f t="shared" si="21"/>
        <v>1</v>
      </c>
      <c r="BU150" t="b">
        <f t="shared" si="21"/>
        <v>1</v>
      </c>
      <c r="BV150" t="b">
        <f t="shared" si="21"/>
        <v>1</v>
      </c>
    </row>
    <row r="151" spans="2:74">
      <c r="B151" s="250" t="s">
        <v>5</v>
      </c>
      <c r="C151" s="251">
        <v>2021</v>
      </c>
      <c r="D151" s="251">
        <v>2030</v>
      </c>
      <c r="E151" s="251">
        <v>2050</v>
      </c>
      <c r="F151" t="s">
        <v>306</v>
      </c>
      <c r="G151" t="s">
        <v>475</v>
      </c>
      <c r="Z151" s="245"/>
      <c r="AA151" s="27"/>
      <c r="AB151" s="27"/>
      <c r="AC151" s="28"/>
      <c r="AD151" s="29"/>
      <c r="AE151" s="29"/>
      <c r="AF151" s="29"/>
      <c r="AG151" s="29"/>
      <c r="AH151" s="29"/>
      <c r="AI151" s="29"/>
      <c r="AJ151" s="29"/>
      <c r="AK151" s="29"/>
      <c r="AL151" s="29"/>
      <c r="AM151" s="29"/>
      <c r="AN151" s="29"/>
      <c r="AO151" s="29"/>
      <c r="AP151" s="29"/>
      <c r="AQ151" s="29"/>
      <c r="AR151" s="180">
        <v>0</v>
      </c>
      <c r="AS151" s="246"/>
      <c r="BI151" t="b">
        <f t="shared" si="26"/>
        <v>1</v>
      </c>
      <c r="BJ151" t="b">
        <f t="shared" si="26"/>
        <v>1</v>
      </c>
      <c r="BK151" t="b">
        <f t="shared" si="25"/>
        <v>1</v>
      </c>
      <c r="BL151" t="b">
        <f t="shared" si="25"/>
        <v>1</v>
      </c>
      <c r="BM151" t="b">
        <f t="shared" si="25"/>
        <v>1</v>
      </c>
      <c r="BN151" t="b">
        <f t="shared" si="25"/>
        <v>1</v>
      </c>
      <c r="BO151" t="b">
        <f t="shared" si="25"/>
        <v>1</v>
      </c>
      <c r="BP151" t="b">
        <f t="shared" si="25"/>
        <v>1</v>
      </c>
      <c r="BQ151" t="b">
        <f t="shared" si="25"/>
        <v>1</v>
      </c>
      <c r="BR151" t="b">
        <f t="shared" si="21"/>
        <v>1</v>
      </c>
      <c r="BS151" t="b">
        <f t="shared" si="21"/>
        <v>1</v>
      </c>
      <c r="BT151" t="b">
        <f t="shared" si="21"/>
        <v>1</v>
      </c>
      <c r="BU151" t="b">
        <f t="shared" si="21"/>
        <v>1</v>
      </c>
      <c r="BV151" t="b">
        <f t="shared" si="21"/>
        <v>1</v>
      </c>
    </row>
    <row r="152" spans="2:74">
      <c r="B152" s="57" t="s">
        <v>190</v>
      </c>
      <c r="C152" s="253">
        <f>'A renseigner'!O100*C165</f>
        <v>404.87721679687496</v>
      </c>
      <c r="D152" s="260">
        <f t="array" ref="D152:D164">MMULT(J4:W16,TRANSPOSE('A renseigner'!E101:R101))*C165*'A renseigner'!E166*'A renseigner'!G15/'A renseigner'!C15</f>
        <v>1265.1011579716644</v>
      </c>
      <c r="E152" s="400" cm="1">
        <f t="array" ref="E152:E164">MMULT(J4:W16,TRANSPOSE('A renseigner'!E102:R102))*C$165*'A renseigner'!G166*'A renseigner'!K15/'A renseigner'!C15</f>
        <v>1473.3015140948448</v>
      </c>
      <c r="F152" s="255">
        <f>D152-C152</f>
        <v>860.22394117478939</v>
      </c>
      <c r="G152" s="255">
        <f>E152-C152</f>
        <v>1068.4242972979698</v>
      </c>
      <c r="Z152" s="245"/>
      <c r="AA152" s="193" t="s">
        <v>63</v>
      </c>
      <c r="AB152" s="193"/>
      <c r="AC152" s="193"/>
      <c r="AD152" s="23" t="s">
        <v>36</v>
      </c>
      <c r="AE152" s="23" t="s">
        <v>47</v>
      </c>
      <c r="AF152" s="23" t="s">
        <v>37</v>
      </c>
      <c r="AG152" s="23" t="s">
        <v>38</v>
      </c>
      <c r="AH152" s="23" t="s">
        <v>43</v>
      </c>
      <c r="AI152" s="23" t="s">
        <v>44</v>
      </c>
      <c r="AJ152" s="23" t="s">
        <v>45</v>
      </c>
      <c r="AK152" s="23" t="s">
        <v>46</v>
      </c>
      <c r="AL152" s="23" t="s">
        <v>39</v>
      </c>
      <c r="AM152" s="23" t="s">
        <v>40</v>
      </c>
      <c r="AN152" s="23" t="s">
        <v>71</v>
      </c>
      <c r="AO152" s="23" t="s">
        <v>48</v>
      </c>
      <c r="AP152" s="23" t="s">
        <v>41</v>
      </c>
      <c r="AQ152" s="23" t="s">
        <v>42</v>
      </c>
      <c r="AR152" s="24">
        <v>0</v>
      </c>
      <c r="AS152" s="246"/>
      <c r="AT152" t="s">
        <v>36</v>
      </c>
      <c r="AU152" t="s">
        <v>47</v>
      </c>
      <c r="AV152" t="s">
        <v>37</v>
      </c>
      <c r="AW152" t="s">
        <v>38</v>
      </c>
      <c r="AX152" t="s">
        <v>43</v>
      </c>
      <c r="AY152" t="s">
        <v>44</v>
      </c>
      <c r="AZ152" t="s">
        <v>45</v>
      </c>
      <c r="BA152" t="s">
        <v>46</v>
      </c>
      <c r="BB152" t="s">
        <v>39</v>
      </c>
      <c r="BC152" t="s">
        <v>40</v>
      </c>
      <c r="BD152" t="s">
        <v>71</v>
      </c>
      <c r="BE152" t="s">
        <v>48</v>
      </c>
      <c r="BF152" t="s">
        <v>41</v>
      </c>
      <c r="BG152" t="s">
        <v>42</v>
      </c>
      <c r="BI152" t="b">
        <f t="shared" si="26"/>
        <v>1</v>
      </c>
      <c r="BJ152" t="b">
        <f t="shared" si="26"/>
        <v>1</v>
      </c>
      <c r="BK152" t="b">
        <f t="shared" si="25"/>
        <v>1</v>
      </c>
      <c r="BL152" t="b">
        <f t="shared" si="25"/>
        <v>1</v>
      </c>
      <c r="BM152" t="b">
        <f t="shared" si="25"/>
        <v>1</v>
      </c>
      <c r="BN152" t="b">
        <f t="shared" si="25"/>
        <v>1</v>
      </c>
      <c r="BO152" t="b">
        <f t="shared" si="25"/>
        <v>1</v>
      </c>
      <c r="BP152" t="b">
        <f t="shared" si="25"/>
        <v>1</v>
      </c>
      <c r="BQ152" t="b">
        <f t="shared" si="25"/>
        <v>1</v>
      </c>
      <c r="BR152" t="b">
        <f t="shared" si="21"/>
        <v>1</v>
      </c>
      <c r="BS152" t="b">
        <f t="shared" si="21"/>
        <v>1</v>
      </c>
      <c r="BT152" t="b">
        <f t="shared" si="21"/>
        <v>1</v>
      </c>
      <c r="BU152" t="b">
        <f t="shared" si="21"/>
        <v>1</v>
      </c>
      <c r="BV152" t="b">
        <f t="shared" si="21"/>
        <v>1</v>
      </c>
    </row>
    <row r="153" spans="2:74">
      <c r="B153" s="57" t="s">
        <v>48</v>
      </c>
      <c r="C153" s="253">
        <v>0</v>
      </c>
      <c r="D153" s="260">
        <v>0</v>
      </c>
      <c r="E153" s="253">
        <v>0</v>
      </c>
      <c r="F153" s="255">
        <f t="shared" ref="F153:F165" si="27">D153-C153</f>
        <v>0</v>
      </c>
      <c r="G153" s="255">
        <f t="shared" ref="G153:G165" si="28">E153-C153</f>
        <v>0</v>
      </c>
      <c r="Z153" s="245"/>
      <c r="AA153" s="25" t="s">
        <v>64</v>
      </c>
      <c r="AB153" s="25">
        <v>2021</v>
      </c>
      <c r="AC153" s="26" t="s">
        <v>73</v>
      </c>
      <c r="AD153" s="60">
        <v>0.1</v>
      </c>
      <c r="AE153" s="60">
        <v>0</v>
      </c>
      <c r="AF153" s="60">
        <v>0</v>
      </c>
      <c r="AG153" s="60">
        <v>0.7</v>
      </c>
      <c r="AH153" s="60">
        <v>0.1</v>
      </c>
      <c r="AI153" s="60">
        <v>0</v>
      </c>
      <c r="AJ153" s="60">
        <v>0</v>
      </c>
      <c r="AK153" s="60">
        <v>0</v>
      </c>
      <c r="AL153" s="60">
        <v>0</v>
      </c>
      <c r="AM153" s="60">
        <v>0</v>
      </c>
      <c r="AN153" s="60">
        <v>0.1</v>
      </c>
      <c r="AO153" s="60">
        <v>0</v>
      </c>
      <c r="AP153" s="60">
        <v>0</v>
      </c>
      <c r="AQ153" s="60">
        <v>0</v>
      </c>
      <c r="AR153" s="24">
        <v>0.99999999999999989</v>
      </c>
      <c r="AS153" s="246"/>
      <c r="AT153">
        <v>0.1</v>
      </c>
      <c r="AU153">
        <v>0</v>
      </c>
      <c r="AV153">
        <v>0</v>
      </c>
      <c r="AW153">
        <v>0.7</v>
      </c>
      <c r="AX153">
        <v>0.1</v>
      </c>
      <c r="AY153">
        <v>0</v>
      </c>
      <c r="AZ153">
        <v>0</v>
      </c>
      <c r="BA153">
        <v>0</v>
      </c>
      <c r="BB153">
        <v>0</v>
      </c>
      <c r="BC153">
        <v>0</v>
      </c>
      <c r="BD153">
        <v>0.1</v>
      </c>
      <c r="BE153">
        <v>0</v>
      </c>
      <c r="BF153">
        <v>0</v>
      </c>
      <c r="BG153">
        <v>0</v>
      </c>
      <c r="BI153" t="b">
        <f t="shared" si="26"/>
        <v>1</v>
      </c>
      <c r="BJ153" t="b">
        <f t="shared" si="26"/>
        <v>1</v>
      </c>
      <c r="BK153" t="b">
        <f t="shared" si="25"/>
        <v>1</v>
      </c>
      <c r="BL153" t="b">
        <f t="shared" si="25"/>
        <v>1</v>
      </c>
      <c r="BM153" t="b">
        <f t="shared" si="25"/>
        <v>1</v>
      </c>
      <c r="BN153" t="b">
        <f t="shared" si="25"/>
        <v>1</v>
      </c>
      <c r="BO153" t="b">
        <f t="shared" si="25"/>
        <v>1</v>
      </c>
      <c r="BP153" t="b">
        <f t="shared" si="25"/>
        <v>1</v>
      </c>
      <c r="BQ153" t="b">
        <f t="shared" si="25"/>
        <v>1</v>
      </c>
      <c r="BR153" t="b">
        <f t="shared" si="21"/>
        <v>1</v>
      </c>
      <c r="BS153" t="b">
        <f t="shared" si="21"/>
        <v>1</v>
      </c>
      <c r="BT153" t="b">
        <f t="shared" si="21"/>
        <v>1</v>
      </c>
      <c r="BU153" t="b">
        <f t="shared" si="21"/>
        <v>1</v>
      </c>
      <c r="BV153" t="b">
        <f t="shared" si="21"/>
        <v>1</v>
      </c>
    </row>
    <row r="154" spans="2:74">
      <c r="B154" s="57" t="s">
        <v>308</v>
      </c>
      <c r="C154" s="253">
        <f>C165*'A renseigner'!G100</f>
        <v>5195.9242822265614</v>
      </c>
      <c r="D154" s="260">
        <v>1138.5910421744979</v>
      </c>
      <c r="E154" s="253">
        <v>0</v>
      </c>
      <c r="F154" s="255">
        <f t="shared" si="27"/>
        <v>-4057.3332400520635</v>
      </c>
      <c r="G154" s="255">
        <f t="shared" si="28"/>
        <v>-5195.9242822265614</v>
      </c>
      <c r="Z154" s="245"/>
      <c r="AA154" s="25" t="s">
        <v>64</v>
      </c>
      <c r="AB154" s="25">
        <v>2030</v>
      </c>
      <c r="AC154" s="26" t="s">
        <v>73</v>
      </c>
      <c r="AD154" s="60">
        <v>0.01</v>
      </c>
      <c r="AE154" s="60">
        <v>0</v>
      </c>
      <c r="AF154" s="60">
        <v>0</v>
      </c>
      <c r="AG154" s="60">
        <v>0.35</v>
      </c>
      <c r="AH154" s="60">
        <v>0.39</v>
      </c>
      <c r="AI154" s="60">
        <v>0</v>
      </c>
      <c r="AJ154" s="60">
        <v>0</v>
      </c>
      <c r="AK154" s="60">
        <v>0</v>
      </c>
      <c r="AL154" s="60">
        <v>0</v>
      </c>
      <c r="AM154" s="60">
        <v>0</v>
      </c>
      <c r="AN154" s="60">
        <v>0.25</v>
      </c>
      <c r="AO154" s="60">
        <v>0</v>
      </c>
      <c r="AP154" s="60">
        <v>0</v>
      </c>
      <c r="AQ154" s="60">
        <v>0</v>
      </c>
      <c r="AR154" s="24">
        <v>1</v>
      </c>
      <c r="AS154" s="246"/>
      <c r="AT154">
        <v>0.01</v>
      </c>
      <c r="AU154">
        <v>0</v>
      </c>
      <c r="AV154">
        <v>0</v>
      </c>
      <c r="AW154">
        <v>0.35</v>
      </c>
      <c r="AX154">
        <v>0.39</v>
      </c>
      <c r="AY154">
        <v>0</v>
      </c>
      <c r="AZ154">
        <v>0</v>
      </c>
      <c r="BA154">
        <v>0</v>
      </c>
      <c r="BB154">
        <v>0</v>
      </c>
      <c r="BC154">
        <v>0</v>
      </c>
      <c r="BD154">
        <v>0.25</v>
      </c>
      <c r="BE154">
        <v>0</v>
      </c>
      <c r="BF154">
        <v>0</v>
      </c>
      <c r="BG154">
        <v>0</v>
      </c>
      <c r="BI154" t="b">
        <f t="shared" si="26"/>
        <v>1</v>
      </c>
      <c r="BJ154" t="b">
        <f t="shared" si="26"/>
        <v>1</v>
      </c>
      <c r="BK154" t="b">
        <f t="shared" si="25"/>
        <v>1</v>
      </c>
      <c r="BL154" t="b">
        <f t="shared" si="25"/>
        <v>1</v>
      </c>
      <c r="BM154" t="b">
        <f t="shared" si="25"/>
        <v>1</v>
      </c>
      <c r="BN154" t="b">
        <f t="shared" si="25"/>
        <v>1</v>
      </c>
      <c r="BO154" t="b">
        <f t="shared" si="25"/>
        <v>1</v>
      </c>
      <c r="BP154" t="b">
        <f t="shared" si="25"/>
        <v>1</v>
      </c>
      <c r="BQ154" t="b">
        <f t="shared" si="25"/>
        <v>1</v>
      </c>
      <c r="BR154" t="b">
        <f t="shared" si="21"/>
        <v>1</v>
      </c>
      <c r="BS154" t="b">
        <f t="shared" si="21"/>
        <v>1</v>
      </c>
      <c r="BT154" t="b">
        <f t="shared" si="21"/>
        <v>1</v>
      </c>
      <c r="BU154" t="b">
        <f t="shared" si="21"/>
        <v>1</v>
      </c>
      <c r="BV154" t="b">
        <f t="shared" si="21"/>
        <v>1</v>
      </c>
    </row>
    <row r="155" spans="2:74">
      <c r="B155" s="57" t="s">
        <v>72</v>
      </c>
      <c r="C155" s="253">
        <f>'A renseigner'!H100*C165</f>
        <v>269.91814453124994</v>
      </c>
      <c r="D155" s="260">
        <v>215.06719685518294</v>
      </c>
      <c r="E155" s="253">
        <v>62.615314349030903</v>
      </c>
      <c r="F155" s="255">
        <f t="shared" si="27"/>
        <v>-54.850947676066994</v>
      </c>
      <c r="G155" s="255">
        <f t="shared" si="28"/>
        <v>-207.30283018221903</v>
      </c>
      <c r="Z155" s="245"/>
      <c r="AA155" s="25" t="s">
        <v>64</v>
      </c>
      <c r="AB155" s="25">
        <v>2050</v>
      </c>
      <c r="AC155" s="26" t="s">
        <v>73</v>
      </c>
      <c r="AD155" s="60">
        <v>0</v>
      </c>
      <c r="AE155" s="60">
        <v>0</v>
      </c>
      <c r="AF155" s="60">
        <v>0</v>
      </c>
      <c r="AG155" s="60">
        <v>0.28999999999999998</v>
      </c>
      <c r="AH155" s="60">
        <v>0.4</v>
      </c>
      <c r="AI155" s="60">
        <v>0</v>
      </c>
      <c r="AJ155" s="60">
        <v>0</v>
      </c>
      <c r="AK155" s="60">
        <v>0</v>
      </c>
      <c r="AL155" s="60">
        <v>0</v>
      </c>
      <c r="AM155" s="60">
        <v>0</v>
      </c>
      <c r="AN155" s="60">
        <v>0.31</v>
      </c>
      <c r="AO155" s="60">
        <v>0</v>
      </c>
      <c r="AP155" s="60">
        <v>0</v>
      </c>
      <c r="AQ155" s="60">
        <v>0</v>
      </c>
      <c r="AR155" s="24">
        <v>1</v>
      </c>
      <c r="AS155" s="246"/>
      <c r="AT155">
        <v>0</v>
      </c>
      <c r="AU155">
        <v>0</v>
      </c>
      <c r="AV155">
        <v>0</v>
      </c>
      <c r="AW155">
        <v>0.28999999999999998</v>
      </c>
      <c r="AX155">
        <v>0.4</v>
      </c>
      <c r="AY155">
        <v>0</v>
      </c>
      <c r="AZ155">
        <v>0</v>
      </c>
      <c r="BA155">
        <v>0</v>
      </c>
      <c r="BB155">
        <v>0</v>
      </c>
      <c r="BC155">
        <v>0</v>
      </c>
      <c r="BD155">
        <v>0.31</v>
      </c>
      <c r="BE155">
        <v>0</v>
      </c>
      <c r="BF155">
        <v>0</v>
      </c>
      <c r="BG155">
        <v>0</v>
      </c>
      <c r="BI155" t="b">
        <f t="shared" si="26"/>
        <v>1</v>
      </c>
      <c r="BJ155" t="b">
        <f t="shared" si="26"/>
        <v>1</v>
      </c>
      <c r="BK155" t="b">
        <f t="shared" si="25"/>
        <v>1</v>
      </c>
      <c r="BL155" t="b">
        <f t="shared" si="25"/>
        <v>1</v>
      </c>
      <c r="BM155" t="b">
        <f t="shared" si="25"/>
        <v>1</v>
      </c>
      <c r="BN155" t="b">
        <f t="shared" si="25"/>
        <v>1</v>
      </c>
      <c r="BO155" t="b">
        <f t="shared" si="25"/>
        <v>1</v>
      </c>
      <c r="BP155" t="b">
        <f t="shared" si="25"/>
        <v>1</v>
      </c>
      <c r="BQ155" t="b">
        <f t="shared" si="25"/>
        <v>1</v>
      </c>
      <c r="BR155" t="b">
        <f t="shared" si="21"/>
        <v>1</v>
      </c>
      <c r="BS155" t="b">
        <f t="shared" si="21"/>
        <v>1</v>
      </c>
      <c r="BT155" t="b">
        <f t="shared" si="21"/>
        <v>1</v>
      </c>
      <c r="BU155" t="b">
        <f t="shared" si="21"/>
        <v>1</v>
      </c>
      <c r="BV155" t="b">
        <f t="shared" si="21"/>
        <v>1</v>
      </c>
    </row>
    <row r="156" spans="2:74">
      <c r="B156" s="57" t="s">
        <v>42</v>
      </c>
      <c r="C156" s="253"/>
      <c r="D156" s="260">
        <v>0</v>
      </c>
      <c r="E156" s="253">
        <v>0</v>
      </c>
      <c r="F156" s="255">
        <f t="shared" si="27"/>
        <v>0</v>
      </c>
      <c r="G156" s="255">
        <f t="shared" si="28"/>
        <v>0</v>
      </c>
      <c r="Z156" s="245"/>
      <c r="AA156" s="27"/>
      <c r="AB156" s="27"/>
      <c r="AC156" s="28"/>
      <c r="AD156" s="61"/>
      <c r="AE156" s="61"/>
      <c r="AF156" s="61"/>
      <c r="AG156" s="61"/>
      <c r="AH156" s="61"/>
      <c r="AI156" s="61"/>
      <c r="AJ156" s="61"/>
      <c r="AK156" s="61"/>
      <c r="AL156" s="61"/>
      <c r="AM156" s="61"/>
      <c r="AN156" s="61"/>
      <c r="AO156" s="61"/>
      <c r="AP156" s="61"/>
      <c r="AQ156" s="61"/>
      <c r="AR156" s="180">
        <v>0</v>
      </c>
      <c r="AS156" s="246"/>
      <c r="BI156" t="b">
        <f t="shared" si="26"/>
        <v>1</v>
      </c>
      <c r="BJ156" t="b">
        <f t="shared" si="26"/>
        <v>1</v>
      </c>
      <c r="BK156" t="b">
        <f t="shared" si="25"/>
        <v>1</v>
      </c>
      <c r="BL156" t="b">
        <f t="shared" si="25"/>
        <v>1</v>
      </c>
      <c r="BM156" t="b">
        <f t="shared" si="25"/>
        <v>1</v>
      </c>
      <c r="BN156" t="b">
        <f t="shared" si="25"/>
        <v>1</v>
      </c>
      <c r="BO156" t="b">
        <f t="shared" si="25"/>
        <v>1</v>
      </c>
      <c r="BP156" t="b">
        <f t="shared" si="25"/>
        <v>1</v>
      </c>
      <c r="BQ156" t="b">
        <f t="shared" si="25"/>
        <v>1</v>
      </c>
      <c r="BR156" t="b">
        <f t="shared" si="21"/>
        <v>1</v>
      </c>
      <c r="BS156" t="b">
        <f t="shared" si="21"/>
        <v>1</v>
      </c>
      <c r="BT156" t="b">
        <f t="shared" si="21"/>
        <v>1</v>
      </c>
      <c r="BU156" t="b">
        <f t="shared" si="21"/>
        <v>1</v>
      </c>
      <c r="BV156" t="b">
        <f t="shared" si="21"/>
        <v>1</v>
      </c>
    </row>
    <row r="157" spans="2:74">
      <c r="B157" s="57" t="s">
        <v>309</v>
      </c>
      <c r="C157" s="253">
        <f>'A renseigner'!I100*C165</f>
        <v>2294.3042285156248</v>
      </c>
      <c r="D157" s="260">
        <v>3795.3034739149921</v>
      </c>
      <c r="E157" s="253">
        <v>1797.6223863464688</v>
      </c>
      <c r="F157" s="255">
        <f t="shared" si="27"/>
        <v>1500.9992453993673</v>
      </c>
      <c r="G157" s="255">
        <f>E157-C157</f>
        <v>-496.68184216915597</v>
      </c>
      <c r="Z157" s="245"/>
      <c r="AA157" s="25" t="s">
        <v>65</v>
      </c>
      <c r="AB157" s="25">
        <v>2021</v>
      </c>
      <c r="AC157" s="26" t="s">
        <v>73</v>
      </c>
      <c r="AD157" s="60">
        <v>3.8197861649445025E-2</v>
      </c>
      <c r="AE157" s="60">
        <v>2.3519892243492168E-3</v>
      </c>
      <c r="AF157" s="60">
        <v>6.2781927503403945E-2</v>
      </c>
      <c r="AG157" s="60">
        <v>0.37642386720371473</v>
      </c>
      <c r="AH157" s="60">
        <v>1.8456018930648237E-2</v>
      </c>
      <c r="AI157" s="60">
        <v>0</v>
      </c>
      <c r="AJ157" s="60">
        <v>0</v>
      </c>
      <c r="AK157" s="60">
        <v>0</v>
      </c>
      <c r="AL157" s="60">
        <v>0</v>
      </c>
      <c r="AM157" s="60">
        <v>0</v>
      </c>
      <c r="AN157" s="60">
        <v>0.42361739965669593</v>
      </c>
      <c r="AO157" s="60">
        <v>0</v>
      </c>
      <c r="AP157" s="60">
        <v>7.8170935831742713E-2</v>
      </c>
      <c r="AQ157" s="60">
        <v>0</v>
      </c>
      <c r="AR157" s="24">
        <v>0.99999999999999989</v>
      </c>
      <c r="AS157" s="246"/>
      <c r="AT157">
        <v>3.8197861649445025E-2</v>
      </c>
      <c r="AU157">
        <v>2.3519892243492168E-3</v>
      </c>
      <c r="AV157">
        <v>6.2781927503403945E-2</v>
      </c>
      <c r="AW157">
        <v>0.37642386720371473</v>
      </c>
      <c r="AX157">
        <v>1.8456018930648237E-2</v>
      </c>
      <c r="AY157">
        <v>0</v>
      </c>
      <c r="AZ157">
        <v>0</v>
      </c>
      <c r="BA157">
        <v>0</v>
      </c>
      <c r="BB157">
        <v>0</v>
      </c>
      <c r="BC157">
        <v>0</v>
      </c>
      <c r="BD157">
        <v>0.42361739965669593</v>
      </c>
      <c r="BE157">
        <v>0</v>
      </c>
      <c r="BF157">
        <v>7.8170935831742713E-2</v>
      </c>
      <c r="BG157">
        <v>0</v>
      </c>
      <c r="BI157" t="b">
        <f t="shared" si="26"/>
        <v>1</v>
      </c>
      <c r="BJ157" t="b">
        <f t="shared" si="26"/>
        <v>1</v>
      </c>
      <c r="BK157" t="b">
        <f t="shared" si="25"/>
        <v>1</v>
      </c>
      <c r="BL157" t="b">
        <f t="shared" si="25"/>
        <v>1</v>
      </c>
      <c r="BM157" t="b">
        <f t="shared" si="25"/>
        <v>1</v>
      </c>
      <c r="BN157" t="b">
        <f t="shared" si="25"/>
        <v>1</v>
      </c>
      <c r="BO157" t="b">
        <f t="shared" si="25"/>
        <v>1</v>
      </c>
      <c r="BP157" t="b">
        <f t="shared" si="25"/>
        <v>1</v>
      </c>
      <c r="BQ157" t="b">
        <f t="shared" si="25"/>
        <v>1</v>
      </c>
      <c r="BR157" t="b">
        <f t="shared" si="21"/>
        <v>1</v>
      </c>
      <c r="BS157" t="b">
        <f t="shared" si="21"/>
        <v>1</v>
      </c>
      <c r="BT157" t="b">
        <f t="shared" si="21"/>
        <v>1</v>
      </c>
      <c r="BU157" t="b">
        <f t="shared" si="21"/>
        <v>1</v>
      </c>
      <c r="BV157" t="b">
        <f t="shared" si="21"/>
        <v>1</v>
      </c>
    </row>
    <row r="158" spans="2:74">
      <c r="B158" s="57" t="s">
        <v>310</v>
      </c>
      <c r="C158" s="253">
        <f>'A renseigner'!J100*C165</f>
        <v>3441.456342773437</v>
      </c>
      <c r="D158" s="260">
        <v>6072.4855582639875</v>
      </c>
      <c r="E158" s="253">
        <v>4021.9185943281682</v>
      </c>
      <c r="F158" s="255">
        <f t="shared" si="27"/>
        <v>2631.0292154905505</v>
      </c>
      <c r="G158" s="255">
        <f t="shared" si="28"/>
        <v>580.46225155473121</v>
      </c>
      <c r="Z158" s="245"/>
      <c r="AA158" s="25" t="s">
        <v>65</v>
      </c>
      <c r="AB158" s="25">
        <v>2030</v>
      </c>
      <c r="AC158" s="26" t="s">
        <v>73</v>
      </c>
      <c r="AD158" s="60">
        <v>0</v>
      </c>
      <c r="AE158" s="60">
        <v>0</v>
      </c>
      <c r="AF158" s="60">
        <v>0</v>
      </c>
      <c r="AG158" s="60">
        <v>0.27500000000000002</v>
      </c>
      <c r="AH158" s="60">
        <v>0.12</v>
      </c>
      <c r="AI158" s="60">
        <v>0</v>
      </c>
      <c r="AJ158" s="60">
        <v>0</v>
      </c>
      <c r="AK158" s="60">
        <v>0</v>
      </c>
      <c r="AL158" s="60">
        <v>0.04</v>
      </c>
      <c r="AM158" s="60">
        <v>0</v>
      </c>
      <c r="AN158" s="60">
        <v>0.46500000000000002</v>
      </c>
      <c r="AO158" s="60">
        <v>0.02</v>
      </c>
      <c r="AP158" s="60">
        <v>0.08</v>
      </c>
      <c r="AQ158" s="60">
        <v>0</v>
      </c>
      <c r="AR158" s="24">
        <v>1.0004034130113293</v>
      </c>
      <c r="AS158" s="246"/>
      <c r="AT158">
        <v>0</v>
      </c>
      <c r="AU158">
        <v>0</v>
      </c>
      <c r="AV158">
        <v>0</v>
      </c>
      <c r="AW158">
        <v>0.27500000000000002</v>
      </c>
      <c r="AX158">
        <v>0.12</v>
      </c>
      <c r="AY158">
        <v>0</v>
      </c>
      <c r="AZ158">
        <v>0</v>
      </c>
      <c r="BA158">
        <v>0</v>
      </c>
      <c r="BB158">
        <v>0.04</v>
      </c>
      <c r="BC158">
        <v>0</v>
      </c>
      <c r="BD158">
        <v>0.46500000000000002</v>
      </c>
      <c r="BE158">
        <v>0.02</v>
      </c>
      <c r="BF158">
        <v>0.08</v>
      </c>
      <c r="BG158">
        <v>0</v>
      </c>
      <c r="BI158" t="b">
        <f t="shared" si="26"/>
        <v>1</v>
      </c>
      <c r="BJ158" t="b">
        <f t="shared" si="26"/>
        <v>1</v>
      </c>
      <c r="BK158" t="b">
        <f t="shared" si="25"/>
        <v>1</v>
      </c>
      <c r="BL158" t="b">
        <f t="shared" si="25"/>
        <v>1</v>
      </c>
      <c r="BM158" t="b">
        <f t="shared" si="25"/>
        <v>1</v>
      </c>
      <c r="BN158" t="b">
        <f t="shared" si="25"/>
        <v>1</v>
      </c>
      <c r="BO158" t="b">
        <f t="shared" si="25"/>
        <v>1</v>
      </c>
      <c r="BP158" t="b">
        <f t="shared" si="25"/>
        <v>1</v>
      </c>
      <c r="BQ158" t="b">
        <f t="shared" si="25"/>
        <v>1</v>
      </c>
      <c r="BR158" t="b">
        <f t="shared" si="21"/>
        <v>1</v>
      </c>
      <c r="BS158" t="b">
        <f t="shared" si="21"/>
        <v>1</v>
      </c>
      <c r="BT158" t="b">
        <f t="shared" si="21"/>
        <v>1</v>
      </c>
      <c r="BU158" t="b">
        <f t="shared" si="21"/>
        <v>1</v>
      </c>
      <c r="BV158" t="b">
        <f t="shared" si="21"/>
        <v>1</v>
      </c>
    </row>
    <row r="159" spans="2:74">
      <c r="B159" s="57" t="s">
        <v>36</v>
      </c>
      <c r="C159" s="253">
        <f>'A renseigner'!E100*C165</f>
        <v>1889.4270117187502</v>
      </c>
      <c r="D159" s="260">
        <v>126.51011579716643</v>
      </c>
      <c r="E159" s="253">
        <v>0</v>
      </c>
      <c r="F159" s="255">
        <f t="shared" si="27"/>
        <v>-1762.9168959215838</v>
      </c>
      <c r="G159" s="255">
        <f t="shared" si="28"/>
        <v>-1889.4270117187502</v>
      </c>
      <c r="Z159" s="245"/>
      <c r="AA159" s="25" t="s">
        <v>65</v>
      </c>
      <c r="AB159" s="25">
        <v>2050</v>
      </c>
      <c r="AC159" s="26" t="s">
        <v>73</v>
      </c>
      <c r="AD159" s="60">
        <v>0</v>
      </c>
      <c r="AE159" s="60">
        <v>0</v>
      </c>
      <c r="AF159" s="60">
        <v>0</v>
      </c>
      <c r="AG159" s="60">
        <v>7.8832363684801288E-2</v>
      </c>
      <c r="AH159" s="60">
        <v>0.15</v>
      </c>
      <c r="AI159" s="60">
        <v>0</v>
      </c>
      <c r="AJ159" s="60">
        <v>0</v>
      </c>
      <c r="AK159" s="60">
        <v>0</v>
      </c>
      <c r="AL159" s="60">
        <v>0.1</v>
      </c>
      <c r="AM159" s="60">
        <v>0</v>
      </c>
      <c r="AN159" s="60">
        <v>0.50600000000000001</v>
      </c>
      <c r="AO159" s="60">
        <v>8.5000000000000006E-2</v>
      </c>
      <c r="AP159" s="60">
        <v>7.9710630613734401E-2</v>
      </c>
      <c r="AQ159" s="60">
        <v>0</v>
      </c>
      <c r="AR159" s="24">
        <v>0.99954299429853566</v>
      </c>
      <c r="AS159" s="246"/>
      <c r="AT159">
        <v>0</v>
      </c>
      <c r="AU159">
        <v>0</v>
      </c>
      <c r="AV159">
        <v>0</v>
      </c>
      <c r="AW159">
        <v>7.8832363684801288E-2</v>
      </c>
      <c r="AX159">
        <v>0.15</v>
      </c>
      <c r="AY159">
        <v>0</v>
      </c>
      <c r="AZ159">
        <v>0</v>
      </c>
      <c r="BA159">
        <v>0</v>
      </c>
      <c r="BB159">
        <v>0.1</v>
      </c>
      <c r="BC159">
        <v>0</v>
      </c>
      <c r="BD159">
        <v>0.50600000000000001</v>
      </c>
      <c r="BE159">
        <v>8.5000000000000006E-2</v>
      </c>
      <c r="BF159">
        <v>7.9710630613734401E-2</v>
      </c>
      <c r="BG159">
        <v>0</v>
      </c>
      <c r="BI159" t="b">
        <f t="shared" si="26"/>
        <v>1</v>
      </c>
      <c r="BJ159" t="b">
        <f t="shared" si="26"/>
        <v>1</v>
      </c>
      <c r="BK159" t="b">
        <f t="shared" si="25"/>
        <v>1</v>
      </c>
      <c r="BL159" t="b">
        <f t="shared" si="25"/>
        <v>1</v>
      </c>
      <c r="BM159" t="b">
        <f t="shared" si="25"/>
        <v>1</v>
      </c>
      <c r="BN159" t="b">
        <f t="shared" si="25"/>
        <v>1</v>
      </c>
      <c r="BO159" t="b">
        <f t="shared" si="25"/>
        <v>1</v>
      </c>
      <c r="BP159" t="b">
        <f t="shared" si="25"/>
        <v>1</v>
      </c>
      <c r="BQ159" t="b">
        <f t="shared" si="25"/>
        <v>1</v>
      </c>
      <c r="BR159" t="b">
        <f t="shared" si="21"/>
        <v>1</v>
      </c>
      <c r="BS159" t="b">
        <f t="shared" si="21"/>
        <v>1</v>
      </c>
      <c r="BT159" t="b">
        <f t="shared" si="21"/>
        <v>1</v>
      </c>
      <c r="BU159" t="b">
        <f t="shared" si="21"/>
        <v>1</v>
      </c>
      <c r="BV159" t="b">
        <f t="shared" si="21"/>
        <v>1</v>
      </c>
    </row>
    <row r="160" spans="2:74">
      <c r="B160" s="57" t="s">
        <v>47</v>
      </c>
      <c r="C160" s="253">
        <v>0</v>
      </c>
      <c r="D160" s="260">
        <v>0</v>
      </c>
      <c r="E160" s="253">
        <v>0</v>
      </c>
      <c r="F160" s="255">
        <f t="shared" si="27"/>
        <v>0</v>
      </c>
      <c r="G160" s="255">
        <f t="shared" si="28"/>
        <v>0</v>
      </c>
      <c r="Z160" s="245"/>
      <c r="AA160" s="27"/>
      <c r="AB160" s="27"/>
      <c r="AC160" s="28"/>
      <c r="AD160" s="61"/>
      <c r="AE160" s="61"/>
      <c r="AF160" s="61"/>
      <c r="AG160" s="61"/>
      <c r="AH160" s="61"/>
      <c r="AI160" s="61"/>
      <c r="AJ160" s="61"/>
      <c r="AK160" s="61"/>
      <c r="AL160" s="61"/>
      <c r="AM160" s="61"/>
      <c r="AN160" s="61"/>
      <c r="AO160" s="61"/>
      <c r="AP160" s="61"/>
      <c r="AQ160" s="61"/>
      <c r="AR160" s="180">
        <v>0</v>
      </c>
      <c r="AS160" s="246"/>
      <c r="BI160" t="b">
        <f t="shared" si="26"/>
        <v>1</v>
      </c>
      <c r="BJ160" t="b">
        <f t="shared" si="26"/>
        <v>1</v>
      </c>
      <c r="BK160" t="b">
        <f t="shared" si="25"/>
        <v>1</v>
      </c>
      <c r="BL160" t="b">
        <f t="shared" si="25"/>
        <v>1</v>
      </c>
      <c r="BM160" t="b">
        <f t="shared" si="25"/>
        <v>1</v>
      </c>
      <c r="BN160" t="b">
        <f t="shared" si="25"/>
        <v>1</v>
      </c>
      <c r="BO160" t="b">
        <f t="shared" si="25"/>
        <v>1</v>
      </c>
      <c r="BP160" t="b">
        <f t="shared" si="25"/>
        <v>1</v>
      </c>
      <c r="BQ160" t="b">
        <f t="shared" si="25"/>
        <v>1</v>
      </c>
      <c r="BR160" t="b">
        <f t="shared" si="21"/>
        <v>1</v>
      </c>
      <c r="BS160" t="b">
        <f t="shared" si="21"/>
        <v>1</v>
      </c>
      <c r="BT160" t="b">
        <f t="shared" si="21"/>
        <v>1</v>
      </c>
      <c r="BU160" t="b">
        <f t="shared" si="21"/>
        <v>1</v>
      </c>
      <c r="BV160" t="b">
        <f t="shared" si="21"/>
        <v>1</v>
      </c>
    </row>
    <row r="161" spans="2:74">
      <c r="B161" s="57" t="s">
        <v>311</v>
      </c>
      <c r="C161" s="253">
        <v>0</v>
      </c>
      <c r="D161" s="260">
        <v>0</v>
      </c>
      <c r="E161" s="253">
        <v>0</v>
      </c>
      <c r="F161" s="255">
        <f t="shared" si="27"/>
        <v>0</v>
      </c>
      <c r="G161" s="255">
        <f t="shared" si="28"/>
        <v>0</v>
      </c>
      <c r="Z161" s="245"/>
      <c r="AA161" s="22" t="s">
        <v>66</v>
      </c>
      <c r="AB161" s="30">
        <v>2021</v>
      </c>
      <c r="AC161" s="22"/>
      <c r="AD161" s="60">
        <v>8.3013990767005202E-3</v>
      </c>
      <c r="AE161" s="60">
        <v>8.3013990767005202E-3</v>
      </c>
      <c r="AF161" s="60">
        <v>4.0460377582643842E-2</v>
      </c>
      <c r="AG161" s="60">
        <v>0.34027899928580496</v>
      </c>
      <c r="AH161" s="60">
        <v>1.0248979091153257E-2</v>
      </c>
      <c r="AI161" s="60">
        <v>0</v>
      </c>
      <c r="AJ161" s="60">
        <v>0</v>
      </c>
      <c r="AK161" s="60">
        <v>0</v>
      </c>
      <c r="AL161" s="60">
        <v>0</v>
      </c>
      <c r="AM161" s="60">
        <v>0</v>
      </c>
      <c r="AN161" s="60">
        <v>0.58049486383623083</v>
      </c>
      <c r="AO161" s="60">
        <v>0</v>
      </c>
      <c r="AP161" s="60">
        <v>1.1913982050766009E-2</v>
      </c>
      <c r="AQ161" s="60">
        <v>0</v>
      </c>
      <c r="AR161" s="24">
        <v>0.99999999999999989</v>
      </c>
      <c r="AS161" s="246"/>
      <c r="AT161">
        <v>8.3013990767005202E-3</v>
      </c>
      <c r="AU161">
        <v>8.3013990767005202E-3</v>
      </c>
      <c r="AV161">
        <v>4.0460377582643842E-2</v>
      </c>
      <c r="AW161">
        <v>0.34027899928580496</v>
      </c>
      <c r="AX161">
        <v>1.0248979091153257E-2</v>
      </c>
      <c r="AY161">
        <v>0</v>
      </c>
      <c r="AZ161">
        <v>0</v>
      </c>
      <c r="BA161">
        <v>0</v>
      </c>
      <c r="BB161">
        <v>0</v>
      </c>
      <c r="BC161">
        <v>0</v>
      </c>
      <c r="BD161">
        <v>0.58049486383623083</v>
      </c>
      <c r="BE161">
        <v>0</v>
      </c>
      <c r="BF161">
        <v>1.1913982050766009E-2</v>
      </c>
      <c r="BG161">
        <v>0</v>
      </c>
      <c r="BI161" t="b">
        <f t="shared" si="26"/>
        <v>1</v>
      </c>
      <c r="BJ161" t="b">
        <f t="shared" si="26"/>
        <v>1</v>
      </c>
      <c r="BK161" t="b">
        <f t="shared" si="25"/>
        <v>1</v>
      </c>
      <c r="BL161" t="b">
        <f t="shared" si="25"/>
        <v>1</v>
      </c>
      <c r="BM161" t="b">
        <f t="shared" si="25"/>
        <v>1</v>
      </c>
      <c r="BN161" t="b">
        <f t="shared" si="25"/>
        <v>1</v>
      </c>
      <c r="BO161" t="b">
        <f t="shared" si="25"/>
        <v>1</v>
      </c>
      <c r="BP161" t="b">
        <f t="shared" si="25"/>
        <v>1</v>
      </c>
      <c r="BQ161" t="b">
        <f t="shared" si="25"/>
        <v>1</v>
      </c>
      <c r="BR161" t="b">
        <f t="shared" si="21"/>
        <v>1</v>
      </c>
      <c r="BS161" t="b">
        <f t="shared" si="21"/>
        <v>1</v>
      </c>
      <c r="BT161" t="b">
        <f t="shared" si="21"/>
        <v>1</v>
      </c>
      <c r="BU161" t="b">
        <f t="shared" si="21"/>
        <v>1</v>
      </c>
      <c r="BV161" t="b">
        <f t="shared" si="21"/>
        <v>1</v>
      </c>
    </row>
    <row r="162" spans="2:74">
      <c r="B162" s="57" t="s">
        <v>312</v>
      </c>
      <c r="C162" s="253">
        <v>0</v>
      </c>
      <c r="D162" s="260">
        <v>0</v>
      </c>
      <c r="E162" s="253">
        <v>0</v>
      </c>
      <c r="F162" s="255">
        <f t="shared" si="27"/>
        <v>0</v>
      </c>
      <c r="G162" s="255">
        <f t="shared" si="28"/>
        <v>0</v>
      </c>
      <c r="Z162" s="245"/>
      <c r="AA162" s="22" t="s">
        <v>66</v>
      </c>
      <c r="AB162" s="30">
        <v>2030</v>
      </c>
      <c r="AC162" s="22"/>
      <c r="AD162" s="60">
        <v>0</v>
      </c>
      <c r="AE162" s="60">
        <v>0</v>
      </c>
      <c r="AF162" s="60">
        <v>0</v>
      </c>
      <c r="AG162" s="60">
        <v>0.24</v>
      </c>
      <c r="AH162" s="60">
        <v>0.05</v>
      </c>
      <c r="AI162" s="60">
        <v>0</v>
      </c>
      <c r="AJ162" s="60">
        <v>0</v>
      </c>
      <c r="AK162" s="60">
        <v>0</v>
      </c>
      <c r="AL162" s="60">
        <v>0.02</v>
      </c>
      <c r="AM162" s="60">
        <v>0</v>
      </c>
      <c r="AN162" s="60">
        <v>0.67</v>
      </c>
      <c r="AO162" s="60">
        <v>0.01</v>
      </c>
      <c r="AP162" s="60">
        <v>0.01</v>
      </c>
      <c r="AQ162" s="60">
        <v>0</v>
      </c>
      <c r="AR162" s="24">
        <v>1</v>
      </c>
      <c r="AS162" s="246"/>
      <c r="AT162">
        <v>0</v>
      </c>
      <c r="AU162">
        <v>0</v>
      </c>
      <c r="AV162">
        <v>0</v>
      </c>
      <c r="AW162">
        <v>0.24</v>
      </c>
      <c r="AX162">
        <v>0.05</v>
      </c>
      <c r="AY162">
        <v>0</v>
      </c>
      <c r="AZ162">
        <v>0</v>
      </c>
      <c r="BA162">
        <v>0</v>
      </c>
      <c r="BB162">
        <v>0.02</v>
      </c>
      <c r="BC162">
        <v>0</v>
      </c>
      <c r="BD162">
        <v>0.67</v>
      </c>
      <c r="BE162">
        <v>0.01</v>
      </c>
      <c r="BF162">
        <v>0.01</v>
      </c>
      <c r="BG162">
        <v>0</v>
      </c>
      <c r="BI162" t="b">
        <f t="shared" si="26"/>
        <v>1</v>
      </c>
      <c r="BJ162" t="b">
        <f t="shared" si="26"/>
        <v>1</v>
      </c>
      <c r="BK162" t="b">
        <f t="shared" si="25"/>
        <v>1</v>
      </c>
      <c r="BL162" t="b">
        <f t="shared" si="25"/>
        <v>1</v>
      </c>
      <c r="BM162" t="b">
        <f t="shared" si="25"/>
        <v>1</v>
      </c>
      <c r="BN162" t="b">
        <f t="shared" si="25"/>
        <v>1</v>
      </c>
      <c r="BO162" t="b">
        <f t="shared" si="25"/>
        <v>1</v>
      </c>
      <c r="BP162" t="b">
        <f t="shared" si="25"/>
        <v>1</v>
      </c>
      <c r="BQ162" t="b">
        <f t="shared" si="25"/>
        <v>1</v>
      </c>
      <c r="BR162" t="b">
        <f t="shared" si="21"/>
        <v>1</v>
      </c>
      <c r="BS162" t="b">
        <f t="shared" si="21"/>
        <v>1</v>
      </c>
      <c r="BT162" t="b">
        <f t="shared" si="21"/>
        <v>1</v>
      </c>
      <c r="BU162" t="b">
        <f t="shared" si="21"/>
        <v>1</v>
      </c>
      <c r="BV162" t="b">
        <f t="shared" si="21"/>
        <v>1</v>
      </c>
    </row>
    <row r="163" spans="2:74">
      <c r="B163" s="57" t="s">
        <v>313</v>
      </c>
      <c r="C163" s="253">
        <v>0</v>
      </c>
      <c r="D163" s="260">
        <v>0</v>
      </c>
      <c r="E163" s="253">
        <v>0</v>
      </c>
      <c r="F163" s="255">
        <f t="shared" si="27"/>
        <v>0</v>
      </c>
      <c r="G163" s="255">
        <f t="shared" si="28"/>
        <v>0</v>
      </c>
      <c r="Z163" s="245"/>
      <c r="AA163" s="22" t="s">
        <v>66</v>
      </c>
      <c r="AB163" s="30">
        <v>2050</v>
      </c>
      <c r="AC163" s="22"/>
      <c r="AD163" s="60">
        <v>0</v>
      </c>
      <c r="AE163" s="60">
        <v>0</v>
      </c>
      <c r="AF163" s="60">
        <v>0</v>
      </c>
      <c r="AG163" s="60">
        <v>9.9000000000000005E-2</v>
      </c>
      <c r="AH163" s="60">
        <v>0.05</v>
      </c>
      <c r="AI163" s="60">
        <v>0</v>
      </c>
      <c r="AJ163" s="60">
        <v>0</v>
      </c>
      <c r="AK163" s="60">
        <v>0</v>
      </c>
      <c r="AL163" s="60">
        <v>0.09</v>
      </c>
      <c r="AM163" s="60">
        <v>0</v>
      </c>
      <c r="AN163" s="60">
        <v>0.69599999999999995</v>
      </c>
      <c r="AO163" s="60">
        <v>4.4999999999999998E-2</v>
      </c>
      <c r="AP163" s="60">
        <v>0.02</v>
      </c>
      <c r="AQ163" s="60">
        <v>0</v>
      </c>
      <c r="AR163" s="24">
        <v>1.0001894161583229</v>
      </c>
      <c r="AS163" s="246"/>
      <c r="AT163">
        <v>0</v>
      </c>
      <c r="AU163">
        <v>0</v>
      </c>
      <c r="AV163">
        <v>0</v>
      </c>
      <c r="AW163">
        <v>9.9000000000000005E-2</v>
      </c>
      <c r="AX163">
        <v>0.05</v>
      </c>
      <c r="AY163">
        <v>0</v>
      </c>
      <c r="AZ163">
        <v>0</v>
      </c>
      <c r="BA163">
        <v>0</v>
      </c>
      <c r="BB163">
        <v>0.09</v>
      </c>
      <c r="BC163">
        <v>0</v>
      </c>
      <c r="BD163">
        <v>0.69599999999999995</v>
      </c>
      <c r="BE163">
        <v>4.4999999999999998E-2</v>
      </c>
      <c r="BF163">
        <v>0.02</v>
      </c>
      <c r="BG163">
        <v>0</v>
      </c>
      <c r="BI163" t="b">
        <f t="shared" si="26"/>
        <v>1</v>
      </c>
      <c r="BJ163" t="b">
        <f t="shared" si="26"/>
        <v>1</v>
      </c>
      <c r="BK163" t="b">
        <f t="shared" si="25"/>
        <v>1</v>
      </c>
      <c r="BL163" t="b">
        <f t="shared" si="25"/>
        <v>1</v>
      </c>
      <c r="BM163" t="b">
        <f t="shared" si="25"/>
        <v>1</v>
      </c>
      <c r="BN163" t="b">
        <f t="shared" si="25"/>
        <v>1</v>
      </c>
      <c r="BO163" t="b">
        <f t="shared" si="25"/>
        <v>1</v>
      </c>
      <c r="BP163" t="b">
        <f t="shared" si="25"/>
        <v>1</v>
      </c>
      <c r="BQ163" t="b">
        <f t="shared" si="25"/>
        <v>1</v>
      </c>
      <c r="BR163" t="b">
        <f t="shared" si="21"/>
        <v>1</v>
      </c>
      <c r="BS163" t="b">
        <f t="shared" si="21"/>
        <v>1</v>
      </c>
      <c r="BT163" t="b">
        <f t="shared" si="21"/>
        <v>1</v>
      </c>
      <c r="BU163" t="b">
        <f t="shared" si="21"/>
        <v>1</v>
      </c>
      <c r="BV163" t="b">
        <f t="shared" si="21"/>
        <v>1</v>
      </c>
    </row>
    <row r="164" spans="2:74">
      <c r="B164" s="57" t="s">
        <v>314</v>
      </c>
      <c r="C164" s="253">
        <v>0</v>
      </c>
      <c r="D164" s="260">
        <v>37.953034739149928</v>
      </c>
      <c r="E164" s="253">
        <v>11.049761355711336</v>
      </c>
      <c r="F164" s="255">
        <f t="shared" si="27"/>
        <v>37.953034739149928</v>
      </c>
      <c r="G164" s="255">
        <f t="shared" si="28"/>
        <v>11.049761355711336</v>
      </c>
      <c r="Z164" s="245"/>
      <c r="AA164" s="27"/>
      <c r="AB164" s="27"/>
      <c r="AC164" s="28"/>
      <c r="AD164" s="61"/>
      <c r="AE164" s="61"/>
      <c r="AF164" s="61"/>
      <c r="AG164" s="61"/>
      <c r="AH164" s="61"/>
      <c r="AI164" s="61"/>
      <c r="AJ164" s="61"/>
      <c r="AK164" s="61"/>
      <c r="AL164" s="61"/>
      <c r="AM164" s="61"/>
      <c r="AN164" s="61"/>
      <c r="AO164" s="61"/>
      <c r="AP164" s="61"/>
      <c r="AQ164" s="61"/>
      <c r="AR164" s="180">
        <v>0</v>
      </c>
      <c r="AS164" s="246"/>
      <c r="BI164" t="b">
        <f t="shared" si="26"/>
        <v>1</v>
      </c>
      <c r="BJ164" t="b">
        <f t="shared" si="26"/>
        <v>1</v>
      </c>
      <c r="BK164" t="b">
        <f t="shared" si="25"/>
        <v>1</v>
      </c>
      <c r="BL164" t="b">
        <f t="shared" si="25"/>
        <v>1</v>
      </c>
      <c r="BM164" t="b">
        <f t="shared" si="25"/>
        <v>1</v>
      </c>
      <c r="BN164" t="b">
        <f t="shared" si="25"/>
        <v>1</v>
      </c>
      <c r="BO164" t="b">
        <f t="shared" si="25"/>
        <v>1</v>
      </c>
      <c r="BP164" t="b">
        <f t="shared" si="25"/>
        <v>1</v>
      </c>
      <c r="BQ164" t="b">
        <f t="shared" si="25"/>
        <v>1</v>
      </c>
      <c r="BR164" t="b">
        <f t="shared" si="21"/>
        <v>1</v>
      </c>
      <c r="BS164" t="b">
        <f t="shared" si="21"/>
        <v>1</v>
      </c>
      <c r="BT164" t="b">
        <f t="shared" si="21"/>
        <v>1</v>
      </c>
      <c r="BU164" t="b">
        <f t="shared" si="21"/>
        <v>1</v>
      </c>
      <c r="BV164" t="b">
        <f t="shared" si="21"/>
        <v>1</v>
      </c>
    </row>
    <row r="165" spans="2:74">
      <c r="B165" s="257" t="s">
        <v>23</v>
      </c>
      <c r="C165" s="258">
        <v>13495.9072265625</v>
      </c>
      <c r="D165" s="258">
        <f>SUM(D152:D164)</f>
        <v>12651.011579716642</v>
      </c>
      <c r="E165" s="258">
        <f>SUM(E152:E164)</f>
        <v>7366.5075704742248</v>
      </c>
      <c r="F165" s="255">
        <f t="shared" si="27"/>
        <v>-844.89564684585821</v>
      </c>
      <c r="G165" s="255">
        <f t="shared" si="28"/>
        <v>-6129.3996560882752</v>
      </c>
      <c r="Z165" s="245"/>
      <c r="AA165" s="22" t="s">
        <v>16</v>
      </c>
      <c r="AB165" s="30">
        <v>2021</v>
      </c>
      <c r="AC165" s="31"/>
      <c r="AD165" s="60">
        <v>0</v>
      </c>
      <c r="AE165" s="60">
        <v>0</v>
      </c>
      <c r="AF165" s="60">
        <v>0.60033111051396904</v>
      </c>
      <c r="AG165" s="60">
        <v>0.15234285737018208</v>
      </c>
      <c r="AH165" s="60">
        <v>9.6699525508950118E-4</v>
      </c>
      <c r="AI165" s="60">
        <v>0</v>
      </c>
      <c r="AJ165" s="60">
        <v>0</v>
      </c>
      <c r="AK165" s="60">
        <v>0</v>
      </c>
      <c r="AL165" s="60">
        <v>0</v>
      </c>
      <c r="AM165" s="60">
        <v>0</v>
      </c>
      <c r="AN165" s="60">
        <v>0.24635903686075952</v>
      </c>
      <c r="AO165" s="60">
        <v>0</v>
      </c>
      <c r="AP165" s="60">
        <v>0</v>
      </c>
      <c r="AQ165" s="60">
        <v>0</v>
      </c>
      <c r="AR165" s="24">
        <v>1</v>
      </c>
      <c r="AS165" s="246"/>
      <c r="AT165">
        <v>0</v>
      </c>
      <c r="AU165">
        <v>0</v>
      </c>
      <c r="AV165">
        <v>0.60033111051396904</v>
      </c>
      <c r="AW165">
        <v>0.15234285737018208</v>
      </c>
      <c r="AX165">
        <v>9.6699525508950118E-4</v>
      </c>
      <c r="AY165">
        <v>0</v>
      </c>
      <c r="AZ165">
        <v>0</v>
      </c>
      <c r="BA165">
        <v>0</v>
      </c>
      <c r="BB165">
        <v>0</v>
      </c>
      <c r="BC165">
        <v>0</v>
      </c>
      <c r="BD165">
        <v>0.24635903686075952</v>
      </c>
      <c r="BE165">
        <v>0</v>
      </c>
      <c r="BF165">
        <v>0</v>
      </c>
      <c r="BG165">
        <v>0</v>
      </c>
      <c r="BI165" t="b">
        <f t="shared" si="26"/>
        <v>1</v>
      </c>
      <c r="BJ165" t="b">
        <f t="shared" si="26"/>
        <v>1</v>
      </c>
      <c r="BK165" t="b">
        <f t="shared" si="25"/>
        <v>1</v>
      </c>
      <c r="BL165" t="b">
        <f t="shared" si="25"/>
        <v>1</v>
      </c>
      <c r="BM165" t="b">
        <f t="shared" si="25"/>
        <v>1</v>
      </c>
      <c r="BN165" t="b">
        <f t="shared" si="25"/>
        <v>1</v>
      </c>
      <c r="BO165" t="b">
        <f t="shared" si="25"/>
        <v>1</v>
      </c>
      <c r="BP165" t="b">
        <f t="shared" si="25"/>
        <v>1</v>
      </c>
      <c r="BQ165" t="b">
        <f t="shared" si="25"/>
        <v>1</v>
      </c>
      <c r="BR165" t="b">
        <f t="shared" si="21"/>
        <v>1</v>
      </c>
      <c r="BS165" t="b">
        <f t="shared" si="21"/>
        <v>1</v>
      </c>
      <c r="BT165" t="b">
        <f t="shared" si="21"/>
        <v>1</v>
      </c>
      <c r="BU165" t="b">
        <f t="shared" si="21"/>
        <v>1</v>
      </c>
      <c r="BV165" t="b">
        <f t="shared" si="21"/>
        <v>1</v>
      </c>
    </row>
    <row r="166" spans="2:74">
      <c r="C166" s="171"/>
      <c r="G166" s="255"/>
      <c r="Z166" s="245"/>
      <c r="AA166" s="22" t="s">
        <v>16</v>
      </c>
      <c r="AB166" s="30">
        <v>2030</v>
      </c>
      <c r="AC166" s="31"/>
      <c r="AD166" s="60">
        <v>0</v>
      </c>
      <c r="AE166" s="60">
        <v>0</v>
      </c>
      <c r="AF166" s="60">
        <v>0.45</v>
      </c>
      <c r="AG166" s="60">
        <v>0.12495101241018899</v>
      </c>
      <c r="AH166" s="60">
        <v>3.74265186152841E-2</v>
      </c>
      <c r="AI166" s="60">
        <v>2.5959042399769299E-2</v>
      </c>
      <c r="AJ166" s="60">
        <v>0</v>
      </c>
      <c r="AK166" s="60">
        <v>0</v>
      </c>
      <c r="AL166" s="60">
        <v>0</v>
      </c>
      <c r="AM166" s="60">
        <v>0</v>
      </c>
      <c r="AN166" s="60">
        <v>0.34200000000000003</v>
      </c>
      <c r="AO166" s="60">
        <v>0</v>
      </c>
      <c r="AP166" s="60">
        <v>0</v>
      </c>
      <c r="AQ166" s="60">
        <v>0.02</v>
      </c>
      <c r="AR166" s="24">
        <v>1.0003365734252425</v>
      </c>
      <c r="AS166" s="246"/>
      <c r="AT166">
        <v>0</v>
      </c>
      <c r="AU166">
        <v>0</v>
      </c>
      <c r="AV166">
        <v>0.45</v>
      </c>
      <c r="AW166">
        <v>0.12495101241018899</v>
      </c>
      <c r="AX166">
        <v>3.74265186152841E-2</v>
      </c>
      <c r="AY166">
        <v>2.5959042399769299E-2</v>
      </c>
      <c r="AZ166">
        <v>0</v>
      </c>
      <c r="BA166">
        <v>0</v>
      </c>
      <c r="BB166">
        <v>0</v>
      </c>
      <c r="BC166">
        <v>0</v>
      </c>
      <c r="BD166">
        <v>0.34200000000000003</v>
      </c>
      <c r="BE166">
        <v>0</v>
      </c>
      <c r="BF166">
        <v>0</v>
      </c>
      <c r="BG166">
        <v>0.02</v>
      </c>
      <c r="BI166" t="b">
        <f t="shared" si="26"/>
        <v>1</v>
      </c>
      <c r="BJ166" t="b">
        <f t="shared" si="26"/>
        <v>1</v>
      </c>
      <c r="BK166" t="b">
        <f t="shared" si="25"/>
        <v>1</v>
      </c>
      <c r="BL166" t="b">
        <f t="shared" si="25"/>
        <v>1</v>
      </c>
      <c r="BM166" t="b">
        <f t="shared" si="25"/>
        <v>1</v>
      </c>
      <c r="BN166" t="b">
        <f t="shared" si="25"/>
        <v>1</v>
      </c>
      <c r="BO166" t="b">
        <f t="shared" si="25"/>
        <v>1</v>
      </c>
      <c r="BP166" t="b">
        <f t="shared" si="25"/>
        <v>1</v>
      </c>
      <c r="BQ166" t="b">
        <f t="shared" si="25"/>
        <v>1</v>
      </c>
      <c r="BR166" t="b">
        <f t="shared" si="21"/>
        <v>1</v>
      </c>
      <c r="BS166" t="b">
        <f t="shared" si="21"/>
        <v>1</v>
      </c>
      <c r="BT166" t="b">
        <f t="shared" si="21"/>
        <v>1</v>
      </c>
      <c r="BU166" t="b">
        <f t="shared" si="21"/>
        <v>1</v>
      </c>
      <c r="BV166" t="b">
        <f t="shared" si="21"/>
        <v>1</v>
      </c>
    </row>
    <row r="167" spans="2:74">
      <c r="Z167" s="245"/>
      <c r="AA167" s="22" t="s">
        <v>16</v>
      </c>
      <c r="AB167" s="30">
        <v>2050</v>
      </c>
      <c r="AC167" s="31"/>
      <c r="AD167" s="60">
        <v>0</v>
      </c>
      <c r="AE167" s="60">
        <v>0</v>
      </c>
      <c r="AF167" s="60">
        <v>0.1</v>
      </c>
      <c r="AG167" s="60">
        <v>0.11</v>
      </c>
      <c r="AH167" s="60">
        <v>3.74265186152841E-2</v>
      </c>
      <c r="AI167" s="60">
        <v>8.6676572560673598E-2</v>
      </c>
      <c r="AJ167" s="60">
        <v>0</v>
      </c>
      <c r="AK167" s="60">
        <v>0</v>
      </c>
      <c r="AL167" s="60">
        <v>0</v>
      </c>
      <c r="AM167" s="60">
        <v>0</v>
      </c>
      <c r="AN167" s="60">
        <v>0.59599999999999997</v>
      </c>
      <c r="AO167" s="60">
        <v>0</v>
      </c>
      <c r="AP167" s="60">
        <v>0</v>
      </c>
      <c r="AQ167" s="60">
        <v>7.0000000000000007E-2</v>
      </c>
      <c r="AR167" s="24">
        <v>1.0001030911759576</v>
      </c>
      <c r="AS167" s="246"/>
      <c r="AT167">
        <v>0</v>
      </c>
      <c r="AU167">
        <v>0</v>
      </c>
      <c r="AV167">
        <v>0.1</v>
      </c>
      <c r="AW167">
        <v>0.11</v>
      </c>
      <c r="AX167">
        <v>3.74265186152841E-2</v>
      </c>
      <c r="AY167">
        <v>8.6676572560673598E-2</v>
      </c>
      <c r="AZ167">
        <v>0</v>
      </c>
      <c r="BA167">
        <v>0</v>
      </c>
      <c r="BB167">
        <v>0</v>
      </c>
      <c r="BC167">
        <v>0</v>
      </c>
      <c r="BD167">
        <v>0.59599999999999997</v>
      </c>
      <c r="BE167">
        <v>0</v>
      </c>
      <c r="BF167">
        <v>0</v>
      </c>
      <c r="BG167">
        <v>7.0000000000000007E-2</v>
      </c>
      <c r="BI167" t="b">
        <f t="shared" si="26"/>
        <v>1</v>
      </c>
      <c r="BJ167" t="b">
        <f t="shared" si="26"/>
        <v>1</v>
      </c>
      <c r="BK167" t="b">
        <f t="shared" si="25"/>
        <v>1</v>
      </c>
      <c r="BL167" t="b">
        <f t="shared" si="25"/>
        <v>1</v>
      </c>
      <c r="BM167" t="b">
        <f t="shared" si="25"/>
        <v>1</v>
      </c>
      <c r="BN167" t="b">
        <f t="shared" si="25"/>
        <v>1</v>
      </c>
      <c r="BO167" t="b">
        <f t="shared" si="25"/>
        <v>1</v>
      </c>
      <c r="BP167" t="b">
        <f t="shared" si="25"/>
        <v>1</v>
      </c>
      <c r="BQ167" t="b">
        <f t="shared" si="25"/>
        <v>1</v>
      </c>
      <c r="BR167" t="b">
        <f t="shared" si="21"/>
        <v>1</v>
      </c>
      <c r="BS167" t="b">
        <f t="shared" si="21"/>
        <v>1</v>
      </c>
      <c r="BT167" t="b">
        <f t="shared" si="21"/>
        <v>1</v>
      </c>
      <c r="BU167" t="b">
        <f t="shared" si="21"/>
        <v>1</v>
      </c>
      <c r="BV167" t="b">
        <f t="shared" si="21"/>
        <v>1</v>
      </c>
    </row>
    <row r="168" spans="2:74">
      <c r="B168" s="250" t="s">
        <v>6</v>
      </c>
      <c r="C168" s="251">
        <v>2021</v>
      </c>
      <c r="D168" s="251">
        <v>2030</v>
      </c>
      <c r="E168" s="251">
        <v>2030</v>
      </c>
      <c r="F168" t="s">
        <v>306</v>
      </c>
      <c r="Z168" s="245"/>
      <c r="AA168" s="27"/>
      <c r="AB168" s="27"/>
      <c r="AC168" s="28"/>
      <c r="AD168" s="29"/>
      <c r="AE168" s="29"/>
      <c r="AF168" s="29"/>
      <c r="AG168" s="29"/>
      <c r="AH168" s="29"/>
      <c r="AI168" s="29"/>
      <c r="AJ168" s="29"/>
      <c r="AK168" s="29"/>
      <c r="AL168" s="29"/>
      <c r="AM168" s="29"/>
      <c r="AN168" s="29"/>
      <c r="AO168" s="29"/>
      <c r="AP168" s="29"/>
      <c r="AQ168" s="29"/>
      <c r="AR168" s="180">
        <v>0</v>
      </c>
      <c r="AS168" s="246"/>
      <c r="BI168" t="b">
        <f t="shared" si="26"/>
        <v>1</v>
      </c>
      <c r="BJ168" t="b">
        <f t="shared" si="26"/>
        <v>1</v>
      </c>
      <c r="BK168" t="b">
        <f t="shared" si="25"/>
        <v>1</v>
      </c>
      <c r="BL168" t="b">
        <f t="shared" si="25"/>
        <v>1</v>
      </c>
      <c r="BM168" t="b">
        <f t="shared" si="25"/>
        <v>1</v>
      </c>
      <c r="BN168" t="b">
        <f t="shared" si="25"/>
        <v>1</v>
      </c>
      <c r="BO168" t="b">
        <f t="shared" si="25"/>
        <v>1</v>
      </c>
      <c r="BP168" t="b">
        <f t="shared" si="25"/>
        <v>1</v>
      </c>
      <c r="BQ168" t="b">
        <f t="shared" si="25"/>
        <v>1</v>
      </c>
      <c r="BR168" t="b">
        <f t="shared" si="25"/>
        <v>1</v>
      </c>
      <c r="BS168" t="b">
        <f t="shared" si="25"/>
        <v>1</v>
      </c>
      <c r="BT168" t="b">
        <f t="shared" si="25"/>
        <v>1</v>
      </c>
      <c r="BU168" t="b">
        <f t="shared" si="25"/>
        <v>1</v>
      </c>
      <c r="BV168" t="b">
        <f t="shared" si="25"/>
        <v>1</v>
      </c>
    </row>
    <row r="169" spans="2:74">
      <c r="B169" s="57" t="s">
        <v>190</v>
      </c>
      <c r="C169" s="253">
        <v>3610.95068359375</v>
      </c>
      <c r="D169" s="260">
        <f t="array" ref="D169:D181">MMULT(J4:W16,TRANSPOSE('A renseigner'!E105:R105))*C182*'A renseigner'!E167*'A renseigner'!G16/'A renseigner'!C16</f>
        <v>5629.0325731838802</v>
      </c>
      <c r="E169" s="253"/>
      <c r="F169" s="255">
        <f>D169-C169</f>
        <v>2018.0818895901302</v>
      </c>
      <c r="G169" s="255"/>
      <c r="Z169" s="245"/>
      <c r="AA169" s="22" t="s">
        <v>67</v>
      </c>
      <c r="AB169" s="22"/>
      <c r="AC169" s="22"/>
      <c r="AD169" s="23"/>
      <c r="AE169" s="23"/>
      <c r="AF169" s="23"/>
      <c r="AG169" s="23"/>
      <c r="AH169" s="23"/>
      <c r="AI169" s="23"/>
      <c r="AJ169" s="23"/>
      <c r="AK169" s="23"/>
      <c r="AL169" s="23"/>
      <c r="AM169" s="23"/>
      <c r="AN169" s="23"/>
      <c r="AO169" s="23"/>
      <c r="AP169" s="23"/>
      <c r="AQ169" s="23"/>
      <c r="AR169" s="24">
        <v>0</v>
      </c>
      <c r="AS169" s="246"/>
      <c r="BI169" t="b">
        <f t="shared" si="26"/>
        <v>1</v>
      </c>
      <c r="BJ169" t="b">
        <f t="shared" si="26"/>
        <v>1</v>
      </c>
      <c r="BK169" t="b">
        <f t="shared" si="25"/>
        <v>1</v>
      </c>
      <c r="BL169" t="b">
        <f t="shared" si="25"/>
        <v>1</v>
      </c>
      <c r="BM169" t="b">
        <f t="shared" si="25"/>
        <v>1</v>
      </c>
      <c r="BN169" t="b">
        <f t="shared" si="25"/>
        <v>1</v>
      </c>
      <c r="BO169" t="b">
        <f t="shared" si="25"/>
        <v>1</v>
      </c>
      <c r="BP169" t="b">
        <f t="shared" si="25"/>
        <v>1</v>
      </c>
      <c r="BQ169" t="b">
        <f t="shared" si="25"/>
        <v>1</v>
      </c>
      <c r="BR169" t="b">
        <f t="shared" si="25"/>
        <v>1</v>
      </c>
      <c r="BS169" t="b">
        <f t="shared" si="25"/>
        <v>1</v>
      </c>
      <c r="BT169" t="b">
        <f t="shared" si="25"/>
        <v>1</v>
      </c>
      <c r="BU169" t="b">
        <f t="shared" si="25"/>
        <v>1</v>
      </c>
      <c r="BV169" t="b">
        <f t="shared" si="25"/>
        <v>1</v>
      </c>
    </row>
    <row r="170" spans="2:74">
      <c r="B170" s="57" t="s">
        <v>48</v>
      </c>
      <c r="C170" s="253">
        <v>0</v>
      </c>
      <c r="D170" s="260">
        <v>0</v>
      </c>
      <c r="E170" s="253"/>
      <c r="F170" s="255">
        <f t="shared" ref="F170:F182" si="29">D170-C170</f>
        <v>0</v>
      </c>
      <c r="G170" s="255"/>
      <c r="Z170" s="245"/>
      <c r="AA170" s="25" t="s">
        <v>68</v>
      </c>
      <c r="AB170" s="25">
        <v>2021</v>
      </c>
      <c r="AC170" s="26" t="s">
        <v>73</v>
      </c>
      <c r="AD170" s="60">
        <v>0</v>
      </c>
      <c r="AE170" s="60">
        <v>0</v>
      </c>
      <c r="AF170" s="60">
        <v>1.9754512164146254E-2</v>
      </c>
      <c r="AG170" s="60">
        <v>0.32243631567381942</v>
      </c>
      <c r="AH170" s="60">
        <v>0.25696781203673896</v>
      </c>
      <c r="AI170" s="60">
        <v>0</v>
      </c>
      <c r="AJ170" s="60">
        <v>0</v>
      </c>
      <c r="AK170" s="60">
        <v>0</v>
      </c>
      <c r="AL170" s="60">
        <v>0</v>
      </c>
      <c r="AM170" s="60">
        <v>0</v>
      </c>
      <c r="AN170" s="60">
        <v>0.25840134449752034</v>
      </c>
      <c r="AO170" s="60">
        <v>0</v>
      </c>
      <c r="AP170" s="60">
        <v>0.14244001562777497</v>
      </c>
      <c r="AQ170" s="60">
        <v>0</v>
      </c>
      <c r="AR170" s="24">
        <v>1</v>
      </c>
      <c r="AS170" s="246"/>
      <c r="AT170">
        <v>0</v>
      </c>
      <c r="AU170">
        <v>0</v>
      </c>
      <c r="AV170">
        <v>1.9754512164146254E-2</v>
      </c>
      <c r="AW170">
        <v>0.32243631567381942</v>
      </c>
      <c r="AX170">
        <v>0.25696781203673896</v>
      </c>
      <c r="AY170">
        <v>0</v>
      </c>
      <c r="AZ170">
        <v>0</v>
      </c>
      <c r="BA170">
        <v>0</v>
      </c>
      <c r="BB170">
        <v>0</v>
      </c>
      <c r="BC170">
        <v>0</v>
      </c>
      <c r="BD170">
        <v>0.25840134449752034</v>
      </c>
      <c r="BE170">
        <v>0</v>
      </c>
      <c r="BF170">
        <v>0.14244001562777497</v>
      </c>
      <c r="BG170">
        <v>0</v>
      </c>
      <c r="BI170" t="b">
        <f t="shared" si="26"/>
        <v>1</v>
      </c>
      <c r="BJ170" t="b">
        <f t="shared" si="26"/>
        <v>1</v>
      </c>
      <c r="BK170" t="b">
        <f t="shared" si="25"/>
        <v>1</v>
      </c>
      <c r="BL170" t="b">
        <f t="shared" si="25"/>
        <v>1</v>
      </c>
      <c r="BM170" t="b">
        <f t="shared" si="25"/>
        <v>1</v>
      </c>
      <c r="BN170" t="b">
        <f t="shared" si="25"/>
        <v>1</v>
      </c>
      <c r="BO170" t="b">
        <f t="shared" si="25"/>
        <v>1</v>
      </c>
      <c r="BP170" t="b">
        <f t="shared" si="25"/>
        <v>1</v>
      </c>
      <c r="BQ170" t="b">
        <f t="shared" si="25"/>
        <v>1</v>
      </c>
      <c r="BR170" t="b">
        <f t="shared" si="25"/>
        <v>1</v>
      </c>
      <c r="BS170" t="b">
        <f t="shared" si="25"/>
        <v>1</v>
      </c>
      <c r="BT170" t="b">
        <f t="shared" si="25"/>
        <v>1</v>
      </c>
      <c r="BU170" t="b">
        <f t="shared" si="25"/>
        <v>1</v>
      </c>
      <c r="BV170" t="b">
        <f t="shared" si="25"/>
        <v>1</v>
      </c>
    </row>
    <row r="171" spans="2:74">
      <c r="B171" s="57" t="s">
        <v>308</v>
      </c>
      <c r="C171" s="253">
        <v>1354.1065673828125</v>
      </c>
      <c r="D171" s="260">
        <v>0</v>
      </c>
      <c r="E171" s="253"/>
      <c r="F171" s="255">
        <f t="shared" si="29"/>
        <v>-1354.1065673828125</v>
      </c>
      <c r="G171" s="255"/>
      <c r="Z171" s="245"/>
      <c r="AA171" s="25" t="s">
        <v>68</v>
      </c>
      <c r="AB171" s="25">
        <v>2030</v>
      </c>
      <c r="AC171" s="26" t="s">
        <v>73</v>
      </c>
      <c r="AD171" s="60">
        <v>0</v>
      </c>
      <c r="AE171" s="60">
        <v>0</v>
      </c>
      <c r="AF171" s="60">
        <v>0</v>
      </c>
      <c r="AG171" s="60">
        <v>0.13600000000000001</v>
      </c>
      <c r="AH171" s="60">
        <v>0.375</v>
      </c>
      <c r="AI171" s="60">
        <v>1.4999999999999999E-2</v>
      </c>
      <c r="AJ171" s="60">
        <v>0</v>
      </c>
      <c r="AK171" s="60">
        <v>0.05</v>
      </c>
      <c r="AL171" s="60">
        <v>0</v>
      </c>
      <c r="AM171" s="60">
        <v>0</v>
      </c>
      <c r="AN171" s="60">
        <v>0.28000000000000003</v>
      </c>
      <c r="AO171" s="60">
        <v>0</v>
      </c>
      <c r="AP171" s="60">
        <v>0.144087060571334</v>
      </c>
      <c r="AQ171" s="60">
        <v>0</v>
      </c>
      <c r="AR171" s="24">
        <v>1</v>
      </c>
      <c r="AS171" s="246"/>
      <c r="AT171">
        <v>0</v>
      </c>
      <c r="AU171">
        <v>0</v>
      </c>
      <c r="AV171">
        <v>0</v>
      </c>
      <c r="AW171">
        <v>0.13600000000000001</v>
      </c>
      <c r="AX171">
        <v>0.375</v>
      </c>
      <c r="AY171">
        <v>1.4999999999999999E-2</v>
      </c>
      <c r="AZ171">
        <v>0</v>
      </c>
      <c r="BA171">
        <v>0.05</v>
      </c>
      <c r="BB171">
        <v>0</v>
      </c>
      <c r="BC171">
        <v>0</v>
      </c>
      <c r="BD171">
        <v>0.28000000000000003</v>
      </c>
      <c r="BE171">
        <v>0</v>
      </c>
      <c r="BF171">
        <v>0.144087060571334</v>
      </c>
      <c r="BG171">
        <v>0</v>
      </c>
      <c r="BI171" t="b">
        <f t="shared" si="26"/>
        <v>1</v>
      </c>
      <c r="BJ171" t="b">
        <f t="shared" si="26"/>
        <v>1</v>
      </c>
      <c r="BK171" t="b">
        <f t="shared" si="25"/>
        <v>1</v>
      </c>
      <c r="BL171" t="b">
        <f t="shared" si="25"/>
        <v>1</v>
      </c>
      <c r="BM171" t="b">
        <f t="shared" si="25"/>
        <v>1</v>
      </c>
      <c r="BN171" t="b">
        <f t="shared" si="25"/>
        <v>1</v>
      </c>
      <c r="BO171" t="b">
        <f t="shared" si="25"/>
        <v>1</v>
      </c>
      <c r="BP171" t="b">
        <f t="shared" si="25"/>
        <v>1</v>
      </c>
      <c r="BQ171" t="b">
        <f t="shared" si="25"/>
        <v>1</v>
      </c>
      <c r="BR171" t="b">
        <f t="shared" si="25"/>
        <v>1</v>
      </c>
      <c r="BS171" t="b">
        <f t="shared" si="25"/>
        <v>1</v>
      </c>
      <c r="BT171" t="b">
        <f t="shared" si="25"/>
        <v>1</v>
      </c>
      <c r="BU171" t="b">
        <f t="shared" si="25"/>
        <v>1</v>
      </c>
      <c r="BV171" t="b">
        <f t="shared" si="25"/>
        <v>1</v>
      </c>
    </row>
    <row r="172" spans="2:74">
      <c r="B172" s="57" t="s">
        <v>72</v>
      </c>
      <c r="C172" s="253">
        <v>10080.5712890625</v>
      </c>
      <c r="D172" s="260">
        <v>5616.7955458508723</v>
      </c>
      <c r="E172" s="253"/>
      <c r="F172" s="255">
        <f t="shared" si="29"/>
        <v>-4463.7757432116277</v>
      </c>
      <c r="G172" s="255"/>
      <c r="Z172" s="245"/>
      <c r="AA172" s="25" t="s">
        <v>68</v>
      </c>
      <c r="AB172" s="25">
        <v>2050</v>
      </c>
      <c r="AC172" s="26" t="s">
        <v>73</v>
      </c>
      <c r="AD172" s="60">
        <v>0</v>
      </c>
      <c r="AE172" s="60">
        <v>0</v>
      </c>
      <c r="AF172" s="60">
        <v>0</v>
      </c>
      <c r="AG172" s="60">
        <v>4.0000000000000036E-2</v>
      </c>
      <c r="AH172" s="60">
        <v>0.24</v>
      </c>
      <c r="AI172" s="60">
        <v>0</v>
      </c>
      <c r="AJ172" s="60">
        <v>0</v>
      </c>
      <c r="AK172" s="60">
        <v>0</v>
      </c>
      <c r="AL172" s="60">
        <v>0.18</v>
      </c>
      <c r="AM172" s="60">
        <v>0</v>
      </c>
      <c r="AN172" s="60">
        <v>0.25</v>
      </c>
      <c r="AO172" s="60">
        <v>0.09</v>
      </c>
      <c r="AP172" s="60">
        <v>0.2</v>
      </c>
      <c r="AQ172" s="60">
        <v>0</v>
      </c>
      <c r="AR172" s="24">
        <v>1</v>
      </c>
      <c r="AS172" s="246"/>
      <c r="AT172">
        <v>0</v>
      </c>
      <c r="AU172">
        <v>0</v>
      </c>
      <c r="AV172">
        <v>0</v>
      </c>
      <c r="AW172">
        <v>4.0000000000000036E-2</v>
      </c>
      <c r="AX172">
        <v>0.24</v>
      </c>
      <c r="AY172">
        <v>0</v>
      </c>
      <c r="AZ172">
        <v>0</v>
      </c>
      <c r="BA172">
        <v>0</v>
      </c>
      <c r="BB172">
        <v>0.18</v>
      </c>
      <c r="BC172">
        <v>0</v>
      </c>
      <c r="BD172">
        <v>0.25</v>
      </c>
      <c r="BE172">
        <v>0.09</v>
      </c>
      <c r="BF172">
        <v>0.2</v>
      </c>
      <c r="BG172">
        <v>0</v>
      </c>
      <c r="BI172" t="b">
        <f t="shared" si="26"/>
        <v>1</v>
      </c>
      <c r="BJ172" t="b">
        <f t="shared" si="26"/>
        <v>1</v>
      </c>
      <c r="BK172" t="b">
        <f t="shared" si="25"/>
        <v>1</v>
      </c>
      <c r="BL172" t="b">
        <f t="shared" si="25"/>
        <v>1</v>
      </c>
      <c r="BM172" t="b">
        <f t="shared" si="25"/>
        <v>1</v>
      </c>
      <c r="BN172" t="b">
        <f t="shared" si="25"/>
        <v>1</v>
      </c>
      <c r="BO172" t="b">
        <f t="shared" si="25"/>
        <v>1</v>
      </c>
      <c r="BP172" t="b">
        <f t="shared" si="25"/>
        <v>1</v>
      </c>
      <c r="BQ172" t="b">
        <f t="shared" si="25"/>
        <v>1</v>
      </c>
      <c r="BR172" t="b">
        <f t="shared" si="25"/>
        <v>1</v>
      </c>
      <c r="BS172" t="b">
        <f t="shared" si="25"/>
        <v>1</v>
      </c>
      <c r="BT172" t="b">
        <f t="shared" si="25"/>
        <v>1</v>
      </c>
      <c r="BU172" t="b">
        <f t="shared" si="25"/>
        <v>1</v>
      </c>
      <c r="BV172" t="b">
        <f t="shared" si="25"/>
        <v>1</v>
      </c>
    </row>
    <row r="173" spans="2:74">
      <c r="B173" s="57" t="s">
        <v>42</v>
      </c>
      <c r="C173" s="253"/>
      <c r="D173" s="260">
        <v>0</v>
      </c>
      <c r="E173" s="253"/>
      <c r="F173" s="255">
        <f t="shared" si="29"/>
        <v>0</v>
      </c>
      <c r="G173" s="255"/>
      <c r="Z173" s="245"/>
      <c r="AA173" s="27"/>
      <c r="AB173" s="27"/>
      <c r="AC173" s="28"/>
      <c r="AD173" s="61"/>
      <c r="AE173" s="61"/>
      <c r="AF173" s="61"/>
      <c r="AG173" s="61"/>
      <c r="AH173" s="61"/>
      <c r="AI173" s="61"/>
      <c r="AJ173" s="61"/>
      <c r="AK173" s="61"/>
      <c r="AL173" s="61"/>
      <c r="AM173" s="61"/>
      <c r="AN173" s="61"/>
      <c r="AO173" s="61"/>
      <c r="AP173" s="61"/>
      <c r="AQ173" s="61"/>
      <c r="AR173" s="180">
        <v>0</v>
      </c>
      <c r="AS173" s="246"/>
      <c r="BI173" t="b">
        <f t="shared" si="26"/>
        <v>1</v>
      </c>
      <c r="BJ173" t="b">
        <f t="shared" si="26"/>
        <v>1</v>
      </c>
      <c r="BK173" t="b">
        <f t="shared" si="25"/>
        <v>1</v>
      </c>
      <c r="BL173" t="b">
        <f t="shared" si="25"/>
        <v>1</v>
      </c>
      <c r="BM173" t="b">
        <f t="shared" si="25"/>
        <v>1</v>
      </c>
      <c r="BN173" t="b">
        <f t="shared" si="25"/>
        <v>1</v>
      </c>
      <c r="BO173" t="b">
        <f t="shared" si="25"/>
        <v>1</v>
      </c>
      <c r="BP173" t="b">
        <f t="shared" si="25"/>
        <v>1</v>
      </c>
      <c r="BQ173" t="b">
        <f t="shared" si="25"/>
        <v>1</v>
      </c>
      <c r="BR173" t="b">
        <f t="shared" si="25"/>
        <v>1</v>
      </c>
      <c r="BS173" t="b">
        <f t="shared" si="25"/>
        <v>1</v>
      </c>
      <c r="BT173" t="b">
        <f t="shared" si="25"/>
        <v>1</v>
      </c>
      <c r="BU173" t="b">
        <f t="shared" si="25"/>
        <v>1</v>
      </c>
      <c r="BV173" t="b">
        <f t="shared" si="25"/>
        <v>1</v>
      </c>
    </row>
    <row r="174" spans="2:74">
      <c r="B174" s="57" t="s">
        <v>309</v>
      </c>
      <c r="C174" s="253">
        <v>0</v>
      </c>
      <c r="D174" s="260">
        <v>0</v>
      </c>
      <c r="E174" s="253"/>
      <c r="F174" s="255">
        <f t="shared" si="29"/>
        <v>0</v>
      </c>
      <c r="G174" s="255"/>
      <c r="Z174" s="245"/>
      <c r="AA174" s="25" t="s">
        <v>69</v>
      </c>
      <c r="AB174" s="25">
        <v>2021</v>
      </c>
      <c r="AC174" s="26" t="s">
        <v>73</v>
      </c>
      <c r="AD174" s="60">
        <v>0</v>
      </c>
      <c r="AE174" s="60">
        <v>0</v>
      </c>
      <c r="AF174" s="60">
        <v>0.14647136735122718</v>
      </c>
      <c r="AG174" s="60">
        <v>0.33207214845968225</v>
      </c>
      <c r="AH174" s="60">
        <v>1.3333320523131574E-2</v>
      </c>
      <c r="AI174" s="60">
        <v>0</v>
      </c>
      <c r="AJ174" s="60">
        <v>0</v>
      </c>
      <c r="AK174" s="60">
        <v>0</v>
      </c>
      <c r="AL174" s="60">
        <v>0</v>
      </c>
      <c r="AM174" s="60">
        <v>0</v>
      </c>
      <c r="AN174" s="60">
        <v>0.48260816054781014</v>
      </c>
      <c r="AO174" s="60">
        <v>0</v>
      </c>
      <c r="AP174" s="60">
        <v>2.5515003118148919E-2</v>
      </c>
      <c r="AQ174" s="60">
        <v>0</v>
      </c>
      <c r="AR174" s="24">
        <v>1.0000000000000002</v>
      </c>
      <c r="AS174" s="246"/>
      <c r="AT174">
        <v>0</v>
      </c>
      <c r="AU174">
        <v>0</v>
      </c>
      <c r="AV174">
        <v>0.14647136735122718</v>
      </c>
      <c r="AW174">
        <v>0.33207214845968225</v>
      </c>
      <c r="AX174">
        <v>1.3333320523131574E-2</v>
      </c>
      <c r="AY174">
        <v>0</v>
      </c>
      <c r="AZ174">
        <v>0</v>
      </c>
      <c r="BA174">
        <v>0</v>
      </c>
      <c r="BB174">
        <v>0</v>
      </c>
      <c r="BC174">
        <v>0</v>
      </c>
      <c r="BD174">
        <v>0.48260816054781014</v>
      </c>
      <c r="BE174">
        <v>0</v>
      </c>
      <c r="BF174">
        <v>2.5515003118148919E-2</v>
      </c>
      <c r="BG174">
        <v>0</v>
      </c>
      <c r="BI174" t="b">
        <f t="shared" si="26"/>
        <v>1</v>
      </c>
      <c r="BJ174" t="b">
        <f t="shared" si="26"/>
        <v>1</v>
      </c>
      <c r="BK174" t="b">
        <f t="shared" si="25"/>
        <v>1</v>
      </c>
      <c r="BL174" t="b">
        <f t="shared" si="25"/>
        <v>1</v>
      </c>
      <c r="BM174" t="b">
        <f t="shared" si="25"/>
        <v>1</v>
      </c>
      <c r="BN174" t="b">
        <f t="shared" si="25"/>
        <v>1</v>
      </c>
      <c r="BO174" t="b">
        <f t="shared" si="25"/>
        <v>1</v>
      </c>
      <c r="BP174" t="b">
        <f t="shared" si="25"/>
        <v>1</v>
      </c>
      <c r="BQ174" t="b">
        <f t="shared" si="25"/>
        <v>1</v>
      </c>
      <c r="BR174" t="b">
        <f t="shared" si="25"/>
        <v>1</v>
      </c>
      <c r="BS174" t="b">
        <f t="shared" si="25"/>
        <v>1</v>
      </c>
      <c r="BT174" t="b">
        <f t="shared" si="25"/>
        <v>1</v>
      </c>
      <c r="BU174" t="b">
        <f t="shared" si="25"/>
        <v>1</v>
      </c>
      <c r="BV174" t="b">
        <f t="shared" si="25"/>
        <v>1</v>
      </c>
    </row>
    <row r="175" spans="2:74">
      <c r="B175" s="57" t="s">
        <v>310</v>
      </c>
      <c r="C175" s="253">
        <v>0</v>
      </c>
      <c r="D175" s="260">
        <v>0</v>
      </c>
      <c r="E175" s="253"/>
      <c r="F175" s="255">
        <f t="shared" si="29"/>
        <v>0</v>
      </c>
      <c r="G175" s="255"/>
      <c r="Z175" s="245"/>
      <c r="AA175" s="25" t="s">
        <v>69</v>
      </c>
      <c r="AB175" s="25">
        <v>2030</v>
      </c>
      <c r="AC175" s="26" t="s">
        <v>73</v>
      </c>
      <c r="AD175" s="60">
        <v>0</v>
      </c>
      <c r="AE175" s="60">
        <v>0</v>
      </c>
      <c r="AF175" s="60">
        <v>0.04</v>
      </c>
      <c r="AG175" s="60">
        <v>0.30999999999999994</v>
      </c>
      <c r="AH175" s="60">
        <v>0.02</v>
      </c>
      <c r="AI175" s="60">
        <v>0</v>
      </c>
      <c r="AJ175" s="60">
        <v>0</v>
      </c>
      <c r="AK175" s="60">
        <v>0</v>
      </c>
      <c r="AL175" s="60">
        <v>0.06</v>
      </c>
      <c r="AM175" s="60">
        <v>0</v>
      </c>
      <c r="AN175" s="60">
        <v>0.52</v>
      </c>
      <c r="AO175" s="60">
        <v>0.03</v>
      </c>
      <c r="AP175" s="60">
        <v>0.02</v>
      </c>
      <c r="AQ175" s="60">
        <v>0</v>
      </c>
      <c r="AR175" s="24">
        <v>1</v>
      </c>
      <c r="AS175" s="246"/>
      <c r="AT175">
        <v>0</v>
      </c>
      <c r="AU175">
        <v>0</v>
      </c>
      <c r="AV175">
        <v>0.04</v>
      </c>
      <c r="AW175">
        <v>0.30999999999999994</v>
      </c>
      <c r="AX175">
        <v>0.02</v>
      </c>
      <c r="AY175">
        <v>0</v>
      </c>
      <c r="AZ175">
        <v>0</v>
      </c>
      <c r="BA175">
        <v>0</v>
      </c>
      <c r="BB175">
        <v>0.06</v>
      </c>
      <c r="BC175">
        <v>0</v>
      </c>
      <c r="BD175">
        <v>0.52</v>
      </c>
      <c r="BE175">
        <v>0.03</v>
      </c>
      <c r="BF175">
        <v>0.02</v>
      </c>
      <c r="BG175">
        <v>0</v>
      </c>
      <c r="BI175" t="b">
        <f t="shared" si="26"/>
        <v>1</v>
      </c>
      <c r="BJ175" t="b">
        <f t="shared" si="26"/>
        <v>1</v>
      </c>
      <c r="BK175" t="b">
        <f t="shared" si="25"/>
        <v>1</v>
      </c>
      <c r="BL175" t="b">
        <f t="shared" si="25"/>
        <v>1</v>
      </c>
      <c r="BM175" t="b">
        <f t="shared" si="25"/>
        <v>1</v>
      </c>
      <c r="BN175" t="b">
        <f t="shared" ref="BN175:BV181" si="30">AY175=AI175</f>
        <v>1</v>
      </c>
      <c r="BO175" t="b">
        <f t="shared" si="30"/>
        <v>1</v>
      </c>
      <c r="BP175" t="b">
        <f t="shared" si="30"/>
        <v>1</v>
      </c>
      <c r="BQ175" t="b">
        <f t="shared" si="30"/>
        <v>1</v>
      </c>
      <c r="BR175" t="b">
        <f t="shared" si="30"/>
        <v>1</v>
      </c>
      <c r="BS175" t="b">
        <f t="shared" si="30"/>
        <v>1</v>
      </c>
      <c r="BT175" t="b">
        <f t="shared" si="30"/>
        <v>1</v>
      </c>
      <c r="BU175" t="b">
        <f t="shared" si="30"/>
        <v>1</v>
      </c>
      <c r="BV175" t="b">
        <f t="shared" si="30"/>
        <v>1</v>
      </c>
    </row>
    <row r="176" spans="2:74">
      <c r="B176" s="57" t="s">
        <v>36</v>
      </c>
      <c r="C176" s="253">
        <v>0</v>
      </c>
      <c r="D176" s="260">
        <v>0</v>
      </c>
      <c r="E176" s="253"/>
      <c r="F176" s="255">
        <f t="shared" si="29"/>
        <v>0</v>
      </c>
      <c r="G176" s="255"/>
      <c r="Z176" s="245"/>
      <c r="AA176" s="25" t="s">
        <v>69</v>
      </c>
      <c r="AB176" s="25">
        <v>2050</v>
      </c>
      <c r="AC176" s="26" t="s">
        <v>73</v>
      </c>
      <c r="AD176" s="60">
        <v>0</v>
      </c>
      <c r="AE176" s="60">
        <v>0</v>
      </c>
      <c r="AF176" s="60">
        <v>0</v>
      </c>
      <c r="AG176" s="60">
        <v>8.3851481186099974E-2</v>
      </c>
      <c r="AH176" s="60">
        <v>0.02</v>
      </c>
      <c r="AI176" s="60">
        <v>0</v>
      </c>
      <c r="AJ176" s="60">
        <v>0</v>
      </c>
      <c r="AK176" s="60">
        <v>0</v>
      </c>
      <c r="AL176" s="60">
        <v>0.22</v>
      </c>
      <c r="AM176" s="60">
        <v>0</v>
      </c>
      <c r="AN176" s="60">
        <v>0.54</v>
      </c>
      <c r="AO176" s="60">
        <v>0.11</v>
      </c>
      <c r="AP176" s="60">
        <v>2.6148518813899999E-2</v>
      </c>
      <c r="AQ176" s="60">
        <v>0</v>
      </c>
      <c r="AR176" s="24">
        <v>1</v>
      </c>
      <c r="AS176" s="246"/>
      <c r="AT176">
        <v>0</v>
      </c>
      <c r="AU176">
        <v>0</v>
      </c>
      <c r="AV176">
        <v>0</v>
      </c>
      <c r="AW176">
        <v>8.3851481186099974E-2</v>
      </c>
      <c r="AX176">
        <v>0.02</v>
      </c>
      <c r="AY176">
        <v>0</v>
      </c>
      <c r="AZ176">
        <v>0</v>
      </c>
      <c r="BA176">
        <v>0</v>
      </c>
      <c r="BB176">
        <v>0.22</v>
      </c>
      <c r="BC176">
        <v>0</v>
      </c>
      <c r="BD176">
        <v>0.54</v>
      </c>
      <c r="BE176">
        <v>0.11</v>
      </c>
      <c r="BF176">
        <v>2.6148518813899999E-2</v>
      </c>
      <c r="BG176">
        <v>0</v>
      </c>
      <c r="BI176" t="b">
        <f t="shared" si="26"/>
        <v>1</v>
      </c>
      <c r="BJ176" t="b">
        <f t="shared" si="26"/>
        <v>1</v>
      </c>
      <c r="BK176" t="b">
        <f t="shared" si="26"/>
        <v>1</v>
      </c>
      <c r="BL176" t="b">
        <f t="shared" si="26"/>
        <v>1</v>
      </c>
      <c r="BM176" t="b">
        <f t="shared" si="26"/>
        <v>1</v>
      </c>
      <c r="BN176" t="b">
        <f t="shared" si="30"/>
        <v>1</v>
      </c>
      <c r="BO176" t="b">
        <f t="shared" si="30"/>
        <v>1</v>
      </c>
      <c r="BP176" t="b">
        <f t="shared" si="30"/>
        <v>1</v>
      </c>
      <c r="BQ176" t="b">
        <f t="shared" si="30"/>
        <v>1</v>
      </c>
      <c r="BR176" t="b">
        <f t="shared" si="30"/>
        <v>1</v>
      </c>
      <c r="BS176" t="b">
        <f t="shared" si="30"/>
        <v>1</v>
      </c>
      <c r="BT176" t="b">
        <f t="shared" si="30"/>
        <v>1</v>
      </c>
      <c r="BU176" t="b">
        <f t="shared" si="30"/>
        <v>1</v>
      </c>
      <c r="BV176" t="b">
        <f t="shared" si="30"/>
        <v>1</v>
      </c>
    </row>
    <row r="177" spans="2:74">
      <c r="B177" s="57" t="s">
        <v>47</v>
      </c>
      <c r="C177" s="253">
        <v>0</v>
      </c>
      <c r="D177" s="260">
        <v>0</v>
      </c>
      <c r="E177" s="253"/>
      <c r="F177" s="255">
        <f t="shared" si="29"/>
        <v>0</v>
      </c>
      <c r="G177" s="255"/>
      <c r="Z177" s="245"/>
      <c r="AA177" s="27"/>
      <c r="AB177" s="27"/>
      <c r="AC177" s="28"/>
      <c r="AD177" s="29"/>
      <c r="AE177" s="29"/>
      <c r="AF177" s="29"/>
      <c r="AG177" s="29"/>
      <c r="AH177" s="29"/>
      <c r="AI177" s="29"/>
      <c r="AJ177" s="29"/>
      <c r="AK177" s="29"/>
      <c r="AL177" s="29"/>
      <c r="AM177" s="29"/>
      <c r="AN177" s="29"/>
      <c r="AO177" s="29"/>
      <c r="AP177" s="29"/>
      <c r="AQ177" s="29"/>
      <c r="AR177" s="180">
        <v>0</v>
      </c>
      <c r="AS177" s="246"/>
      <c r="BI177" t="b">
        <f t="shared" si="26"/>
        <v>1</v>
      </c>
      <c r="BJ177" t="b">
        <f t="shared" si="26"/>
        <v>1</v>
      </c>
      <c r="BK177" t="b">
        <f t="shared" si="26"/>
        <v>1</v>
      </c>
      <c r="BL177" t="b">
        <f t="shared" si="26"/>
        <v>1</v>
      </c>
      <c r="BM177" t="b">
        <f t="shared" si="26"/>
        <v>1</v>
      </c>
      <c r="BN177" t="b">
        <f t="shared" si="30"/>
        <v>1</v>
      </c>
      <c r="BO177" t="b">
        <f t="shared" si="30"/>
        <v>1</v>
      </c>
      <c r="BP177" t="b">
        <f t="shared" si="30"/>
        <v>1</v>
      </c>
      <c r="BQ177" t="b">
        <f t="shared" si="30"/>
        <v>1</v>
      </c>
      <c r="BR177" t="b">
        <f t="shared" si="30"/>
        <v>1</v>
      </c>
      <c r="BS177" t="b">
        <f t="shared" si="30"/>
        <v>1</v>
      </c>
      <c r="BT177" t="b">
        <f t="shared" si="30"/>
        <v>1</v>
      </c>
      <c r="BU177" t="b">
        <f t="shared" si="30"/>
        <v>1</v>
      </c>
      <c r="BV177" t="b">
        <f t="shared" si="30"/>
        <v>1</v>
      </c>
    </row>
    <row r="178" spans="2:74">
      <c r="B178" s="57" t="s">
        <v>311</v>
      </c>
      <c r="C178" s="253">
        <v>0</v>
      </c>
      <c r="D178" s="260">
        <v>0</v>
      </c>
      <c r="E178" s="253"/>
      <c r="F178" s="255">
        <f t="shared" si="29"/>
        <v>0</v>
      </c>
      <c r="G178" s="255"/>
      <c r="Z178" s="245"/>
      <c r="AA178" s="193" t="s">
        <v>128</v>
      </c>
      <c r="AB178" s="193"/>
      <c r="AC178" s="193"/>
      <c r="AD178" s="23" t="s">
        <v>36</v>
      </c>
      <c r="AE178" s="23" t="s">
        <v>47</v>
      </c>
      <c r="AF178" s="23" t="s">
        <v>37</v>
      </c>
      <c r="AG178" s="23" t="s">
        <v>38</v>
      </c>
      <c r="AH178" s="23" t="s">
        <v>43</v>
      </c>
      <c r="AI178" s="23" t="s">
        <v>44</v>
      </c>
      <c r="AJ178" s="23" t="s">
        <v>45</v>
      </c>
      <c r="AK178" s="23" t="s">
        <v>46</v>
      </c>
      <c r="AL178" s="23" t="s">
        <v>39</v>
      </c>
      <c r="AM178" s="23" t="s">
        <v>40</v>
      </c>
      <c r="AN178" s="23" t="s">
        <v>71</v>
      </c>
      <c r="AO178" s="23" t="s">
        <v>48</v>
      </c>
      <c r="AP178" s="23" t="s">
        <v>41</v>
      </c>
      <c r="AQ178" s="23" t="s">
        <v>42</v>
      </c>
      <c r="AR178" s="24">
        <v>0</v>
      </c>
      <c r="AS178" s="246"/>
      <c r="AT178" t="s">
        <v>36</v>
      </c>
      <c r="AU178" t="s">
        <v>47</v>
      </c>
      <c r="AV178" t="s">
        <v>37</v>
      </c>
      <c r="AW178" t="s">
        <v>38</v>
      </c>
      <c r="AX178" t="s">
        <v>43</v>
      </c>
      <c r="AY178" t="s">
        <v>44</v>
      </c>
      <c r="AZ178" t="s">
        <v>45</v>
      </c>
      <c r="BA178" t="s">
        <v>46</v>
      </c>
      <c r="BB178" t="s">
        <v>39</v>
      </c>
      <c r="BC178" t="s">
        <v>40</v>
      </c>
      <c r="BD178" t="s">
        <v>71</v>
      </c>
      <c r="BE178" t="s">
        <v>48</v>
      </c>
      <c r="BF178" t="s">
        <v>41</v>
      </c>
      <c r="BG178" t="s">
        <v>42</v>
      </c>
      <c r="BI178" t="b">
        <f t="shared" si="26"/>
        <v>1</v>
      </c>
      <c r="BJ178" t="b">
        <f t="shared" si="26"/>
        <v>1</v>
      </c>
      <c r="BK178" t="b">
        <f t="shared" si="26"/>
        <v>1</v>
      </c>
      <c r="BL178" t="b">
        <f t="shared" si="26"/>
        <v>1</v>
      </c>
      <c r="BM178" t="b">
        <f t="shared" si="26"/>
        <v>1</v>
      </c>
      <c r="BN178" t="b">
        <f t="shared" si="30"/>
        <v>1</v>
      </c>
      <c r="BO178" t="b">
        <f t="shared" si="30"/>
        <v>1</v>
      </c>
      <c r="BP178" t="b">
        <f t="shared" si="30"/>
        <v>1</v>
      </c>
      <c r="BQ178" t="b">
        <f t="shared" si="30"/>
        <v>1</v>
      </c>
      <c r="BR178" t="b">
        <f t="shared" si="30"/>
        <v>1</v>
      </c>
      <c r="BS178" t="b">
        <f t="shared" si="30"/>
        <v>1</v>
      </c>
      <c r="BT178" t="b">
        <f t="shared" si="30"/>
        <v>1</v>
      </c>
      <c r="BU178" t="b">
        <f t="shared" si="30"/>
        <v>1</v>
      </c>
      <c r="BV178" t="b">
        <f t="shared" si="30"/>
        <v>1</v>
      </c>
    </row>
    <row r="179" spans="2:74">
      <c r="B179" s="57" t="s">
        <v>312</v>
      </c>
      <c r="C179" s="253">
        <v>0</v>
      </c>
      <c r="D179" s="260">
        <v>0</v>
      </c>
      <c r="E179" s="253"/>
      <c r="F179" s="255">
        <f t="shared" si="29"/>
        <v>0</v>
      </c>
      <c r="G179" s="255"/>
      <c r="Z179" s="245"/>
      <c r="AA179" s="25" t="s">
        <v>128</v>
      </c>
      <c r="AB179" s="25">
        <v>2021</v>
      </c>
      <c r="AC179" s="26" t="s">
        <v>73</v>
      </c>
      <c r="AD179" s="60">
        <v>0</v>
      </c>
      <c r="AE179" s="60">
        <v>0</v>
      </c>
      <c r="AF179" s="60">
        <v>0</v>
      </c>
      <c r="AG179" s="60">
        <v>0</v>
      </c>
      <c r="AH179" s="60">
        <v>0</v>
      </c>
      <c r="AI179" s="60">
        <v>0</v>
      </c>
      <c r="AJ179" s="60">
        <v>0</v>
      </c>
      <c r="AK179" s="60">
        <v>0</v>
      </c>
      <c r="AL179" s="60">
        <v>0</v>
      </c>
      <c r="AM179" s="60">
        <v>0</v>
      </c>
      <c r="AN179" s="63">
        <v>1</v>
      </c>
      <c r="AO179" s="60">
        <v>0</v>
      </c>
      <c r="AP179" s="60">
        <v>0</v>
      </c>
      <c r="AQ179" s="60">
        <v>0</v>
      </c>
      <c r="AR179" s="24">
        <v>1</v>
      </c>
      <c r="AS179" s="246"/>
      <c r="AT179">
        <v>0</v>
      </c>
      <c r="AU179">
        <v>0</v>
      </c>
      <c r="AV179">
        <v>0</v>
      </c>
      <c r="AW179">
        <v>0</v>
      </c>
      <c r="AX179">
        <v>0</v>
      </c>
      <c r="AY179">
        <v>0</v>
      </c>
      <c r="AZ179">
        <v>0</v>
      </c>
      <c r="BA179">
        <v>0</v>
      </c>
      <c r="BB179">
        <v>0</v>
      </c>
      <c r="BC179">
        <v>0</v>
      </c>
      <c r="BD179">
        <v>1</v>
      </c>
      <c r="BE179">
        <v>0</v>
      </c>
      <c r="BF179">
        <v>0</v>
      </c>
      <c r="BG179">
        <v>0</v>
      </c>
      <c r="BI179" t="b">
        <f t="shared" si="26"/>
        <v>1</v>
      </c>
      <c r="BJ179" t="b">
        <f t="shared" si="26"/>
        <v>1</v>
      </c>
      <c r="BK179" t="b">
        <f t="shared" si="26"/>
        <v>1</v>
      </c>
      <c r="BL179" t="b">
        <f t="shared" si="26"/>
        <v>1</v>
      </c>
      <c r="BM179" t="b">
        <f t="shared" si="26"/>
        <v>1</v>
      </c>
      <c r="BN179" t="b">
        <f t="shared" si="30"/>
        <v>1</v>
      </c>
      <c r="BO179" t="b">
        <f t="shared" si="30"/>
        <v>1</v>
      </c>
      <c r="BP179" t="b">
        <f t="shared" si="30"/>
        <v>1</v>
      </c>
      <c r="BQ179" t="b">
        <f t="shared" si="30"/>
        <v>1</v>
      </c>
      <c r="BR179" t="b">
        <f t="shared" si="30"/>
        <v>1</v>
      </c>
      <c r="BS179" t="b">
        <f t="shared" si="30"/>
        <v>1</v>
      </c>
      <c r="BT179" t="b">
        <f t="shared" si="30"/>
        <v>1</v>
      </c>
      <c r="BU179" t="b">
        <f t="shared" si="30"/>
        <v>1</v>
      </c>
      <c r="BV179" t="b">
        <f t="shared" si="30"/>
        <v>1</v>
      </c>
    </row>
    <row r="180" spans="2:74">
      <c r="B180" s="57" t="s">
        <v>313</v>
      </c>
      <c r="C180" s="253">
        <v>0</v>
      </c>
      <c r="D180" s="260">
        <v>0</v>
      </c>
      <c r="E180" s="253"/>
      <c r="F180" s="255">
        <f t="shared" si="29"/>
        <v>0</v>
      </c>
      <c r="G180" s="255"/>
      <c r="Z180" s="245"/>
      <c r="AA180" s="25" t="s">
        <v>128</v>
      </c>
      <c r="AB180" s="25">
        <v>2030</v>
      </c>
      <c r="AC180" s="26" t="s">
        <v>73</v>
      </c>
      <c r="AD180" s="60">
        <v>0</v>
      </c>
      <c r="AE180" s="60">
        <v>0</v>
      </c>
      <c r="AF180" s="60">
        <v>0</v>
      </c>
      <c r="AG180" s="60">
        <v>0</v>
      </c>
      <c r="AH180" s="60">
        <v>0</v>
      </c>
      <c r="AI180" s="60">
        <v>0</v>
      </c>
      <c r="AJ180" s="60">
        <v>0</v>
      </c>
      <c r="AK180" s="60">
        <v>0</v>
      </c>
      <c r="AL180" s="60">
        <v>0</v>
      </c>
      <c r="AM180" s="60">
        <v>0</v>
      </c>
      <c r="AN180" s="63">
        <v>1</v>
      </c>
      <c r="AO180" s="60">
        <v>0</v>
      </c>
      <c r="AP180" s="60">
        <v>0</v>
      </c>
      <c r="AQ180" s="60">
        <v>0</v>
      </c>
      <c r="AR180" s="24">
        <v>1</v>
      </c>
      <c r="AS180" s="246"/>
      <c r="AT180">
        <v>0</v>
      </c>
      <c r="AU180">
        <v>0</v>
      </c>
      <c r="AV180">
        <v>0</v>
      </c>
      <c r="AW180">
        <v>0</v>
      </c>
      <c r="AX180">
        <v>0</v>
      </c>
      <c r="AY180">
        <v>0</v>
      </c>
      <c r="AZ180">
        <v>0</v>
      </c>
      <c r="BA180">
        <v>0</v>
      </c>
      <c r="BB180">
        <v>0</v>
      </c>
      <c r="BC180">
        <v>0</v>
      </c>
      <c r="BD180">
        <v>1</v>
      </c>
      <c r="BE180">
        <v>0</v>
      </c>
      <c r="BF180">
        <v>0</v>
      </c>
      <c r="BG180">
        <v>0</v>
      </c>
      <c r="BI180" t="b">
        <f t="shared" si="26"/>
        <v>1</v>
      </c>
      <c r="BJ180" t="b">
        <f t="shared" si="26"/>
        <v>1</v>
      </c>
      <c r="BK180" t="b">
        <f t="shared" si="26"/>
        <v>1</v>
      </c>
      <c r="BL180" t="b">
        <f t="shared" si="26"/>
        <v>1</v>
      </c>
      <c r="BM180" t="b">
        <f t="shared" si="26"/>
        <v>1</v>
      </c>
      <c r="BN180" t="b">
        <f t="shared" si="30"/>
        <v>1</v>
      </c>
      <c r="BO180" t="b">
        <f t="shared" si="30"/>
        <v>1</v>
      </c>
      <c r="BP180" t="b">
        <f t="shared" si="30"/>
        <v>1</v>
      </c>
      <c r="BQ180" t="b">
        <f t="shared" si="30"/>
        <v>1</v>
      </c>
      <c r="BR180" t="b">
        <f t="shared" si="30"/>
        <v>1</v>
      </c>
      <c r="BS180" t="b">
        <f t="shared" si="30"/>
        <v>1</v>
      </c>
      <c r="BT180" t="b">
        <f t="shared" si="30"/>
        <v>1</v>
      </c>
      <c r="BU180" t="b">
        <f t="shared" si="30"/>
        <v>1</v>
      </c>
      <c r="BV180" t="b">
        <f t="shared" si="30"/>
        <v>1</v>
      </c>
    </row>
    <row r="181" spans="2:74">
      <c r="B181" s="57" t="s">
        <v>314</v>
      </c>
      <c r="C181" s="253">
        <v>0</v>
      </c>
      <c r="D181" s="260">
        <v>991.1992139736833</v>
      </c>
      <c r="E181" s="253"/>
      <c r="F181" s="255">
        <f t="shared" si="29"/>
        <v>991.1992139736833</v>
      </c>
      <c r="G181" s="255"/>
      <c r="Z181" s="245"/>
      <c r="AA181" s="25" t="s">
        <v>128</v>
      </c>
      <c r="AB181" s="25">
        <v>2050</v>
      </c>
      <c r="AC181" s="26" t="s">
        <v>73</v>
      </c>
      <c r="AD181" s="60">
        <v>0</v>
      </c>
      <c r="AE181" s="60">
        <v>0</v>
      </c>
      <c r="AF181" s="60">
        <v>0</v>
      </c>
      <c r="AG181" s="60">
        <v>0</v>
      </c>
      <c r="AH181" s="60">
        <v>0</v>
      </c>
      <c r="AI181" s="60">
        <v>0</v>
      </c>
      <c r="AJ181" s="60">
        <v>0</v>
      </c>
      <c r="AK181" s="60">
        <v>0</v>
      </c>
      <c r="AL181" s="60">
        <v>0</v>
      </c>
      <c r="AM181" s="60">
        <v>0</v>
      </c>
      <c r="AN181" s="63">
        <v>1</v>
      </c>
      <c r="AO181" s="60">
        <v>0</v>
      </c>
      <c r="AP181" s="60">
        <v>0</v>
      </c>
      <c r="AQ181" s="60">
        <v>0</v>
      </c>
      <c r="AR181" s="24">
        <v>1</v>
      </c>
      <c r="AS181" s="246"/>
      <c r="AT181">
        <v>0</v>
      </c>
      <c r="AU181">
        <v>0</v>
      </c>
      <c r="AV181">
        <v>0</v>
      </c>
      <c r="AW181">
        <v>0</v>
      </c>
      <c r="AX181">
        <v>0</v>
      </c>
      <c r="AY181">
        <v>0</v>
      </c>
      <c r="AZ181">
        <v>0</v>
      </c>
      <c r="BA181">
        <v>0</v>
      </c>
      <c r="BB181">
        <v>0</v>
      </c>
      <c r="BC181">
        <v>0</v>
      </c>
      <c r="BD181">
        <v>1</v>
      </c>
      <c r="BE181">
        <v>0</v>
      </c>
      <c r="BF181">
        <v>0</v>
      </c>
      <c r="BG181">
        <v>0</v>
      </c>
      <c r="BI181" t="b">
        <f t="shared" si="26"/>
        <v>1</v>
      </c>
      <c r="BJ181" t="b">
        <f t="shared" si="26"/>
        <v>1</v>
      </c>
      <c r="BK181" t="b">
        <f t="shared" si="26"/>
        <v>1</v>
      </c>
      <c r="BL181" t="b">
        <f t="shared" si="26"/>
        <v>1</v>
      </c>
      <c r="BM181" t="b">
        <f t="shared" si="26"/>
        <v>1</v>
      </c>
      <c r="BN181" t="b">
        <f t="shared" si="30"/>
        <v>1</v>
      </c>
      <c r="BO181" t="b">
        <f t="shared" si="30"/>
        <v>1</v>
      </c>
      <c r="BP181" t="b">
        <f t="shared" si="30"/>
        <v>1</v>
      </c>
      <c r="BQ181" t="b">
        <f t="shared" si="30"/>
        <v>1</v>
      </c>
      <c r="BR181" t="b">
        <f t="shared" si="30"/>
        <v>1</v>
      </c>
      <c r="BS181" t="b">
        <f t="shared" si="30"/>
        <v>1</v>
      </c>
      <c r="BT181" t="b">
        <f t="shared" si="30"/>
        <v>1</v>
      </c>
      <c r="BU181" t="b">
        <f t="shared" si="30"/>
        <v>1</v>
      </c>
      <c r="BV181" t="b">
        <f t="shared" si="30"/>
        <v>1</v>
      </c>
    </row>
    <row r="182" spans="2:74">
      <c r="B182" s="257" t="s">
        <v>23</v>
      </c>
      <c r="C182" s="258">
        <v>15045.62890625</v>
      </c>
      <c r="D182" s="258">
        <f>SUM(D169:D181)</f>
        <v>12237.027333008435</v>
      </c>
      <c r="E182" s="258"/>
      <c r="F182" s="255">
        <f t="shared" si="29"/>
        <v>-2808.6015732415653</v>
      </c>
      <c r="G182" s="255"/>
      <c r="Z182" s="245"/>
      <c r="AS182" s="246"/>
    </row>
    <row r="183" spans="2:74">
      <c r="Z183" s="268"/>
      <c r="AA183" s="269"/>
      <c r="AB183" s="269"/>
      <c r="AC183" s="269"/>
      <c r="AD183" s="269"/>
      <c r="AE183" s="269"/>
      <c r="AF183" s="269"/>
      <c r="AG183" s="269"/>
      <c r="AH183" s="269"/>
      <c r="AI183" s="269"/>
      <c r="AJ183" s="269"/>
      <c r="AK183" s="269"/>
      <c r="AL183" s="269"/>
      <c r="AM183" s="269"/>
      <c r="AN183" s="269"/>
      <c r="AO183" s="269"/>
      <c r="AP183" s="269"/>
      <c r="AQ183" s="269"/>
      <c r="AR183" s="269"/>
      <c r="AS183" s="270"/>
    </row>
    <row r="185" spans="2:74">
      <c r="B185" s="250" t="s">
        <v>7</v>
      </c>
      <c r="C185" s="251">
        <v>2021</v>
      </c>
      <c r="D185" s="251">
        <v>2030</v>
      </c>
      <c r="E185" s="251">
        <v>2030</v>
      </c>
      <c r="F185" t="s">
        <v>306</v>
      </c>
      <c r="G185" t="s">
        <v>475</v>
      </c>
    </row>
    <row r="186" spans="2:74">
      <c r="B186" s="57" t="s">
        <v>190</v>
      </c>
      <c r="C186" s="253">
        <v>950.8687744140625</v>
      </c>
      <c r="D186" s="260">
        <f t="array" ref="D186:D198">MMULT(J4:W16,TRANSPOSE('A renseigner'!E114:R114))*C199*'A renseigner'!E170*'A renseigner'!G18/'A renseigner'!C18</f>
        <v>1235.9963612984836</v>
      </c>
      <c r="E186" s="253" cm="1">
        <f t="array" ref="E186:E198">MMULT(J4:W16,TRANSPOSE('A renseigner'!E115:R115))*C199*'A renseigner'!G170*'A renseigner'!K18/'A renseigner'!C18</f>
        <v>1960.2284410835282</v>
      </c>
      <c r="F186" s="255">
        <f>D186-C186</f>
        <v>285.12758688442113</v>
      </c>
      <c r="G186" s="255">
        <f>E186-C186</f>
        <v>1009.3596666694657</v>
      </c>
    </row>
    <row r="187" spans="2:74">
      <c r="B187" s="57" t="s">
        <v>48</v>
      </c>
      <c r="C187" s="253">
        <v>0</v>
      </c>
      <c r="D187" s="260">
        <v>0</v>
      </c>
      <c r="E187" s="253">
        <v>0</v>
      </c>
      <c r="F187" s="255">
        <f>D187-C187</f>
        <v>0</v>
      </c>
      <c r="G187" s="255">
        <f t="shared" ref="G187:G199" si="31">E187-C187</f>
        <v>0</v>
      </c>
    </row>
    <row r="188" spans="2:74">
      <c r="B188" s="57" t="s">
        <v>308</v>
      </c>
      <c r="C188" s="253">
        <v>0</v>
      </c>
      <c r="D188" s="260">
        <v>82.399757419898933</v>
      </c>
      <c r="E188" s="253">
        <v>0</v>
      </c>
      <c r="F188" s="255">
        <f t="shared" ref="F188:F199" si="32">D188-C188</f>
        <v>82.399757419898933</v>
      </c>
      <c r="G188" s="255">
        <f t="shared" si="31"/>
        <v>0</v>
      </c>
    </row>
    <row r="189" spans="2:74" ht="25.8">
      <c r="B189" s="57" t="s">
        <v>72</v>
      </c>
      <c r="C189" s="253">
        <v>6656.08154296875</v>
      </c>
      <c r="D189" s="260">
        <v>4552.5865974494154</v>
      </c>
      <c r="E189" s="253">
        <v>714.08321782328539</v>
      </c>
      <c r="F189" s="255">
        <f t="shared" si="32"/>
        <v>-2103.4949455193346</v>
      </c>
      <c r="G189" s="255">
        <f t="shared" si="31"/>
        <v>-5941.9983251454651</v>
      </c>
      <c r="Z189" s="509" t="s">
        <v>355</v>
      </c>
      <c r="AA189" s="509"/>
      <c r="AB189" s="509"/>
      <c r="AC189" s="509"/>
      <c r="AD189" s="509"/>
      <c r="AE189" s="509"/>
      <c r="AF189" s="509"/>
      <c r="AG189" s="509"/>
      <c r="AH189" s="509"/>
      <c r="AI189" s="509"/>
      <c r="AJ189" s="509"/>
      <c r="AK189" s="509"/>
      <c r="AL189" s="509"/>
      <c r="AM189" s="509"/>
      <c r="AN189" s="509"/>
      <c r="AO189" s="509"/>
      <c r="AP189" s="509"/>
      <c r="AQ189" s="509"/>
      <c r="AR189" s="509"/>
      <c r="AS189" s="509"/>
    </row>
    <row r="190" spans="2:74">
      <c r="B190" s="57" t="s">
        <v>42</v>
      </c>
      <c r="C190" s="253"/>
      <c r="D190" s="260">
        <v>0</v>
      </c>
      <c r="E190" s="253">
        <v>0</v>
      </c>
      <c r="F190" s="255">
        <f t="shared" si="32"/>
        <v>0</v>
      </c>
      <c r="G190" s="255">
        <f t="shared" si="31"/>
        <v>0</v>
      </c>
      <c r="Z190" s="247"/>
      <c r="AA190" s="248"/>
      <c r="AB190" s="248"/>
      <c r="AC190" s="248"/>
      <c r="AD190" s="248"/>
      <c r="AE190" s="248"/>
      <c r="AF190" s="248"/>
      <c r="AG190" s="248"/>
      <c r="AH190" s="248"/>
      <c r="AI190" s="248"/>
      <c r="AJ190" s="248"/>
      <c r="AK190" s="248"/>
      <c r="AL190" s="248"/>
      <c r="AM190" s="248"/>
      <c r="AN190" s="248"/>
      <c r="AO190" s="248"/>
      <c r="AP190" s="248"/>
      <c r="AQ190" s="248"/>
      <c r="AR190" s="248"/>
      <c r="AS190" s="249"/>
    </row>
    <row r="191" spans="2:74">
      <c r="B191" s="57" t="s">
        <v>309</v>
      </c>
      <c r="C191" s="253">
        <v>950.8687744140625</v>
      </c>
      <c r="D191" s="260">
        <v>494.39854451939357</v>
      </c>
      <c r="E191" s="253">
        <v>1288.1501184263188</v>
      </c>
      <c r="F191" s="255">
        <f t="shared" si="32"/>
        <v>-456.47022989466893</v>
      </c>
      <c r="G191" s="255">
        <f t="shared" si="31"/>
        <v>337.28134401225634</v>
      </c>
      <c r="Z191" s="245"/>
      <c r="AS191" s="246"/>
    </row>
    <row r="192" spans="2:74">
      <c r="B192" s="57" t="s">
        <v>310</v>
      </c>
      <c r="C192" s="253">
        <v>0</v>
      </c>
      <c r="D192" s="260">
        <v>659.19805935919146</v>
      </c>
      <c r="E192" s="253">
        <v>392.04568821670574</v>
      </c>
      <c r="F192" s="255">
        <f t="shared" si="32"/>
        <v>659.19805935919146</v>
      </c>
      <c r="G192" s="255">
        <f t="shared" si="31"/>
        <v>392.04568821670574</v>
      </c>
      <c r="Z192" s="245"/>
      <c r="AS192" s="246"/>
    </row>
    <row r="193" spans="2:45" ht="69">
      <c r="B193" s="57" t="s">
        <v>36</v>
      </c>
      <c r="C193" s="253">
        <v>950.8687744140625</v>
      </c>
      <c r="D193" s="260">
        <v>0</v>
      </c>
      <c r="E193" s="253">
        <v>0</v>
      </c>
      <c r="F193" s="255">
        <f t="shared" si="32"/>
        <v>-950.8687744140625</v>
      </c>
      <c r="G193" s="255">
        <f t="shared" si="31"/>
        <v>-950.8687744140625</v>
      </c>
      <c r="Z193" s="245"/>
      <c r="AA193" s="486" t="s">
        <v>70</v>
      </c>
      <c r="AB193" s="486"/>
      <c r="AC193" s="486"/>
      <c r="AD193" s="54" t="s">
        <v>36</v>
      </c>
      <c r="AE193" s="54" t="s">
        <v>47</v>
      </c>
      <c r="AF193" s="54" t="s">
        <v>37</v>
      </c>
      <c r="AG193" s="54" t="s">
        <v>72</v>
      </c>
      <c r="AH193" s="54" t="s">
        <v>43</v>
      </c>
      <c r="AI193" s="54" t="s">
        <v>44</v>
      </c>
      <c r="AJ193" s="54" t="s">
        <v>45</v>
      </c>
      <c r="AK193" s="54" t="s">
        <v>46</v>
      </c>
      <c r="AL193" s="54" t="s">
        <v>39</v>
      </c>
      <c r="AM193" s="54" t="s">
        <v>40</v>
      </c>
      <c r="AN193" s="54" t="s">
        <v>71</v>
      </c>
      <c r="AO193" s="54" t="s">
        <v>48</v>
      </c>
      <c r="AP193" s="54" t="s">
        <v>41</v>
      </c>
      <c r="AQ193" s="54" t="s">
        <v>145</v>
      </c>
      <c r="AR193" s="54" t="s">
        <v>23</v>
      </c>
      <c r="AS193" s="246"/>
    </row>
    <row r="194" spans="2:45">
      <c r="B194" s="57" t="s">
        <v>47</v>
      </c>
      <c r="C194" s="253">
        <v>0</v>
      </c>
      <c r="D194" s="260">
        <v>329.59902967959573</v>
      </c>
      <c r="E194" s="253">
        <v>0</v>
      </c>
      <c r="F194" s="255">
        <f t="shared" si="32"/>
        <v>329.59902967959573</v>
      </c>
      <c r="G194" s="255">
        <f t="shared" si="31"/>
        <v>0</v>
      </c>
      <c r="Z194" s="245"/>
      <c r="AA194" s="487" t="s">
        <v>9</v>
      </c>
      <c r="AB194" s="487"/>
      <c r="AC194" s="487"/>
      <c r="AD194" s="23"/>
      <c r="AE194" s="23"/>
      <c r="AF194" s="23"/>
      <c r="AG194" s="23"/>
      <c r="AH194" s="23"/>
      <c r="AI194" s="23"/>
      <c r="AJ194" s="23"/>
      <c r="AK194" s="23"/>
      <c r="AL194" s="23"/>
      <c r="AM194" s="23"/>
      <c r="AN194" s="23"/>
      <c r="AO194" s="23"/>
      <c r="AP194" s="23"/>
      <c r="AQ194" s="23"/>
      <c r="AR194" s="24"/>
      <c r="AS194" s="246"/>
    </row>
    <row r="195" spans="2:45">
      <c r="B195" s="57" t="s">
        <v>311</v>
      </c>
      <c r="C195" s="253">
        <v>0</v>
      </c>
      <c r="D195" s="260">
        <v>0</v>
      </c>
      <c r="E195" s="253">
        <v>0</v>
      </c>
      <c r="F195" s="255">
        <f t="shared" si="32"/>
        <v>0</v>
      </c>
      <c r="G195" s="255">
        <f t="shared" si="31"/>
        <v>0</v>
      </c>
      <c r="Z195" s="245"/>
      <c r="AA195" s="25" t="s">
        <v>49</v>
      </c>
      <c r="AB195" s="25">
        <v>2021</v>
      </c>
      <c r="AC195" s="26" t="s">
        <v>73</v>
      </c>
      <c r="AD195" s="60">
        <f>AD98-AD6</f>
        <v>0</v>
      </c>
      <c r="AE195" s="60">
        <f t="shared" ref="AE195:AR196" si="33">AE98-AE6</f>
        <v>0</v>
      </c>
      <c r="AF195" s="60">
        <f t="shared" si="33"/>
        <v>0</v>
      </c>
      <c r="AG195" s="60">
        <f t="shared" si="33"/>
        <v>0</v>
      </c>
      <c r="AH195" s="60">
        <f t="shared" si="33"/>
        <v>0</v>
      </c>
      <c r="AI195" s="60">
        <f t="shared" si="33"/>
        <v>0</v>
      </c>
      <c r="AJ195" s="60">
        <f t="shared" si="33"/>
        <v>0</v>
      </c>
      <c r="AK195" s="60">
        <f t="shared" si="33"/>
        <v>0</v>
      </c>
      <c r="AL195" s="60">
        <f t="shared" si="33"/>
        <v>0</v>
      </c>
      <c r="AM195" s="60">
        <f t="shared" si="33"/>
        <v>0</v>
      </c>
      <c r="AN195" s="60">
        <f t="shared" si="33"/>
        <v>0</v>
      </c>
      <c r="AO195" s="60">
        <f t="shared" si="33"/>
        <v>0</v>
      </c>
      <c r="AP195" s="60">
        <f t="shared" si="33"/>
        <v>0</v>
      </c>
      <c r="AQ195" s="60">
        <f t="shared" si="33"/>
        <v>0</v>
      </c>
      <c r="AR195" s="60">
        <f>AR98-AR6</f>
        <v>0</v>
      </c>
      <c r="AS195" s="246"/>
    </row>
    <row r="196" spans="2:45">
      <c r="B196" s="57" t="s">
        <v>312</v>
      </c>
      <c r="C196" s="253">
        <v>0</v>
      </c>
      <c r="D196" s="260">
        <v>0</v>
      </c>
      <c r="E196" s="253">
        <v>0</v>
      </c>
      <c r="F196" s="255">
        <f t="shared" si="32"/>
        <v>0</v>
      </c>
      <c r="G196" s="255">
        <f t="shared" si="31"/>
        <v>0</v>
      </c>
      <c r="Z196" s="245"/>
      <c r="AA196" s="25" t="s">
        <v>49</v>
      </c>
      <c r="AB196" s="25">
        <v>2030</v>
      </c>
      <c r="AC196" s="26" t="s">
        <v>73</v>
      </c>
      <c r="AD196" s="60">
        <f>AD99-AD7</f>
        <v>3.000000000000036E-2</v>
      </c>
      <c r="AE196" s="60">
        <f>AE99-AE7</f>
        <v>2.9999999999999805E-2</v>
      </c>
      <c r="AF196" s="60">
        <f t="shared" si="33"/>
        <v>0</v>
      </c>
      <c r="AG196" s="60">
        <f t="shared" si="33"/>
        <v>0</v>
      </c>
      <c r="AH196" s="60">
        <f t="shared" si="33"/>
        <v>-1.4999999999999999E-2</v>
      </c>
      <c r="AI196" s="60">
        <f>AI99-AI7</f>
        <v>-0.03</v>
      </c>
      <c r="AJ196" s="60">
        <f t="shared" si="33"/>
        <v>0</v>
      </c>
      <c r="AK196" s="60">
        <f t="shared" si="33"/>
        <v>0</v>
      </c>
      <c r="AL196" s="60">
        <f t="shared" si="33"/>
        <v>0</v>
      </c>
      <c r="AM196" s="60">
        <f t="shared" si="33"/>
        <v>0</v>
      </c>
      <c r="AN196" s="60">
        <f t="shared" si="33"/>
        <v>0</v>
      </c>
      <c r="AO196" s="60">
        <f t="shared" si="33"/>
        <v>0</v>
      </c>
      <c r="AP196" s="60">
        <f t="shared" si="33"/>
        <v>0</v>
      </c>
      <c r="AQ196" s="60">
        <f t="shared" si="33"/>
        <v>0</v>
      </c>
      <c r="AR196" s="60">
        <f t="shared" si="33"/>
        <v>0</v>
      </c>
      <c r="AS196" s="246"/>
    </row>
    <row r="197" spans="2:45">
      <c r="B197" s="57" t="s">
        <v>313</v>
      </c>
      <c r="C197" s="253">
        <v>0</v>
      </c>
      <c r="D197" s="260">
        <v>0</v>
      </c>
      <c r="E197" s="253">
        <v>0</v>
      </c>
      <c r="F197" s="255">
        <f t="shared" si="32"/>
        <v>0</v>
      </c>
      <c r="G197" s="255">
        <f t="shared" si="31"/>
        <v>0</v>
      </c>
      <c r="Z197" s="245"/>
      <c r="AA197" s="25" t="s">
        <v>49</v>
      </c>
      <c r="AB197" s="25">
        <v>2050</v>
      </c>
      <c r="AC197" s="26" t="s">
        <v>73</v>
      </c>
      <c r="AD197" s="60">
        <f t="shared" ref="AD197:AR212" si="34">AD100-AD8</f>
        <v>0</v>
      </c>
      <c r="AE197" s="60">
        <f t="shared" si="34"/>
        <v>0</v>
      </c>
      <c r="AF197" s="60">
        <f t="shared" si="34"/>
        <v>0</v>
      </c>
      <c r="AG197" s="60">
        <f t="shared" si="34"/>
        <v>0</v>
      </c>
      <c r="AH197" s="60">
        <f t="shared" si="34"/>
        <v>0</v>
      </c>
      <c r="AI197" s="60">
        <f t="shared" si="34"/>
        <v>0</v>
      </c>
      <c r="AJ197" s="60">
        <f t="shared" si="34"/>
        <v>0</v>
      </c>
      <c r="AK197" s="60">
        <f t="shared" si="34"/>
        <v>0</v>
      </c>
      <c r="AL197" s="60">
        <f t="shared" si="34"/>
        <v>0</v>
      </c>
      <c r="AM197" s="60">
        <f t="shared" si="34"/>
        <v>0</v>
      </c>
      <c r="AN197" s="60">
        <f t="shared" si="34"/>
        <v>0</v>
      </c>
      <c r="AO197" s="60">
        <f t="shared" si="34"/>
        <v>0</v>
      </c>
      <c r="AP197" s="60">
        <f t="shared" si="34"/>
        <v>0</v>
      </c>
      <c r="AQ197" s="60">
        <f t="shared" si="34"/>
        <v>0</v>
      </c>
      <c r="AR197" s="60">
        <f t="shared" si="34"/>
        <v>0</v>
      </c>
      <c r="AS197" s="246"/>
    </row>
    <row r="198" spans="2:45">
      <c r="B198" s="57" t="s">
        <v>314</v>
      </c>
      <c r="C198" s="253">
        <v>0</v>
      </c>
      <c r="D198" s="260">
        <v>885.79739226391348</v>
      </c>
      <c r="E198" s="253">
        <v>1246.1452232602433</v>
      </c>
      <c r="F198" s="255">
        <f t="shared" si="32"/>
        <v>885.79739226391348</v>
      </c>
      <c r="G198" s="255">
        <f t="shared" si="31"/>
        <v>1246.1452232602433</v>
      </c>
      <c r="Z198" s="245"/>
      <c r="AA198" s="27"/>
      <c r="AB198" s="27"/>
      <c r="AC198" s="28"/>
      <c r="AD198" s="60">
        <f t="shared" si="34"/>
        <v>0</v>
      </c>
      <c r="AE198" s="60">
        <f t="shared" si="34"/>
        <v>0</v>
      </c>
      <c r="AF198" s="60">
        <f t="shared" si="34"/>
        <v>0</v>
      </c>
      <c r="AG198" s="60">
        <f t="shared" si="34"/>
        <v>0</v>
      </c>
      <c r="AH198" s="60">
        <f t="shared" si="34"/>
        <v>0</v>
      </c>
      <c r="AI198" s="60">
        <f t="shared" si="34"/>
        <v>0</v>
      </c>
      <c r="AJ198" s="60">
        <f t="shared" si="34"/>
        <v>0</v>
      </c>
      <c r="AK198" s="60">
        <f t="shared" si="34"/>
        <v>0</v>
      </c>
      <c r="AL198" s="60">
        <f t="shared" si="34"/>
        <v>0</v>
      </c>
      <c r="AM198" s="60">
        <f t="shared" si="34"/>
        <v>0</v>
      </c>
      <c r="AN198" s="60">
        <f t="shared" si="34"/>
        <v>0</v>
      </c>
      <c r="AO198" s="60">
        <f t="shared" si="34"/>
        <v>0</v>
      </c>
      <c r="AP198" s="60">
        <f t="shared" si="34"/>
        <v>0</v>
      </c>
      <c r="AQ198" s="60">
        <f t="shared" si="34"/>
        <v>0</v>
      </c>
      <c r="AR198" s="60">
        <f t="shared" si="34"/>
        <v>0</v>
      </c>
      <c r="AS198" s="246"/>
    </row>
    <row r="199" spans="2:45">
      <c r="B199" s="257" t="s">
        <v>23</v>
      </c>
      <c r="C199" s="258">
        <v>9508.6875</v>
      </c>
      <c r="D199" s="258">
        <f>SUM(D186:D198)</f>
        <v>8239.9757419898924</v>
      </c>
      <c r="E199" s="258"/>
      <c r="F199" s="255">
        <f t="shared" si="32"/>
        <v>-1268.7117580101076</v>
      </c>
      <c r="G199" s="255">
        <f t="shared" si="31"/>
        <v>-9508.6875</v>
      </c>
      <c r="Z199" s="245"/>
      <c r="AA199" s="25" t="s">
        <v>50</v>
      </c>
      <c r="AB199" s="25">
        <v>2021</v>
      </c>
      <c r="AC199" s="26" t="s">
        <v>73</v>
      </c>
      <c r="AD199" s="60">
        <f t="shared" si="34"/>
        <v>0</v>
      </c>
      <c r="AE199" s="60">
        <f t="shared" si="34"/>
        <v>0</v>
      </c>
      <c r="AF199" s="60">
        <f t="shared" si="34"/>
        <v>0</v>
      </c>
      <c r="AG199" s="60">
        <f t="shared" si="34"/>
        <v>0</v>
      </c>
      <c r="AH199" s="60">
        <f>AH102-AH10</f>
        <v>0</v>
      </c>
      <c r="AI199" s="60">
        <f t="shared" si="34"/>
        <v>0</v>
      </c>
      <c r="AJ199" s="60">
        <f t="shared" si="34"/>
        <v>0</v>
      </c>
      <c r="AK199" s="60">
        <f t="shared" si="34"/>
        <v>0</v>
      </c>
      <c r="AL199" s="60">
        <f t="shared" si="34"/>
        <v>0</v>
      </c>
      <c r="AM199" s="60">
        <f t="shared" si="34"/>
        <v>0</v>
      </c>
      <c r="AN199" s="60">
        <f t="shared" si="34"/>
        <v>0</v>
      </c>
      <c r="AO199" s="60">
        <f t="shared" si="34"/>
        <v>0</v>
      </c>
      <c r="AP199" s="60">
        <f t="shared" si="34"/>
        <v>0</v>
      </c>
      <c r="AQ199" s="60">
        <f t="shared" si="34"/>
        <v>0</v>
      </c>
      <c r="AR199" s="60">
        <f t="shared" si="34"/>
        <v>0</v>
      </c>
      <c r="AS199" s="246"/>
    </row>
    <row r="200" spans="2:45">
      <c r="Z200" s="245"/>
      <c r="AA200" s="25" t="s">
        <v>50</v>
      </c>
      <c r="AB200" s="25">
        <v>2030</v>
      </c>
      <c r="AC200" s="26" t="s">
        <v>73</v>
      </c>
      <c r="AD200" s="60">
        <f t="shared" si="34"/>
        <v>0</v>
      </c>
      <c r="AE200" s="60">
        <f t="shared" si="34"/>
        <v>0</v>
      </c>
      <c r="AF200" s="60">
        <f t="shared" si="34"/>
        <v>0</v>
      </c>
      <c r="AG200" s="60">
        <f t="shared" si="34"/>
        <v>0</v>
      </c>
      <c r="AH200" s="60">
        <f t="shared" si="34"/>
        <v>0</v>
      </c>
      <c r="AI200" s="60">
        <f t="shared" si="34"/>
        <v>0</v>
      </c>
      <c r="AJ200" s="60">
        <f t="shared" si="34"/>
        <v>0</v>
      </c>
      <c r="AK200" s="60">
        <f t="shared" si="34"/>
        <v>0</v>
      </c>
      <c r="AL200" s="60">
        <f t="shared" si="34"/>
        <v>0</v>
      </c>
      <c r="AM200" s="60">
        <f t="shared" si="34"/>
        <v>0</v>
      </c>
      <c r="AN200" s="60">
        <f t="shared" si="34"/>
        <v>0</v>
      </c>
      <c r="AO200" s="60">
        <f t="shared" si="34"/>
        <v>0</v>
      </c>
      <c r="AP200" s="60">
        <f t="shared" si="34"/>
        <v>0</v>
      </c>
      <c r="AQ200" s="60">
        <f t="shared" si="34"/>
        <v>0</v>
      </c>
      <c r="AR200" s="60">
        <f t="shared" si="34"/>
        <v>0</v>
      </c>
      <c r="AS200" s="246"/>
    </row>
    <row r="201" spans="2:45">
      <c r="Z201" s="245"/>
      <c r="AA201" s="25" t="s">
        <v>50</v>
      </c>
      <c r="AB201" s="25">
        <v>2050</v>
      </c>
      <c r="AC201" s="26" t="s">
        <v>73</v>
      </c>
      <c r="AD201" s="60">
        <f t="shared" si="34"/>
        <v>0</v>
      </c>
      <c r="AE201" s="60">
        <f t="shared" si="34"/>
        <v>0</v>
      </c>
      <c r="AF201" s="60">
        <f t="shared" si="34"/>
        <v>0</v>
      </c>
      <c r="AG201" s="60">
        <f t="shared" si="34"/>
        <v>0</v>
      </c>
      <c r="AH201" s="60">
        <f t="shared" si="34"/>
        <v>0</v>
      </c>
      <c r="AI201" s="60">
        <f t="shared" si="34"/>
        <v>0</v>
      </c>
      <c r="AJ201" s="60">
        <f t="shared" si="34"/>
        <v>0</v>
      </c>
      <c r="AK201" s="60">
        <f t="shared" si="34"/>
        <v>0</v>
      </c>
      <c r="AL201" s="60">
        <f t="shared" si="34"/>
        <v>0</v>
      </c>
      <c r="AM201" s="60">
        <f t="shared" si="34"/>
        <v>0</v>
      </c>
      <c r="AN201" s="60">
        <f t="shared" si="34"/>
        <v>0</v>
      </c>
      <c r="AO201" s="60">
        <f t="shared" si="34"/>
        <v>0</v>
      </c>
      <c r="AP201" s="60">
        <f t="shared" si="34"/>
        <v>0</v>
      </c>
      <c r="AQ201" s="60">
        <f t="shared" si="34"/>
        <v>0</v>
      </c>
      <c r="AR201" s="60">
        <f t="shared" si="34"/>
        <v>0</v>
      </c>
      <c r="AS201" s="246"/>
    </row>
    <row r="202" spans="2:45">
      <c r="B202" s="250" t="s">
        <v>16</v>
      </c>
      <c r="C202" s="251">
        <v>2021</v>
      </c>
      <c r="D202" s="251">
        <v>2030</v>
      </c>
      <c r="E202" s="251">
        <v>2050</v>
      </c>
      <c r="F202" t="s">
        <v>306</v>
      </c>
      <c r="G202" t="s">
        <v>475</v>
      </c>
      <c r="Z202" s="245"/>
      <c r="AA202" s="27"/>
      <c r="AB202" s="27"/>
      <c r="AC202" s="28"/>
      <c r="AD202" s="60">
        <f t="shared" si="34"/>
        <v>0</v>
      </c>
      <c r="AE202" s="60">
        <f t="shared" si="34"/>
        <v>0</v>
      </c>
      <c r="AF202" s="60">
        <f t="shared" si="34"/>
        <v>0</v>
      </c>
      <c r="AG202" s="60">
        <f t="shared" si="34"/>
        <v>0</v>
      </c>
      <c r="AH202" s="60">
        <f t="shared" si="34"/>
        <v>0</v>
      </c>
      <c r="AI202" s="60">
        <f t="shared" si="34"/>
        <v>0</v>
      </c>
      <c r="AJ202" s="60">
        <f t="shared" si="34"/>
        <v>0</v>
      </c>
      <c r="AK202" s="60">
        <f t="shared" si="34"/>
        <v>0</v>
      </c>
      <c r="AL202" s="60">
        <f t="shared" si="34"/>
        <v>0</v>
      </c>
      <c r="AM202" s="60">
        <f t="shared" si="34"/>
        <v>0</v>
      </c>
      <c r="AN202" s="60">
        <f t="shared" si="34"/>
        <v>0</v>
      </c>
      <c r="AO202" s="60">
        <f t="shared" si="34"/>
        <v>0</v>
      </c>
      <c r="AP202" s="60">
        <f t="shared" si="34"/>
        <v>0</v>
      </c>
      <c r="AQ202" s="60">
        <f t="shared" si="34"/>
        <v>0</v>
      </c>
      <c r="AR202" s="60">
        <f t="shared" si="34"/>
        <v>0</v>
      </c>
      <c r="AS202" s="246"/>
    </row>
    <row r="203" spans="2:45">
      <c r="B203" s="57" t="s">
        <v>190</v>
      </c>
      <c r="C203" s="253">
        <v>4319.09228515625</v>
      </c>
      <c r="D203" s="260">
        <f t="array" ref="D203:D215">MMULT(J4:W16,TRANSPOSE('A renseigner'!E126:R126))*C216*'A renseigner'!E173*'A renseigner'!G47/'A renseigner'!E47</f>
        <v>5427.1731350198152</v>
      </c>
      <c r="E203" s="260" cm="1">
        <f t="array" ref="E203:E215">MMULT(J4:W16,TRANSPOSE('A renseigner'!E127:R127))*C216*'A renseigner'!G173*'A renseigner'!K47/'A renseigner'!E47</f>
        <v>8108.2208332703567</v>
      </c>
      <c r="F203" s="255">
        <f>D203-C203</f>
        <v>1108.0808498635652</v>
      </c>
      <c r="G203" s="255">
        <f>E203-C203</f>
        <v>3789.1285481141067</v>
      </c>
      <c r="Z203" s="245"/>
      <c r="AA203" s="25" t="s">
        <v>51</v>
      </c>
      <c r="AB203" s="25">
        <v>2021</v>
      </c>
      <c r="AC203" s="26" t="s">
        <v>73</v>
      </c>
      <c r="AD203" s="60">
        <f t="shared" si="34"/>
        <v>0</v>
      </c>
      <c r="AE203" s="60">
        <f t="shared" si="34"/>
        <v>0</v>
      </c>
      <c r="AF203" s="60">
        <f t="shared" si="34"/>
        <v>0</v>
      </c>
      <c r="AG203" s="60">
        <f t="shared" si="34"/>
        <v>0</v>
      </c>
      <c r="AH203" s="60">
        <f t="shared" si="34"/>
        <v>0</v>
      </c>
      <c r="AI203" s="60">
        <f t="shared" si="34"/>
        <v>0</v>
      </c>
      <c r="AJ203" s="60">
        <f t="shared" si="34"/>
        <v>0</v>
      </c>
      <c r="AK203" s="60">
        <f t="shared" si="34"/>
        <v>0</v>
      </c>
      <c r="AL203" s="60">
        <f t="shared" si="34"/>
        <v>0</v>
      </c>
      <c r="AM203" s="60">
        <f t="shared" si="34"/>
        <v>0</v>
      </c>
      <c r="AN203" s="60">
        <f t="shared" si="34"/>
        <v>0</v>
      </c>
      <c r="AO203" s="60">
        <f t="shared" si="34"/>
        <v>0</v>
      </c>
      <c r="AP203" s="60">
        <f t="shared" si="34"/>
        <v>0</v>
      </c>
      <c r="AQ203" s="60">
        <f t="shared" si="34"/>
        <v>0</v>
      </c>
      <c r="AR203" s="60">
        <f t="shared" si="34"/>
        <v>0</v>
      </c>
      <c r="AS203" s="246"/>
    </row>
    <row r="204" spans="2:45">
      <c r="B204" s="57" t="s">
        <v>48</v>
      </c>
      <c r="C204" s="253">
        <v>0</v>
      </c>
      <c r="D204" s="260">
        <v>0</v>
      </c>
      <c r="E204" s="253">
        <v>0</v>
      </c>
      <c r="F204" s="255">
        <f t="shared" ref="F204:F216" si="35">D204-C204</f>
        <v>0</v>
      </c>
      <c r="G204" s="255">
        <f t="shared" ref="G204:G215" si="36">E204-C204</f>
        <v>0</v>
      </c>
      <c r="Z204" s="245"/>
      <c r="AA204" s="25" t="s">
        <v>51</v>
      </c>
      <c r="AB204" s="25">
        <v>2030</v>
      </c>
      <c r="AC204" s="26" t="s">
        <v>73</v>
      </c>
      <c r="AD204" s="60">
        <f t="shared" si="34"/>
        <v>0</v>
      </c>
      <c r="AE204" s="60">
        <f t="shared" si="34"/>
        <v>0</v>
      </c>
      <c r="AF204" s="60">
        <f t="shared" si="34"/>
        <v>0</v>
      </c>
      <c r="AG204" s="60">
        <f t="shared" si="34"/>
        <v>0</v>
      </c>
      <c r="AH204" s="60">
        <f t="shared" si="34"/>
        <v>0</v>
      </c>
      <c r="AI204" s="60">
        <f t="shared" si="34"/>
        <v>0</v>
      </c>
      <c r="AJ204" s="60">
        <f t="shared" si="34"/>
        <v>0</v>
      </c>
      <c r="AK204" s="60">
        <f t="shared" si="34"/>
        <v>0</v>
      </c>
      <c r="AL204" s="60">
        <f t="shared" si="34"/>
        <v>0</v>
      </c>
      <c r="AM204" s="60">
        <f t="shared" si="34"/>
        <v>0</v>
      </c>
      <c r="AN204" s="60">
        <f t="shared" si="34"/>
        <v>0</v>
      </c>
      <c r="AO204" s="60">
        <f t="shared" si="34"/>
        <v>0</v>
      </c>
      <c r="AP204" s="60">
        <f t="shared" si="34"/>
        <v>0</v>
      </c>
      <c r="AQ204" s="60">
        <f t="shared" si="34"/>
        <v>0</v>
      </c>
      <c r="AR204" s="60">
        <f t="shared" si="34"/>
        <v>0</v>
      </c>
      <c r="AS204" s="246"/>
    </row>
    <row r="205" spans="2:45">
      <c r="B205" s="57" t="s">
        <v>308</v>
      </c>
      <c r="C205" s="253">
        <v>10524.82421875</v>
      </c>
      <c r="D205" s="260">
        <v>6823.638737013217</v>
      </c>
      <c r="E205" s="253">
        <v>0</v>
      </c>
      <c r="F205" s="255">
        <f t="shared" si="35"/>
        <v>-3701.185481736783</v>
      </c>
      <c r="G205" s="255">
        <f t="shared" si="36"/>
        <v>-10524.82421875</v>
      </c>
      <c r="Z205" s="245"/>
      <c r="AA205" s="25" t="s">
        <v>51</v>
      </c>
      <c r="AB205" s="25">
        <v>2050</v>
      </c>
      <c r="AC205" s="26" t="s">
        <v>73</v>
      </c>
      <c r="AD205" s="60">
        <f t="shared" si="34"/>
        <v>0</v>
      </c>
      <c r="AE205" s="60">
        <f t="shared" si="34"/>
        <v>0</v>
      </c>
      <c r="AF205" s="60">
        <f t="shared" si="34"/>
        <v>0</v>
      </c>
      <c r="AG205" s="60">
        <f t="shared" si="34"/>
        <v>0</v>
      </c>
      <c r="AH205" s="60">
        <f t="shared" si="34"/>
        <v>0</v>
      </c>
      <c r="AI205" s="60">
        <f t="shared" si="34"/>
        <v>0</v>
      </c>
      <c r="AJ205" s="60">
        <f t="shared" si="34"/>
        <v>0</v>
      </c>
      <c r="AK205" s="60">
        <f t="shared" si="34"/>
        <v>0</v>
      </c>
      <c r="AL205" s="60">
        <f t="shared" si="34"/>
        <v>0</v>
      </c>
      <c r="AM205" s="60">
        <f t="shared" si="34"/>
        <v>0</v>
      </c>
      <c r="AN205" s="60">
        <f t="shared" si="34"/>
        <v>0</v>
      </c>
      <c r="AO205" s="60">
        <f t="shared" si="34"/>
        <v>0</v>
      </c>
      <c r="AP205" s="60">
        <f t="shared" si="34"/>
        <v>0</v>
      </c>
      <c r="AQ205" s="60">
        <f t="shared" si="34"/>
        <v>0</v>
      </c>
      <c r="AR205" s="60">
        <f t="shared" si="34"/>
        <v>0</v>
      </c>
      <c r="AS205" s="246"/>
    </row>
    <row r="206" spans="2:45">
      <c r="B206" s="57" t="s">
        <v>72</v>
      </c>
      <c r="C206" s="253">
        <v>2670.8291015625</v>
      </c>
      <c r="D206" s="260">
        <v>1626.3660383681306</v>
      </c>
      <c r="E206" s="253">
        <v>1272.0111542127156</v>
      </c>
      <c r="F206" s="255">
        <f t="shared" si="35"/>
        <v>-1044.4630631943694</v>
      </c>
      <c r="G206" s="255">
        <f t="shared" si="36"/>
        <v>-1398.8179473497844</v>
      </c>
      <c r="Z206" s="245"/>
      <c r="AA206" s="27"/>
      <c r="AB206" s="27"/>
      <c r="AC206" s="28"/>
      <c r="AD206" s="60">
        <f t="shared" si="34"/>
        <v>0</v>
      </c>
      <c r="AE206" s="60">
        <f t="shared" si="34"/>
        <v>0</v>
      </c>
      <c r="AF206" s="60">
        <f t="shared" si="34"/>
        <v>0</v>
      </c>
      <c r="AG206" s="60">
        <f t="shared" si="34"/>
        <v>0</v>
      </c>
      <c r="AH206" s="60">
        <f t="shared" si="34"/>
        <v>0</v>
      </c>
      <c r="AI206" s="60">
        <f t="shared" si="34"/>
        <v>0</v>
      </c>
      <c r="AJ206" s="60">
        <f t="shared" si="34"/>
        <v>0</v>
      </c>
      <c r="AK206" s="60">
        <f t="shared" si="34"/>
        <v>0</v>
      </c>
      <c r="AL206" s="60">
        <f t="shared" si="34"/>
        <v>0</v>
      </c>
      <c r="AM206" s="60">
        <f t="shared" si="34"/>
        <v>0</v>
      </c>
      <c r="AN206" s="60">
        <f t="shared" si="34"/>
        <v>0</v>
      </c>
      <c r="AO206" s="60">
        <f t="shared" si="34"/>
        <v>0</v>
      </c>
      <c r="AP206" s="60">
        <f t="shared" si="34"/>
        <v>0</v>
      </c>
      <c r="AQ206" s="60">
        <f t="shared" si="34"/>
        <v>0</v>
      </c>
      <c r="AR206" s="60">
        <f t="shared" si="34"/>
        <v>0</v>
      </c>
      <c r="AS206" s="246"/>
    </row>
    <row r="207" spans="2:45">
      <c r="B207" s="57" t="s">
        <v>42</v>
      </c>
      <c r="C207" s="253"/>
      <c r="D207" s="260">
        <v>317.37854590759144</v>
      </c>
      <c r="E207" s="253">
        <v>952.30781598812928</v>
      </c>
      <c r="F207" s="255">
        <f t="shared" si="35"/>
        <v>317.37854590759144</v>
      </c>
      <c r="G207" s="255">
        <f t="shared" si="36"/>
        <v>952.30781598812928</v>
      </c>
      <c r="Z207" s="245"/>
      <c r="AA207" s="25" t="s">
        <v>52</v>
      </c>
      <c r="AB207" s="25">
        <v>2021</v>
      </c>
      <c r="AC207" s="26"/>
      <c r="AD207" s="60">
        <f t="shared" si="34"/>
        <v>0</v>
      </c>
      <c r="AE207" s="60">
        <f t="shared" si="34"/>
        <v>0</v>
      </c>
      <c r="AF207" s="60">
        <f t="shared" si="34"/>
        <v>0</v>
      </c>
      <c r="AG207" s="60">
        <f t="shared" si="34"/>
        <v>0</v>
      </c>
      <c r="AH207" s="60">
        <f t="shared" si="34"/>
        <v>0</v>
      </c>
      <c r="AI207" s="60">
        <f t="shared" si="34"/>
        <v>0</v>
      </c>
      <c r="AJ207" s="60">
        <f t="shared" si="34"/>
        <v>0</v>
      </c>
      <c r="AK207" s="60">
        <f t="shared" si="34"/>
        <v>0</v>
      </c>
      <c r="AL207" s="60">
        <f t="shared" si="34"/>
        <v>0</v>
      </c>
      <c r="AM207" s="60">
        <f t="shared" si="34"/>
        <v>0</v>
      </c>
      <c r="AN207" s="60">
        <f t="shared" si="34"/>
        <v>0</v>
      </c>
      <c r="AO207" s="60">
        <f t="shared" si="34"/>
        <v>0</v>
      </c>
      <c r="AP207" s="60">
        <f t="shared" si="34"/>
        <v>0</v>
      </c>
      <c r="AQ207" s="60">
        <f t="shared" si="34"/>
        <v>0</v>
      </c>
      <c r="AR207" s="60">
        <f t="shared" si="34"/>
        <v>0</v>
      </c>
      <c r="AS207" s="246"/>
    </row>
    <row r="208" spans="2:45">
      <c r="B208" s="57" t="s">
        <v>309</v>
      </c>
      <c r="C208" s="253">
        <v>16.953069686889648</v>
      </c>
      <c r="D208" s="260">
        <v>593.91870282511354</v>
      </c>
      <c r="E208" s="253">
        <v>509.16523146514658</v>
      </c>
      <c r="F208" s="255">
        <f t="shared" si="35"/>
        <v>576.96563313822389</v>
      </c>
      <c r="G208" s="255">
        <f>E208-C208</f>
        <v>492.21216177825693</v>
      </c>
      <c r="Z208" s="245"/>
      <c r="AA208" s="25" t="s">
        <v>52</v>
      </c>
      <c r="AB208" s="25">
        <v>2030</v>
      </c>
      <c r="AC208" s="26"/>
      <c r="AD208" s="60">
        <f t="shared" si="34"/>
        <v>0</v>
      </c>
      <c r="AE208" s="60">
        <f t="shared" si="34"/>
        <v>0</v>
      </c>
      <c r="AF208" s="60">
        <f t="shared" si="34"/>
        <v>0</v>
      </c>
      <c r="AG208" s="60">
        <f t="shared" si="34"/>
        <v>0</v>
      </c>
      <c r="AH208" s="60">
        <f t="shared" si="34"/>
        <v>0</v>
      </c>
      <c r="AI208" s="60">
        <f t="shared" si="34"/>
        <v>0</v>
      </c>
      <c r="AJ208" s="60">
        <f t="shared" si="34"/>
        <v>0</v>
      </c>
      <c r="AK208" s="60">
        <f t="shared" si="34"/>
        <v>0</v>
      </c>
      <c r="AL208" s="60">
        <f t="shared" si="34"/>
        <v>0</v>
      </c>
      <c r="AM208" s="60">
        <f t="shared" si="34"/>
        <v>0</v>
      </c>
      <c r="AN208" s="60">
        <f t="shared" si="34"/>
        <v>0</v>
      </c>
      <c r="AO208" s="60">
        <f t="shared" si="34"/>
        <v>0</v>
      </c>
      <c r="AP208" s="60">
        <f t="shared" si="34"/>
        <v>0</v>
      </c>
      <c r="AQ208" s="60">
        <f t="shared" si="34"/>
        <v>0</v>
      </c>
      <c r="AR208" s="60">
        <f t="shared" si="34"/>
        <v>0</v>
      </c>
      <c r="AS208" s="246"/>
    </row>
    <row r="209" spans="2:45">
      <c r="B209" s="57" t="s">
        <v>310</v>
      </c>
      <c r="C209" s="253">
        <v>0</v>
      </c>
      <c r="D209" s="260">
        <v>793.44636476897881</v>
      </c>
      <c r="E209" s="253">
        <v>2538.2197796968676</v>
      </c>
      <c r="F209" s="255">
        <f t="shared" si="35"/>
        <v>793.44636476897881</v>
      </c>
      <c r="G209" s="402">
        <f t="shared" si="36"/>
        <v>2538.2197796968676</v>
      </c>
      <c r="H209" t="s">
        <v>476</v>
      </c>
      <c r="Z209" s="245"/>
      <c r="AA209" s="25" t="s">
        <v>52</v>
      </c>
      <c r="AB209" s="25">
        <v>2050</v>
      </c>
      <c r="AC209" s="26"/>
      <c r="AD209" s="60">
        <f t="shared" si="34"/>
        <v>0</v>
      </c>
      <c r="AE209" s="60">
        <f t="shared" si="34"/>
        <v>0</v>
      </c>
      <c r="AF209" s="60">
        <f t="shared" si="34"/>
        <v>0</v>
      </c>
      <c r="AG209" s="60">
        <f t="shared" si="34"/>
        <v>0</v>
      </c>
      <c r="AH209" s="60">
        <f t="shared" si="34"/>
        <v>0</v>
      </c>
      <c r="AI209" s="60">
        <f t="shared" si="34"/>
        <v>0</v>
      </c>
      <c r="AJ209" s="60">
        <f t="shared" si="34"/>
        <v>0</v>
      </c>
      <c r="AK209" s="60">
        <f t="shared" si="34"/>
        <v>0</v>
      </c>
      <c r="AL209" s="60">
        <f t="shared" si="34"/>
        <v>0</v>
      </c>
      <c r="AM209" s="60">
        <f t="shared" si="34"/>
        <v>0</v>
      </c>
      <c r="AN209" s="60">
        <f t="shared" si="34"/>
        <v>0</v>
      </c>
      <c r="AO209" s="60">
        <f t="shared" si="34"/>
        <v>0</v>
      </c>
      <c r="AP209" s="60">
        <f t="shared" si="34"/>
        <v>0</v>
      </c>
      <c r="AQ209" s="60">
        <f t="shared" si="34"/>
        <v>0</v>
      </c>
      <c r="AR209" s="60">
        <f t="shared" si="34"/>
        <v>0</v>
      </c>
      <c r="AS209" s="246"/>
    </row>
    <row r="210" spans="2:45">
      <c r="B210" s="57" t="s">
        <v>36</v>
      </c>
      <c r="C210" s="253">
        <v>0</v>
      </c>
      <c r="D210" s="260">
        <v>0</v>
      </c>
      <c r="E210" s="253">
        <v>0</v>
      </c>
      <c r="F210" s="255">
        <f t="shared" si="35"/>
        <v>0</v>
      </c>
      <c r="G210" s="255">
        <f t="shared" si="36"/>
        <v>0</v>
      </c>
      <c r="Z210" s="245"/>
      <c r="AA210" s="27"/>
      <c r="AB210" s="27"/>
      <c r="AC210" s="28"/>
      <c r="AD210" s="60">
        <f t="shared" si="34"/>
        <v>0</v>
      </c>
      <c r="AE210" s="60">
        <f t="shared" si="34"/>
        <v>0</v>
      </c>
      <c r="AF210" s="60">
        <f t="shared" si="34"/>
        <v>0</v>
      </c>
      <c r="AG210" s="60">
        <f t="shared" si="34"/>
        <v>0</v>
      </c>
      <c r="AH210" s="60">
        <f t="shared" si="34"/>
        <v>0</v>
      </c>
      <c r="AI210" s="60">
        <f t="shared" si="34"/>
        <v>0</v>
      </c>
      <c r="AJ210" s="60">
        <f t="shared" si="34"/>
        <v>0</v>
      </c>
      <c r="AK210" s="60">
        <f t="shared" si="34"/>
        <v>0</v>
      </c>
      <c r="AL210" s="60">
        <f t="shared" si="34"/>
        <v>0</v>
      </c>
      <c r="AM210" s="60">
        <f t="shared" si="34"/>
        <v>0</v>
      </c>
      <c r="AN210" s="60">
        <f t="shared" si="34"/>
        <v>0</v>
      </c>
      <c r="AO210" s="60">
        <f t="shared" si="34"/>
        <v>0</v>
      </c>
      <c r="AP210" s="60">
        <f t="shared" si="34"/>
        <v>0</v>
      </c>
      <c r="AQ210" s="60">
        <f t="shared" si="34"/>
        <v>0</v>
      </c>
      <c r="AR210" s="60">
        <f t="shared" si="34"/>
        <v>0</v>
      </c>
      <c r="AS210" s="246"/>
    </row>
    <row r="211" spans="2:45">
      <c r="B211" s="57" t="s">
        <v>47</v>
      </c>
      <c r="C211" s="253">
        <v>0</v>
      </c>
      <c r="D211" s="260">
        <v>0</v>
      </c>
      <c r="E211" s="253">
        <v>0</v>
      </c>
      <c r="F211" s="255">
        <f t="shared" si="35"/>
        <v>0</v>
      </c>
      <c r="G211" s="255">
        <f t="shared" si="36"/>
        <v>0</v>
      </c>
      <c r="Z211" s="245"/>
      <c r="AA211" s="25" t="s">
        <v>53</v>
      </c>
      <c r="AB211" s="25">
        <v>2021</v>
      </c>
      <c r="AC211" s="26" t="s">
        <v>73</v>
      </c>
      <c r="AD211" s="60">
        <f t="shared" si="34"/>
        <v>0</v>
      </c>
      <c r="AE211" s="60">
        <f t="shared" si="34"/>
        <v>0</v>
      </c>
      <c r="AF211" s="60">
        <f t="shared" si="34"/>
        <v>0</v>
      </c>
      <c r="AG211" s="60">
        <f t="shared" si="34"/>
        <v>0</v>
      </c>
      <c r="AH211" s="60">
        <f t="shared" si="34"/>
        <v>0</v>
      </c>
      <c r="AI211" s="60">
        <f t="shared" si="34"/>
        <v>0</v>
      </c>
      <c r="AJ211" s="60">
        <f t="shared" si="34"/>
        <v>0</v>
      </c>
      <c r="AK211" s="60">
        <f t="shared" si="34"/>
        <v>0</v>
      </c>
      <c r="AL211" s="60">
        <f t="shared" si="34"/>
        <v>0</v>
      </c>
      <c r="AM211" s="60">
        <f t="shared" si="34"/>
        <v>0</v>
      </c>
      <c r="AN211" s="60">
        <f t="shared" si="34"/>
        <v>0</v>
      </c>
      <c r="AO211" s="60">
        <f t="shared" si="34"/>
        <v>0</v>
      </c>
      <c r="AP211" s="60">
        <f t="shared" si="34"/>
        <v>0</v>
      </c>
      <c r="AQ211" s="60">
        <f t="shared" si="34"/>
        <v>0</v>
      </c>
      <c r="AR211" s="60">
        <f t="shared" si="34"/>
        <v>0</v>
      </c>
      <c r="AS211" s="246"/>
    </row>
    <row r="212" spans="2:45">
      <c r="B212" s="57" t="s">
        <v>311</v>
      </c>
      <c r="C212" s="253">
        <v>0</v>
      </c>
      <c r="D212" s="260">
        <v>0</v>
      </c>
      <c r="E212" s="253">
        <v>0</v>
      </c>
      <c r="F212" s="255">
        <f t="shared" si="35"/>
        <v>0</v>
      </c>
      <c r="G212" s="255">
        <f t="shared" si="36"/>
        <v>0</v>
      </c>
      <c r="Z212" s="245"/>
      <c r="AA212" s="25" t="s">
        <v>53</v>
      </c>
      <c r="AB212" s="25">
        <v>2030</v>
      </c>
      <c r="AC212" s="26" t="s">
        <v>73</v>
      </c>
      <c r="AD212" s="60">
        <f t="shared" si="34"/>
        <v>0</v>
      </c>
      <c r="AE212" s="60">
        <f t="shared" si="34"/>
        <v>0</v>
      </c>
      <c r="AF212" s="60">
        <f t="shared" si="34"/>
        <v>0</v>
      </c>
      <c r="AG212" s="60">
        <f t="shared" si="34"/>
        <v>0</v>
      </c>
      <c r="AH212" s="60">
        <f t="shared" si="34"/>
        <v>0</v>
      </c>
      <c r="AI212" s="60">
        <f t="shared" si="34"/>
        <v>0</v>
      </c>
      <c r="AJ212" s="60">
        <f t="shared" si="34"/>
        <v>0</v>
      </c>
      <c r="AK212" s="60">
        <f t="shared" si="34"/>
        <v>0</v>
      </c>
      <c r="AL212" s="60">
        <f t="shared" si="34"/>
        <v>0</v>
      </c>
      <c r="AM212" s="60">
        <f t="shared" si="34"/>
        <v>0</v>
      </c>
      <c r="AN212" s="60">
        <f t="shared" si="34"/>
        <v>0</v>
      </c>
      <c r="AO212" s="60">
        <f t="shared" si="34"/>
        <v>0</v>
      </c>
      <c r="AP212" s="60">
        <f t="shared" si="34"/>
        <v>0</v>
      </c>
      <c r="AQ212" s="60">
        <f t="shared" si="34"/>
        <v>0</v>
      </c>
      <c r="AR212" s="60">
        <f t="shared" si="34"/>
        <v>0</v>
      </c>
      <c r="AS212" s="246"/>
    </row>
    <row r="213" spans="2:45">
      <c r="B213" s="57" t="s">
        <v>312</v>
      </c>
      <c r="C213" s="253">
        <v>0</v>
      </c>
      <c r="D213" s="260">
        <v>0</v>
      </c>
      <c r="E213" s="253">
        <v>0</v>
      </c>
      <c r="F213" s="255">
        <f t="shared" si="35"/>
        <v>0</v>
      </c>
      <c r="G213" s="255">
        <f t="shared" si="36"/>
        <v>0</v>
      </c>
      <c r="Z213" s="245"/>
      <c r="AA213" s="25" t="s">
        <v>53</v>
      </c>
      <c r="AB213" s="25">
        <v>2050</v>
      </c>
      <c r="AC213" s="26" t="s">
        <v>73</v>
      </c>
      <c r="AD213" s="60">
        <f t="shared" ref="AD213:AR221" si="37">AD116-AD24</f>
        <v>0</v>
      </c>
      <c r="AE213" s="60">
        <f t="shared" si="37"/>
        <v>0</v>
      </c>
      <c r="AF213" s="60">
        <f t="shared" si="37"/>
        <v>0</v>
      </c>
      <c r="AG213" s="60">
        <f t="shared" si="37"/>
        <v>0</v>
      </c>
      <c r="AH213" s="60">
        <f t="shared" si="37"/>
        <v>0</v>
      </c>
      <c r="AI213" s="60">
        <f t="shared" si="37"/>
        <v>0</v>
      </c>
      <c r="AJ213" s="60">
        <f t="shared" si="37"/>
        <v>0</v>
      </c>
      <c r="AK213" s="60">
        <f t="shared" si="37"/>
        <v>0</v>
      </c>
      <c r="AL213" s="60">
        <f t="shared" si="37"/>
        <v>0</v>
      </c>
      <c r="AM213" s="60">
        <f t="shared" si="37"/>
        <v>0</v>
      </c>
      <c r="AN213" s="60">
        <f t="shared" si="37"/>
        <v>0</v>
      </c>
      <c r="AO213" s="60">
        <f t="shared" si="37"/>
        <v>0</v>
      </c>
      <c r="AP213" s="60">
        <f t="shared" si="37"/>
        <v>0</v>
      </c>
      <c r="AQ213" s="60">
        <f t="shared" si="37"/>
        <v>0</v>
      </c>
      <c r="AR213" s="60">
        <f t="shared" si="37"/>
        <v>0</v>
      </c>
      <c r="AS213" s="246"/>
    </row>
    <row r="214" spans="2:45">
      <c r="B214" s="57" t="s">
        <v>313</v>
      </c>
      <c r="C214" s="253">
        <v>0</v>
      </c>
      <c r="D214" s="260">
        <v>0</v>
      </c>
      <c r="E214" s="253">
        <v>0</v>
      </c>
      <c r="F214" s="255">
        <f t="shared" si="35"/>
        <v>0</v>
      </c>
      <c r="G214" s="255">
        <f t="shared" si="36"/>
        <v>0</v>
      </c>
      <c r="Z214" s="245"/>
      <c r="AA214" s="27"/>
      <c r="AB214" s="27"/>
      <c r="AC214" s="28"/>
      <c r="AD214" s="60">
        <f t="shared" si="37"/>
        <v>0</v>
      </c>
      <c r="AE214" s="60">
        <f t="shared" si="37"/>
        <v>0</v>
      </c>
      <c r="AF214" s="60">
        <f t="shared" si="37"/>
        <v>0</v>
      </c>
      <c r="AG214" s="60">
        <f t="shared" si="37"/>
        <v>0</v>
      </c>
      <c r="AH214" s="60">
        <f t="shared" si="37"/>
        <v>0</v>
      </c>
      <c r="AI214" s="60">
        <f t="shared" si="37"/>
        <v>0</v>
      </c>
      <c r="AJ214" s="60">
        <f t="shared" si="37"/>
        <v>0</v>
      </c>
      <c r="AK214" s="60">
        <f t="shared" si="37"/>
        <v>0</v>
      </c>
      <c r="AL214" s="60">
        <f t="shared" si="37"/>
        <v>0</v>
      </c>
      <c r="AM214" s="60">
        <f t="shared" si="37"/>
        <v>0</v>
      </c>
      <c r="AN214" s="60">
        <f t="shared" si="37"/>
        <v>0</v>
      </c>
      <c r="AO214" s="60">
        <f t="shared" si="37"/>
        <v>0</v>
      </c>
      <c r="AP214" s="60">
        <f t="shared" si="37"/>
        <v>0</v>
      </c>
      <c r="AQ214" s="60">
        <f t="shared" si="37"/>
        <v>0</v>
      </c>
      <c r="AR214" s="60">
        <f t="shared" si="37"/>
        <v>0</v>
      </c>
      <c r="AS214" s="246"/>
    </row>
    <row r="215" spans="2:45">
      <c r="B215" s="57" t="s">
        <v>314</v>
      </c>
      <c r="C215" s="253">
        <v>0</v>
      </c>
      <c r="D215" s="260">
        <v>287.00577147672885</v>
      </c>
      <c r="E215" s="253">
        <v>224.47255662577331</v>
      </c>
      <c r="F215" s="255">
        <f t="shared" si="35"/>
        <v>287.00577147672885</v>
      </c>
      <c r="G215" s="255">
        <f t="shared" si="36"/>
        <v>224.47255662577331</v>
      </c>
      <c r="Z215" s="245"/>
      <c r="AA215" s="25" t="s">
        <v>54</v>
      </c>
      <c r="AB215" s="25">
        <v>2021</v>
      </c>
      <c r="AC215" s="26" t="s">
        <v>73</v>
      </c>
      <c r="AD215" s="60">
        <f t="shared" si="37"/>
        <v>0</v>
      </c>
      <c r="AE215" s="60">
        <f t="shared" si="37"/>
        <v>0</v>
      </c>
      <c r="AF215" s="60">
        <f t="shared" si="37"/>
        <v>0</v>
      </c>
      <c r="AG215" s="60">
        <f t="shared" si="37"/>
        <v>0</v>
      </c>
      <c r="AH215" s="60">
        <f t="shared" si="37"/>
        <v>0</v>
      </c>
      <c r="AI215" s="60">
        <f t="shared" si="37"/>
        <v>0</v>
      </c>
      <c r="AJ215" s="60">
        <f t="shared" si="37"/>
        <v>0</v>
      </c>
      <c r="AK215" s="60">
        <f t="shared" si="37"/>
        <v>0</v>
      </c>
      <c r="AL215" s="60">
        <f t="shared" si="37"/>
        <v>0</v>
      </c>
      <c r="AM215" s="60">
        <f t="shared" si="37"/>
        <v>0</v>
      </c>
      <c r="AN215" s="60">
        <f t="shared" si="37"/>
        <v>0</v>
      </c>
      <c r="AO215" s="60">
        <f t="shared" si="37"/>
        <v>0</v>
      </c>
      <c r="AP215" s="60">
        <f t="shared" si="37"/>
        <v>0</v>
      </c>
      <c r="AQ215" s="60">
        <f t="shared" si="37"/>
        <v>0</v>
      </c>
      <c r="AR215" s="60">
        <f t="shared" si="37"/>
        <v>0</v>
      </c>
      <c r="AS215" s="246"/>
    </row>
    <row r="216" spans="2:45">
      <c r="B216" s="257" t="s">
        <v>23</v>
      </c>
      <c r="C216" s="258">
        <v>17531.69921875</v>
      </c>
      <c r="D216" s="258">
        <f>SUM(D203:D215)</f>
        <v>15868.927295379575</v>
      </c>
      <c r="E216" s="258">
        <f>SUM(E203:E215)</f>
        <v>13604.39737125899</v>
      </c>
      <c r="F216" s="255">
        <f t="shared" si="35"/>
        <v>-1662.7719233704247</v>
      </c>
      <c r="G216" s="255"/>
      <c r="Z216" s="245"/>
      <c r="AA216" s="25" t="s">
        <v>54</v>
      </c>
      <c r="AB216" s="25">
        <v>2030</v>
      </c>
      <c r="AC216" s="26" t="s">
        <v>73</v>
      </c>
      <c r="AD216" s="60">
        <f t="shared" si="37"/>
        <v>0</v>
      </c>
      <c r="AE216" s="60">
        <f t="shared" si="37"/>
        <v>0</v>
      </c>
      <c r="AF216" s="60">
        <f t="shared" si="37"/>
        <v>0</v>
      </c>
      <c r="AG216" s="60">
        <f t="shared" si="37"/>
        <v>0</v>
      </c>
      <c r="AH216" s="60">
        <f t="shared" si="37"/>
        <v>0</v>
      </c>
      <c r="AI216" s="60">
        <f t="shared" si="37"/>
        <v>0</v>
      </c>
      <c r="AJ216" s="60">
        <f t="shared" si="37"/>
        <v>0</v>
      </c>
      <c r="AK216" s="60">
        <f t="shared" si="37"/>
        <v>0</v>
      </c>
      <c r="AL216" s="60">
        <f t="shared" si="37"/>
        <v>0</v>
      </c>
      <c r="AM216" s="60">
        <f t="shared" si="37"/>
        <v>0</v>
      </c>
      <c r="AN216" s="60">
        <f t="shared" si="37"/>
        <v>0</v>
      </c>
      <c r="AO216" s="60">
        <f t="shared" si="37"/>
        <v>0</v>
      </c>
      <c r="AP216" s="60">
        <f t="shared" si="37"/>
        <v>0</v>
      </c>
      <c r="AQ216" s="60">
        <f t="shared" si="37"/>
        <v>0</v>
      </c>
      <c r="AR216" s="60">
        <f t="shared" si="37"/>
        <v>0</v>
      </c>
      <c r="AS216" s="246"/>
    </row>
    <row r="217" spans="2:45">
      <c r="Z217" s="245"/>
      <c r="AA217" s="25" t="s">
        <v>54</v>
      </c>
      <c r="AB217" s="25">
        <v>2050</v>
      </c>
      <c r="AC217" s="26" t="s">
        <v>73</v>
      </c>
      <c r="AD217" s="60">
        <f t="shared" si="37"/>
        <v>0</v>
      </c>
      <c r="AE217" s="60">
        <f t="shared" si="37"/>
        <v>0</v>
      </c>
      <c r="AF217" s="60">
        <f t="shared" si="37"/>
        <v>0</v>
      </c>
      <c r="AG217" s="60">
        <f t="shared" si="37"/>
        <v>0</v>
      </c>
      <c r="AH217" s="60">
        <f t="shared" si="37"/>
        <v>0</v>
      </c>
      <c r="AI217" s="60">
        <f t="shared" si="37"/>
        <v>0</v>
      </c>
      <c r="AJ217" s="60">
        <f t="shared" si="37"/>
        <v>0</v>
      </c>
      <c r="AK217" s="60">
        <f t="shared" si="37"/>
        <v>0</v>
      </c>
      <c r="AL217" s="60">
        <f t="shared" si="37"/>
        <v>0</v>
      </c>
      <c r="AM217" s="60">
        <f t="shared" si="37"/>
        <v>0</v>
      </c>
      <c r="AN217" s="60">
        <f t="shared" si="37"/>
        <v>0</v>
      </c>
      <c r="AO217" s="60">
        <f t="shared" si="37"/>
        <v>0</v>
      </c>
      <c r="AP217" s="60">
        <f t="shared" si="37"/>
        <v>0</v>
      </c>
      <c r="AQ217" s="60">
        <f t="shared" si="37"/>
        <v>0</v>
      </c>
      <c r="AR217" s="60">
        <f t="shared" si="37"/>
        <v>0</v>
      </c>
      <c r="AS217" s="246"/>
    </row>
    <row r="218" spans="2:45">
      <c r="Z218" s="245"/>
      <c r="AA218" s="27"/>
      <c r="AB218" s="27"/>
      <c r="AC218" s="28"/>
      <c r="AD218" s="60">
        <f t="shared" si="37"/>
        <v>0</v>
      </c>
      <c r="AE218" s="60">
        <f t="shared" si="37"/>
        <v>0</v>
      </c>
      <c r="AF218" s="60">
        <f t="shared" si="37"/>
        <v>0</v>
      </c>
      <c r="AG218" s="60">
        <f t="shared" si="37"/>
        <v>0</v>
      </c>
      <c r="AH218" s="60">
        <f t="shared" si="37"/>
        <v>0</v>
      </c>
      <c r="AI218" s="60">
        <f t="shared" si="37"/>
        <v>0</v>
      </c>
      <c r="AJ218" s="60">
        <f t="shared" si="37"/>
        <v>0</v>
      </c>
      <c r="AK218" s="60">
        <f t="shared" si="37"/>
        <v>0</v>
      </c>
      <c r="AL218" s="60">
        <f t="shared" si="37"/>
        <v>0</v>
      </c>
      <c r="AM218" s="60">
        <f t="shared" si="37"/>
        <v>0</v>
      </c>
      <c r="AN218" s="60">
        <f t="shared" si="37"/>
        <v>0</v>
      </c>
      <c r="AO218" s="60">
        <f t="shared" si="37"/>
        <v>0</v>
      </c>
      <c r="AP218" s="60">
        <f t="shared" si="37"/>
        <v>0</v>
      </c>
      <c r="AQ218" s="60">
        <f t="shared" si="37"/>
        <v>0</v>
      </c>
      <c r="AR218" s="60">
        <f t="shared" si="37"/>
        <v>0</v>
      </c>
      <c r="AS218" s="246"/>
    </row>
    <row r="219" spans="2:45">
      <c r="B219" s="250" t="s">
        <v>359</v>
      </c>
      <c r="C219" s="251">
        <v>2021</v>
      </c>
      <c r="D219" s="251">
        <v>2030</v>
      </c>
      <c r="E219" s="251">
        <v>2030</v>
      </c>
      <c r="F219" t="s">
        <v>306</v>
      </c>
      <c r="G219" t="s">
        <v>475</v>
      </c>
      <c r="Z219" s="245"/>
      <c r="AA219" s="25" t="s">
        <v>55</v>
      </c>
      <c r="AB219" s="25">
        <v>2021</v>
      </c>
      <c r="AC219" s="26" t="s">
        <v>73</v>
      </c>
      <c r="AD219" s="60">
        <f t="shared" si="37"/>
        <v>0</v>
      </c>
      <c r="AE219" s="60">
        <f t="shared" si="37"/>
        <v>0</v>
      </c>
      <c r="AF219" s="60">
        <f t="shared" si="37"/>
        <v>0</v>
      </c>
      <c r="AG219" s="60">
        <f t="shared" si="37"/>
        <v>0</v>
      </c>
      <c r="AH219" s="60">
        <f t="shared" si="37"/>
        <v>0</v>
      </c>
      <c r="AI219" s="60">
        <f t="shared" si="37"/>
        <v>0</v>
      </c>
      <c r="AJ219" s="60">
        <f t="shared" si="37"/>
        <v>0</v>
      </c>
      <c r="AK219" s="60">
        <f t="shared" si="37"/>
        <v>0</v>
      </c>
      <c r="AL219" s="60">
        <f t="shared" si="37"/>
        <v>0</v>
      </c>
      <c r="AM219" s="60">
        <f t="shared" si="37"/>
        <v>0</v>
      </c>
      <c r="AN219" s="60">
        <f t="shared" si="37"/>
        <v>0</v>
      </c>
      <c r="AO219" s="60">
        <f t="shared" si="37"/>
        <v>0</v>
      </c>
      <c r="AP219" s="60">
        <f t="shared" si="37"/>
        <v>0</v>
      </c>
      <c r="AQ219" s="60">
        <f t="shared" si="37"/>
        <v>0</v>
      </c>
      <c r="AR219" s="60">
        <f t="shared" si="37"/>
        <v>0</v>
      </c>
      <c r="AS219" s="246"/>
    </row>
    <row r="220" spans="2:45">
      <c r="B220" s="57" t="s">
        <v>190</v>
      </c>
      <c r="C220" s="253">
        <v>6965.16357421875</v>
      </c>
      <c r="D220" s="260">
        <f t="array" ref="D220:D232">MMULT(J4:W16,TRANSPOSE('A renseigner'!E131:R131))*C233*'A renseigner'!E175*'A renseigner'!G17/'A renseigner'!E17</f>
        <v>6901.3721607761554</v>
      </c>
      <c r="E220" s="253" cm="1">
        <f t="array" ref="E220:E232">MMULT(J4:W16,TRANSPOSE('A renseigner'!E132:R132))*C233*'A renseigner'!G175*'A renseigner'!K17/'A renseigner'!E17</f>
        <v>4898.2002216040792</v>
      </c>
      <c r="F220" s="255">
        <f>D220-C220</f>
        <v>-63.791413442594603</v>
      </c>
      <c r="G220" s="255">
        <f>E220-C220</f>
        <v>-2066.9633526146708</v>
      </c>
      <c r="Z220" s="245"/>
      <c r="AA220" s="25" t="s">
        <v>55</v>
      </c>
      <c r="AB220" s="25">
        <v>2030</v>
      </c>
      <c r="AC220" s="26" t="s">
        <v>73</v>
      </c>
      <c r="AD220" s="60">
        <f t="shared" si="37"/>
        <v>0</v>
      </c>
      <c r="AE220" s="60">
        <f t="shared" si="37"/>
        <v>0</v>
      </c>
      <c r="AF220" s="60">
        <f t="shared" si="37"/>
        <v>0</v>
      </c>
      <c r="AG220" s="60">
        <f t="shared" si="37"/>
        <v>1.011616957141101E-2</v>
      </c>
      <c r="AH220" s="60">
        <f t="shared" si="37"/>
        <v>-9.9999999999999985E-3</v>
      </c>
      <c r="AI220" s="60">
        <f t="shared" si="37"/>
        <v>0</v>
      </c>
      <c r="AJ220" s="60">
        <f t="shared" si="37"/>
        <v>0</v>
      </c>
      <c r="AK220" s="60">
        <f t="shared" si="37"/>
        <v>0</v>
      </c>
      <c r="AL220" s="60">
        <f t="shared" si="37"/>
        <v>0</v>
      </c>
      <c r="AM220" s="60">
        <f t="shared" si="37"/>
        <v>0</v>
      </c>
      <c r="AN220" s="60">
        <f t="shared" si="37"/>
        <v>0</v>
      </c>
      <c r="AO220" s="60">
        <f t="shared" si="37"/>
        <v>0</v>
      </c>
      <c r="AP220" s="60">
        <f t="shared" si="37"/>
        <v>0</v>
      </c>
      <c r="AQ220" s="60">
        <f t="shared" si="37"/>
        <v>0</v>
      </c>
      <c r="AR220" s="60">
        <f t="shared" si="37"/>
        <v>0</v>
      </c>
      <c r="AS220" s="246"/>
    </row>
    <row r="221" spans="2:45">
      <c r="B221" s="57" t="s">
        <v>48</v>
      </c>
      <c r="C221" s="253">
        <v>0</v>
      </c>
      <c r="D221" s="253">
        <v>0</v>
      </c>
      <c r="E221" s="253">
        <v>1763.3520797774684</v>
      </c>
      <c r="F221" s="255">
        <f t="shared" ref="F221:F233" si="38">D221-C221</f>
        <v>0</v>
      </c>
      <c r="G221" s="255">
        <f t="shared" ref="G221:G233" si="39">E221-C221</f>
        <v>1763.3520797774684</v>
      </c>
      <c r="Z221" s="245"/>
      <c r="AA221" s="25" t="s">
        <v>55</v>
      </c>
      <c r="AB221" s="25">
        <v>2050</v>
      </c>
      <c r="AC221" s="26" t="s">
        <v>73</v>
      </c>
      <c r="AD221" s="60">
        <f t="shared" si="37"/>
        <v>0</v>
      </c>
      <c r="AE221" s="60">
        <f t="shared" si="37"/>
        <v>0</v>
      </c>
      <c r="AF221" s="60">
        <f t="shared" si="37"/>
        <v>0</v>
      </c>
      <c r="AG221" s="60">
        <f t="shared" si="37"/>
        <v>0</v>
      </c>
      <c r="AH221" s="60">
        <f t="shared" si="37"/>
        <v>0</v>
      </c>
      <c r="AI221" s="60">
        <f t="shared" si="37"/>
        <v>0</v>
      </c>
      <c r="AJ221" s="60">
        <f t="shared" si="37"/>
        <v>0</v>
      </c>
      <c r="AK221" s="60">
        <f t="shared" si="37"/>
        <v>0</v>
      </c>
      <c r="AL221" s="60">
        <f t="shared" si="37"/>
        <v>0</v>
      </c>
      <c r="AM221" s="60">
        <f t="shared" si="37"/>
        <v>0</v>
      </c>
      <c r="AN221" s="60">
        <f t="shared" si="37"/>
        <v>0</v>
      </c>
      <c r="AO221" s="60">
        <f t="shared" si="37"/>
        <v>0</v>
      </c>
      <c r="AP221" s="60">
        <f t="shared" si="37"/>
        <v>0</v>
      </c>
      <c r="AQ221" s="60">
        <f t="shared" si="37"/>
        <v>0</v>
      </c>
      <c r="AR221" s="60">
        <f t="shared" si="37"/>
        <v>0</v>
      </c>
      <c r="AS221" s="246"/>
    </row>
    <row r="222" spans="2:45">
      <c r="B222" s="57" t="s">
        <v>308</v>
      </c>
      <c r="C222" s="253">
        <v>532.47943115234375</v>
      </c>
      <c r="D222" s="253">
        <v>0</v>
      </c>
      <c r="E222" s="253">
        <v>0</v>
      </c>
      <c r="F222" s="255">
        <f t="shared" si="38"/>
        <v>-532.47943115234375</v>
      </c>
      <c r="G222" s="255">
        <f t="shared" si="39"/>
        <v>-532.47943115234375</v>
      </c>
      <c r="Z222" s="245"/>
      <c r="AA222" s="27"/>
      <c r="AB222" s="27"/>
      <c r="AC222" s="28"/>
      <c r="AD222" s="29"/>
      <c r="AE222" s="29"/>
      <c r="AF222" s="29"/>
      <c r="AG222" s="29"/>
      <c r="AH222" s="29"/>
      <c r="AI222" s="29"/>
      <c r="AJ222" s="29"/>
      <c r="AK222" s="29"/>
      <c r="AL222" s="29"/>
      <c r="AM222" s="29"/>
      <c r="AN222" s="29"/>
      <c r="AO222" s="29"/>
      <c r="AP222" s="29"/>
      <c r="AQ222" s="29"/>
      <c r="AR222" s="180">
        <v>0</v>
      </c>
      <c r="AS222" s="246"/>
    </row>
    <row r="223" spans="2:45">
      <c r="B223" s="57" t="s">
        <v>72</v>
      </c>
      <c r="C223" s="253">
        <v>8691.21484375</v>
      </c>
      <c r="D223" s="253">
        <v>2637.9508808082724</v>
      </c>
      <c r="E223" s="253">
        <v>499.61642260361606</v>
      </c>
      <c r="F223" s="255">
        <f t="shared" si="38"/>
        <v>-6053.2639629417281</v>
      </c>
      <c r="G223" s="255">
        <f t="shared" si="39"/>
        <v>-8191.5984211463838</v>
      </c>
      <c r="Z223" s="245"/>
      <c r="AA223" s="193" t="s">
        <v>10</v>
      </c>
      <c r="AB223" s="193"/>
      <c r="AC223" s="193"/>
      <c r="AD223" s="23" t="s">
        <v>36</v>
      </c>
      <c r="AE223" s="23" t="s">
        <v>47</v>
      </c>
      <c r="AF223" s="23" t="s">
        <v>37</v>
      </c>
      <c r="AG223" s="23" t="s">
        <v>38</v>
      </c>
      <c r="AH223" s="23" t="s">
        <v>43</v>
      </c>
      <c r="AI223" s="23" t="s">
        <v>44</v>
      </c>
      <c r="AJ223" s="23" t="s">
        <v>45</v>
      </c>
      <c r="AK223" s="23" t="s">
        <v>46</v>
      </c>
      <c r="AL223" s="23" t="s">
        <v>39</v>
      </c>
      <c r="AM223" s="23" t="s">
        <v>40</v>
      </c>
      <c r="AN223" s="23" t="s">
        <v>71</v>
      </c>
      <c r="AO223" s="23" t="s">
        <v>48</v>
      </c>
      <c r="AP223" s="23" t="s">
        <v>41</v>
      </c>
      <c r="AQ223" s="23" t="s">
        <v>42</v>
      </c>
      <c r="AR223" s="24">
        <v>0</v>
      </c>
      <c r="AS223" s="246"/>
    </row>
    <row r="224" spans="2:45">
      <c r="B224" s="57" t="s">
        <v>42</v>
      </c>
      <c r="C224" s="253"/>
      <c r="D224" s="253">
        <v>0</v>
      </c>
      <c r="E224" s="253">
        <v>0</v>
      </c>
      <c r="F224" s="255">
        <f t="shared" si="38"/>
        <v>0</v>
      </c>
      <c r="G224" s="255">
        <f t="shared" si="39"/>
        <v>0</v>
      </c>
      <c r="Z224" s="245"/>
      <c r="AA224" s="25" t="s">
        <v>127</v>
      </c>
      <c r="AB224" s="25">
        <v>2021</v>
      </c>
      <c r="AC224" s="26" t="s">
        <v>73</v>
      </c>
      <c r="AD224" s="60">
        <f>AD127-AD35</f>
        <v>0</v>
      </c>
      <c r="AE224" s="60">
        <f t="shared" ref="AE224:AR224" si="40">AE127-AE35</f>
        <v>0</v>
      </c>
      <c r="AF224" s="60">
        <f t="shared" si="40"/>
        <v>0</v>
      </c>
      <c r="AG224" s="60">
        <f t="shared" si="40"/>
        <v>0</v>
      </c>
      <c r="AH224" s="60">
        <f t="shared" si="40"/>
        <v>0</v>
      </c>
      <c r="AI224" s="60">
        <f t="shared" si="40"/>
        <v>0</v>
      </c>
      <c r="AJ224" s="60">
        <f t="shared" si="40"/>
        <v>0</v>
      </c>
      <c r="AK224" s="60">
        <f t="shared" si="40"/>
        <v>0</v>
      </c>
      <c r="AL224" s="60">
        <f t="shared" si="40"/>
        <v>0</v>
      </c>
      <c r="AM224" s="60">
        <f t="shared" si="40"/>
        <v>0</v>
      </c>
      <c r="AN224" s="60">
        <f t="shared" si="40"/>
        <v>0</v>
      </c>
      <c r="AO224" s="60">
        <f t="shared" si="40"/>
        <v>0</v>
      </c>
      <c r="AP224" s="60">
        <f t="shared" si="40"/>
        <v>0</v>
      </c>
      <c r="AQ224" s="60">
        <f t="shared" si="40"/>
        <v>0</v>
      </c>
      <c r="AR224" s="60">
        <f t="shared" si="40"/>
        <v>0</v>
      </c>
      <c r="AS224" s="246"/>
    </row>
    <row r="225" spans="2:45">
      <c r="B225" s="57" t="s">
        <v>309</v>
      </c>
      <c r="C225" s="253">
        <v>6926.52294921875</v>
      </c>
      <c r="D225" s="253">
        <v>10352.058241164232</v>
      </c>
      <c r="E225" s="253">
        <v>3330.7761506907727</v>
      </c>
      <c r="F225" s="255">
        <f t="shared" si="38"/>
        <v>3425.5352919454817</v>
      </c>
      <c r="G225" s="255">
        <f t="shared" si="39"/>
        <v>-3595.7467985279773</v>
      </c>
      <c r="Z225" s="245"/>
      <c r="AA225" s="25" t="s">
        <v>127</v>
      </c>
      <c r="AB225" s="25">
        <v>2030</v>
      </c>
      <c r="AC225" s="26" t="s">
        <v>73</v>
      </c>
      <c r="AD225" s="60">
        <f t="shared" ref="AD225:AR234" si="41">AD128-AD36</f>
        <v>0</v>
      </c>
      <c r="AE225" s="60">
        <f t="shared" si="41"/>
        <v>0</v>
      </c>
      <c r="AF225" s="60">
        <f t="shared" si="41"/>
        <v>0</v>
      </c>
      <c r="AG225" s="60">
        <f t="shared" si="41"/>
        <v>0</v>
      </c>
      <c r="AH225" s="60">
        <f t="shared" si="41"/>
        <v>0</v>
      </c>
      <c r="AI225" s="60">
        <f t="shared" si="41"/>
        <v>0</v>
      </c>
      <c r="AJ225" s="60">
        <f t="shared" si="41"/>
        <v>0</v>
      </c>
      <c r="AK225" s="60">
        <f t="shared" si="41"/>
        <v>0</v>
      </c>
      <c r="AL225" s="60">
        <f t="shared" si="41"/>
        <v>0</v>
      </c>
      <c r="AM225" s="60">
        <f t="shared" si="41"/>
        <v>0</v>
      </c>
      <c r="AN225" s="60">
        <f t="shared" si="41"/>
        <v>0</v>
      </c>
      <c r="AO225" s="60">
        <f t="shared" si="41"/>
        <v>0</v>
      </c>
      <c r="AP225" s="60">
        <f t="shared" si="41"/>
        <v>0</v>
      </c>
      <c r="AQ225" s="60">
        <f t="shared" si="41"/>
        <v>0</v>
      </c>
      <c r="AR225" s="60">
        <f t="shared" si="41"/>
        <v>0</v>
      </c>
      <c r="AS225" s="246"/>
    </row>
    <row r="226" spans="2:45">
      <c r="B226" s="57" t="s">
        <v>310</v>
      </c>
      <c r="C226" s="253">
        <v>0</v>
      </c>
      <c r="D226" s="253">
        <v>739.43273151173094</v>
      </c>
      <c r="E226" s="253">
        <v>1567.4240709133053</v>
      </c>
      <c r="F226" s="255">
        <f t="shared" si="38"/>
        <v>739.43273151173094</v>
      </c>
      <c r="G226" s="255">
        <f>E226-C226</f>
        <v>1567.4240709133053</v>
      </c>
      <c r="Z226" s="245"/>
      <c r="AA226" s="25" t="s">
        <v>127</v>
      </c>
      <c r="AB226" s="25">
        <v>2050</v>
      </c>
      <c r="AC226" s="26" t="s">
        <v>73</v>
      </c>
      <c r="AD226" s="60">
        <f t="shared" si="41"/>
        <v>0</v>
      </c>
      <c r="AE226" s="60">
        <f t="shared" si="41"/>
        <v>0</v>
      </c>
      <c r="AF226" s="60">
        <f t="shared" si="41"/>
        <v>0</v>
      </c>
      <c r="AG226" s="60">
        <f t="shared" si="41"/>
        <v>0</v>
      </c>
      <c r="AH226" s="60">
        <f t="shared" si="41"/>
        <v>0</v>
      </c>
      <c r="AI226" s="60">
        <f t="shared" si="41"/>
        <v>0</v>
      </c>
      <c r="AJ226" s="60">
        <f t="shared" si="41"/>
        <v>0</v>
      </c>
      <c r="AK226" s="60">
        <f t="shared" si="41"/>
        <v>0</v>
      </c>
      <c r="AL226" s="60">
        <f t="shared" si="41"/>
        <v>0</v>
      </c>
      <c r="AM226" s="60">
        <f t="shared" si="41"/>
        <v>0</v>
      </c>
      <c r="AN226" s="60">
        <f t="shared" si="41"/>
        <v>0</v>
      </c>
      <c r="AO226" s="60">
        <f t="shared" si="41"/>
        <v>0</v>
      </c>
      <c r="AP226" s="60">
        <f t="shared" si="41"/>
        <v>0</v>
      </c>
      <c r="AQ226" s="60">
        <f t="shared" si="41"/>
        <v>0</v>
      </c>
      <c r="AR226" s="60">
        <f t="shared" si="41"/>
        <v>0</v>
      </c>
      <c r="AS226" s="246"/>
    </row>
    <row r="227" spans="2:45">
      <c r="B227" s="57" t="s">
        <v>36</v>
      </c>
      <c r="C227" s="253">
        <v>0</v>
      </c>
      <c r="D227" s="253">
        <v>0</v>
      </c>
      <c r="E227" s="253">
        <v>0</v>
      </c>
      <c r="F227" s="255">
        <f t="shared" si="38"/>
        <v>0</v>
      </c>
      <c r="G227" s="255">
        <f t="shared" si="39"/>
        <v>0</v>
      </c>
      <c r="Z227" s="245"/>
      <c r="AA227" s="27"/>
      <c r="AB227" s="27"/>
      <c r="AC227" s="28"/>
      <c r="AD227" s="60">
        <f t="shared" si="41"/>
        <v>0</v>
      </c>
      <c r="AE227" s="60">
        <f t="shared" si="41"/>
        <v>0</v>
      </c>
      <c r="AF227" s="60">
        <f t="shared" si="41"/>
        <v>0</v>
      </c>
      <c r="AG227" s="60">
        <f t="shared" si="41"/>
        <v>0</v>
      </c>
      <c r="AH227" s="60">
        <f t="shared" si="41"/>
        <v>0</v>
      </c>
      <c r="AI227" s="60">
        <f t="shared" si="41"/>
        <v>0</v>
      </c>
      <c r="AJ227" s="60">
        <f t="shared" si="41"/>
        <v>0</v>
      </c>
      <c r="AK227" s="60">
        <f t="shared" si="41"/>
        <v>0</v>
      </c>
      <c r="AL227" s="60">
        <f t="shared" si="41"/>
        <v>0</v>
      </c>
      <c r="AM227" s="60">
        <f t="shared" si="41"/>
        <v>0</v>
      </c>
      <c r="AN227" s="60">
        <f t="shared" si="41"/>
        <v>0</v>
      </c>
      <c r="AO227" s="60">
        <f t="shared" si="41"/>
        <v>0</v>
      </c>
      <c r="AP227" s="60">
        <f t="shared" si="41"/>
        <v>0</v>
      </c>
      <c r="AQ227" s="60">
        <f t="shared" si="41"/>
        <v>0</v>
      </c>
      <c r="AR227" s="60">
        <f t="shared" si="41"/>
        <v>0</v>
      </c>
      <c r="AS227" s="246"/>
    </row>
    <row r="228" spans="2:45">
      <c r="B228" s="57" t="s">
        <v>47</v>
      </c>
      <c r="C228" s="253">
        <v>0</v>
      </c>
      <c r="D228" s="253">
        <v>0</v>
      </c>
      <c r="E228" s="253">
        <v>0</v>
      </c>
      <c r="F228" s="255">
        <f t="shared" si="38"/>
        <v>0</v>
      </c>
      <c r="G228" s="255">
        <f t="shared" si="39"/>
        <v>0</v>
      </c>
      <c r="Z228" s="245"/>
      <c r="AA228" s="25" t="s">
        <v>57</v>
      </c>
      <c r="AB228" s="25">
        <v>2021</v>
      </c>
      <c r="AC228" s="26" t="s">
        <v>73</v>
      </c>
      <c r="AD228" s="60">
        <f t="shared" si="41"/>
        <v>0</v>
      </c>
      <c r="AE228" s="60">
        <f t="shared" si="41"/>
        <v>0</v>
      </c>
      <c r="AF228" s="60">
        <f t="shared" si="41"/>
        <v>0</v>
      </c>
      <c r="AG228" s="60">
        <f t="shared" si="41"/>
        <v>0</v>
      </c>
      <c r="AH228" s="60">
        <f t="shared" si="41"/>
        <v>0</v>
      </c>
      <c r="AI228" s="60">
        <f t="shared" si="41"/>
        <v>0</v>
      </c>
      <c r="AJ228" s="60">
        <f t="shared" si="41"/>
        <v>0</v>
      </c>
      <c r="AK228" s="60">
        <f t="shared" si="41"/>
        <v>0</v>
      </c>
      <c r="AL228" s="60">
        <f t="shared" si="41"/>
        <v>0</v>
      </c>
      <c r="AM228" s="60">
        <f t="shared" si="41"/>
        <v>0</v>
      </c>
      <c r="AN228" s="60">
        <f t="shared" si="41"/>
        <v>0</v>
      </c>
      <c r="AO228" s="60">
        <f t="shared" si="41"/>
        <v>0</v>
      </c>
      <c r="AP228" s="60">
        <f t="shared" si="41"/>
        <v>0</v>
      </c>
      <c r="AQ228" s="60">
        <f t="shared" si="41"/>
        <v>0</v>
      </c>
      <c r="AR228" s="60">
        <f t="shared" si="41"/>
        <v>0</v>
      </c>
      <c r="AS228" s="246"/>
    </row>
    <row r="229" spans="2:45">
      <c r="B229" s="57" t="s">
        <v>311</v>
      </c>
      <c r="C229" s="253">
        <v>3839.446044921875</v>
      </c>
      <c r="D229" s="253">
        <v>3551.4229591252574</v>
      </c>
      <c r="E229" s="253">
        <v>3918.5601772832638</v>
      </c>
      <c r="F229" s="255">
        <f t="shared" si="38"/>
        <v>-288.02308579661758</v>
      </c>
      <c r="G229" s="255">
        <f t="shared" si="39"/>
        <v>79.114132361388783</v>
      </c>
      <c r="Z229" s="245"/>
      <c r="AA229" s="25" t="s">
        <v>57</v>
      </c>
      <c r="AB229" s="25">
        <v>2030</v>
      </c>
      <c r="AC229" s="26" t="s">
        <v>73</v>
      </c>
      <c r="AD229" s="60">
        <f t="shared" si="41"/>
        <v>0</v>
      </c>
      <c r="AE229" s="60">
        <f t="shared" si="41"/>
        <v>0</v>
      </c>
      <c r="AF229" s="60">
        <f t="shared" si="41"/>
        <v>0</v>
      </c>
      <c r="AG229" s="60">
        <f t="shared" si="41"/>
        <v>-1.5999999999999959E-2</v>
      </c>
      <c r="AH229" s="60">
        <f t="shared" si="41"/>
        <v>1.6E-2</v>
      </c>
      <c r="AI229" s="60">
        <f t="shared" si="41"/>
        <v>0</v>
      </c>
      <c r="AJ229" s="60">
        <f t="shared" si="41"/>
        <v>0</v>
      </c>
      <c r="AK229" s="60">
        <f t="shared" si="41"/>
        <v>0</v>
      </c>
      <c r="AL229" s="60">
        <f t="shared" si="41"/>
        <v>0</v>
      </c>
      <c r="AM229" s="60">
        <f t="shared" si="41"/>
        <v>0</v>
      </c>
      <c r="AN229" s="60">
        <f t="shared" si="41"/>
        <v>0</v>
      </c>
      <c r="AO229" s="60">
        <f t="shared" si="41"/>
        <v>0</v>
      </c>
      <c r="AP229" s="60">
        <f t="shared" si="41"/>
        <v>0</v>
      </c>
      <c r="AQ229" s="60">
        <f t="shared" si="41"/>
        <v>0</v>
      </c>
      <c r="AR229" s="60">
        <f t="shared" si="41"/>
        <v>0</v>
      </c>
      <c r="AS229" s="246"/>
    </row>
    <row r="230" spans="2:45">
      <c r="B230" s="57" t="s">
        <v>312</v>
      </c>
      <c r="C230" s="253">
        <v>0</v>
      </c>
      <c r="D230" s="253">
        <v>0</v>
      </c>
      <c r="E230" s="253">
        <v>0</v>
      </c>
      <c r="F230" s="255">
        <f t="shared" si="38"/>
        <v>0</v>
      </c>
      <c r="G230" s="255">
        <f t="shared" si="39"/>
        <v>0</v>
      </c>
      <c r="Z230" s="245"/>
      <c r="AA230" s="25" t="s">
        <v>57</v>
      </c>
      <c r="AB230" s="25">
        <v>2050</v>
      </c>
      <c r="AC230" s="26" t="s">
        <v>73</v>
      </c>
      <c r="AD230" s="60">
        <f t="shared" si="41"/>
        <v>0</v>
      </c>
      <c r="AE230" s="60">
        <f t="shared" si="41"/>
        <v>0</v>
      </c>
      <c r="AF230" s="60">
        <f t="shared" si="41"/>
        <v>0</v>
      </c>
      <c r="AG230" s="60">
        <f t="shared" si="41"/>
        <v>-1.4999999999999999E-2</v>
      </c>
      <c r="AH230" s="60">
        <f t="shared" si="41"/>
        <v>1.4999999999999999E-2</v>
      </c>
      <c r="AI230" s="60">
        <f t="shared" si="41"/>
        <v>0</v>
      </c>
      <c r="AJ230" s="60">
        <f t="shared" si="41"/>
        <v>0</v>
      </c>
      <c r="AK230" s="60">
        <f t="shared" si="41"/>
        <v>0</v>
      </c>
      <c r="AL230" s="60">
        <f t="shared" si="41"/>
        <v>0</v>
      </c>
      <c r="AM230" s="60">
        <f t="shared" si="41"/>
        <v>0</v>
      </c>
      <c r="AN230" s="60">
        <f t="shared" si="41"/>
        <v>0</v>
      </c>
      <c r="AO230" s="60">
        <f t="shared" si="41"/>
        <v>0</v>
      </c>
      <c r="AP230" s="60">
        <f t="shared" si="41"/>
        <v>0</v>
      </c>
      <c r="AQ230" s="60">
        <f t="shared" si="41"/>
        <v>0</v>
      </c>
      <c r="AR230" s="60">
        <f t="shared" si="41"/>
        <v>0</v>
      </c>
      <c r="AS230" s="246"/>
    </row>
    <row r="231" spans="2:45">
      <c r="B231" s="57" t="s">
        <v>313</v>
      </c>
      <c r="C231" s="253">
        <v>0</v>
      </c>
      <c r="D231" s="253">
        <v>0</v>
      </c>
      <c r="E231" s="253">
        <v>3526.7041595549367</v>
      </c>
      <c r="F231" s="255">
        <f t="shared" si="38"/>
        <v>0</v>
      </c>
      <c r="G231" s="255">
        <f t="shared" si="39"/>
        <v>3526.7041595549367</v>
      </c>
      <c r="Z231" s="245"/>
      <c r="AA231" s="27"/>
      <c r="AB231" s="27"/>
      <c r="AC231" s="28"/>
      <c r="AD231" s="60">
        <f t="shared" si="41"/>
        <v>0</v>
      </c>
      <c r="AE231" s="60">
        <f t="shared" si="41"/>
        <v>0</v>
      </c>
      <c r="AF231" s="60">
        <f t="shared" si="41"/>
        <v>0</v>
      </c>
      <c r="AG231" s="60">
        <f t="shared" si="41"/>
        <v>0</v>
      </c>
      <c r="AH231" s="60">
        <f t="shared" si="41"/>
        <v>0</v>
      </c>
      <c r="AI231" s="60">
        <f t="shared" si="41"/>
        <v>0</v>
      </c>
      <c r="AJ231" s="60">
        <f t="shared" si="41"/>
        <v>0</v>
      </c>
      <c r="AK231" s="60">
        <f t="shared" si="41"/>
        <v>0</v>
      </c>
      <c r="AL231" s="60">
        <f t="shared" si="41"/>
        <v>0</v>
      </c>
      <c r="AM231" s="60">
        <f t="shared" si="41"/>
        <v>0</v>
      </c>
      <c r="AN231" s="60">
        <f t="shared" si="41"/>
        <v>0</v>
      </c>
      <c r="AO231" s="60">
        <f t="shared" si="41"/>
        <v>0</v>
      </c>
      <c r="AP231" s="60">
        <f t="shared" si="41"/>
        <v>0</v>
      </c>
      <c r="AQ231" s="60">
        <f t="shared" si="41"/>
        <v>0</v>
      </c>
      <c r="AR231" s="60">
        <f t="shared" si="41"/>
        <v>0</v>
      </c>
      <c r="AS231" s="246"/>
    </row>
    <row r="232" spans="2:45">
      <c r="B232" s="57" t="s">
        <v>314</v>
      </c>
      <c r="C232" s="253">
        <v>0</v>
      </c>
      <c r="D232" s="253">
        <v>465.52074367204801</v>
      </c>
      <c r="E232" s="253">
        <v>88.167603988873424</v>
      </c>
      <c r="F232" s="255">
        <f t="shared" si="38"/>
        <v>465.52074367204801</v>
      </c>
      <c r="G232" s="255">
        <f t="shared" si="39"/>
        <v>88.167603988873424</v>
      </c>
      <c r="Z232" s="245"/>
      <c r="AA232" s="25" t="s">
        <v>58</v>
      </c>
      <c r="AB232" s="25">
        <v>2021</v>
      </c>
      <c r="AC232" s="26" t="s">
        <v>73</v>
      </c>
      <c r="AD232" s="60">
        <f t="shared" si="41"/>
        <v>0</v>
      </c>
      <c r="AE232" s="60">
        <f t="shared" si="41"/>
        <v>0</v>
      </c>
      <c r="AF232" s="60">
        <f t="shared" si="41"/>
        <v>0</v>
      </c>
      <c r="AG232" s="60">
        <f t="shared" si="41"/>
        <v>0</v>
      </c>
      <c r="AH232" s="60">
        <f t="shared" si="41"/>
        <v>0</v>
      </c>
      <c r="AI232" s="60">
        <f t="shared" si="41"/>
        <v>0</v>
      </c>
      <c r="AJ232" s="60">
        <f t="shared" si="41"/>
        <v>0</v>
      </c>
      <c r="AK232" s="60">
        <f t="shared" si="41"/>
        <v>0</v>
      </c>
      <c r="AL232" s="60">
        <f t="shared" si="41"/>
        <v>0</v>
      </c>
      <c r="AM232" s="60">
        <f t="shared" si="41"/>
        <v>0</v>
      </c>
      <c r="AN232" s="60">
        <f t="shared" si="41"/>
        <v>0</v>
      </c>
      <c r="AO232" s="60">
        <f t="shared" si="41"/>
        <v>0</v>
      </c>
      <c r="AP232" s="60">
        <f t="shared" si="41"/>
        <v>0</v>
      </c>
      <c r="AQ232" s="60">
        <f t="shared" si="41"/>
        <v>0</v>
      </c>
      <c r="AR232" s="60">
        <f t="shared" si="41"/>
        <v>0</v>
      </c>
      <c r="AS232" s="246"/>
    </row>
    <row r="233" spans="2:45">
      <c r="B233" s="257" t="s">
        <v>23</v>
      </c>
      <c r="C233" s="258">
        <v>26954.826171875</v>
      </c>
      <c r="D233" s="258">
        <f>SUM(D220:D232)</f>
        <v>24647.757717057699</v>
      </c>
      <c r="E233" s="258"/>
      <c r="F233" s="255">
        <f t="shared" si="38"/>
        <v>-2307.0684548173012</v>
      </c>
      <c r="G233" s="255">
        <f t="shared" si="39"/>
        <v>-26954.826171875</v>
      </c>
      <c r="Z233" s="245"/>
      <c r="AA233" s="25" t="s">
        <v>58</v>
      </c>
      <c r="AB233" s="25">
        <v>2030</v>
      </c>
      <c r="AC233" s="26" t="s">
        <v>73</v>
      </c>
      <c r="AD233" s="60">
        <f t="shared" si="41"/>
        <v>0</v>
      </c>
      <c r="AE233" s="60">
        <f t="shared" si="41"/>
        <v>0</v>
      </c>
      <c r="AF233" s="60">
        <f t="shared" si="41"/>
        <v>0</v>
      </c>
      <c r="AG233" s="60">
        <f t="shared" si="41"/>
        <v>-0.17499999999999999</v>
      </c>
      <c r="AH233" s="60">
        <f t="shared" si="41"/>
        <v>0.13</v>
      </c>
      <c r="AI233" s="60">
        <f t="shared" si="41"/>
        <v>4.4999999999999998E-2</v>
      </c>
      <c r="AJ233" s="60">
        <f t="shared" si="41"/>
        <v>0</v>
      </c>
      <c r="AK233" s="60">
        <f t="shared" si="41"/>
        <v>0</v>
      </c>
      <c r="AL233" s="60">
        <f t="shared" si="41"/>
        <v>0</v>
      </c>
      <c r="AM233" s="60">
        <f t="shared" si="41"/>
        <v>0</v>
      </c>
      <c r="AN233" s="60">
        <f t="shared" si="41"/>
        <v>0</v>
      </c>
      <c r="AO233" s="60">
        <f t="shared" si="41"/>
        <v>0</v>
      </c>
      <c r="AP233" s="60">
        <f t="shared" si="41"/>
        <v>0</v>
      </c>
      <c r="AQ233" s="60">
        <f t="shared" si="41"/>
        <v>0</v>
      </c>
      <c r="AR233" s="60">
        <f t="shared" si="41"/>
        <v>0</v>
      </c>
      <c r="AS233" s="246"/>
    </row>
    <row r="234" spans="2:45">
      <c r="Z234" s="245"/>
      <c r="AA234" s="25" t="s">
        <v>58</v>
      </c>
      <c r="AB234" s="25">
        <v>2050</v>
      </c>
      <c r="AC234" s="26" t="s">
        <v>73</v>
      </c>
      <c r="AD234" s="60">
        <f t="shared" si="41"/>
        <v>0</v>
      </c>
      <c r="AE234" s="60">
        <f t="shared" si="41"/>
        <v>0</v>
      </c>
      <c r="AF234" s="60">
        <f t="shared" si="41"/>
        <v>0</v>
      </c>
      <c r="AG234" s="60">
        <f t="shared" si="41"/>
        <v>0</v>
      </c>
      <c r="AH234" s="60">
        <f t="shared" si="41"/>
        <v>0</v>
      </c>
      <c r="AI234" s="60">
        <f t="shared" si="41"/>
        <v>0</v>
      </c>
      <c r="AJ234" s="60">
        <f t="shared" si="41"/>
        <v>0</v>
      </c>
      <c r="AK234" s="60">
        <f t="shared" si="41"/>
        <v>0</v>
      </c>
      <c r="AL234" s="60">
        <f t="shared" si="41"/>
        <v>0</v>
      </c>
      <c r="AM234" s="60">
        <f t="shared" si="41"/>
        <v>0</v>
      </c>
      <c r="AN234" s="60">
        <f t="shared" si="41"/>
        <v>0</v>
      </c>
      <c r="AO234" s="60">
        <f t="shared" si="41"/>
        <v>0</v>
      </c>
      <c r="AP234" s="60">
        <f t="shared" si="41"/>
        <v>0</v>
      </c>
      <c r="AQ234" s="60">
        <f t="shared" si="41"/>
        <v>0</v>
      </c>
      <c r="AR234" s="60">
        <f t="shared" si="41"/>
        <v>0</v>
      </c>
      <c r="AS234" s="246"/>
    </row>
    <row r="235" spans="2:45">
      <c r="Z235" s="245"/>
      <c r="AA235" s="27"/>
      <c r="AB235" s="27"/>
      <c r="AC235" s="28"/>
      <c r="AD235" s="29"/>
      <c r="AE235" s="29"/>
      <c r="AF235" s="29"/>
      <c r="AG235" s="29"/>
      <c r="AH235" s="29"/>
      <c r="AI235" s="29"/>
      <c r="AJ235" s="29"/>
      <c r="AK235" s="29"/>
      <c r="AL235" s="29"/>
      <c r="AM235" s="29"/>
      <c r="AN235" s="29"/>
      <c r="AO235" s="29"/>
      <c r="AP235" s="29"/>
      <c r="AQ235" s="29"/>
      <c r="AR235" s="180">
        <v>0</v>
      </c>
      <c r="AS235" s="246"/>
    </row>
    <row r="236" spans="2:45">
      <c r="Z236" s="245"/>
      <c r="AA236" s="193" t="s">
        <v>59</v>
      </c>
      <c r="AB236" s="193"/>
      <c r="AC236" s="193"/>
      <c r="AD236" s="23" t="s">
        <v>36</v>
      </c>
      <c r="AE236" s="23" t="s">
        <v>47</v>
      </c>
      <c r="AF236" s="23" t="s">
        <v>37</v>
      </c>
      <c r="AG236" s="23" t="s">
        <v>38</v>
      </c>
      <c r="AH236" s="23" t="s">
        <v>43</v>
      </c>
      <c r="AI236" s="23" t="s">
        <v>44</v>
      </c>
      <c r="AJ236" s="23" t="s">
        <v>45</v>
      </c>
      <c r="AK236" s="23" t="s">
        <v>46</v>
      </c>
      <c r="AL236" s="23" t="s">
        <v>39</v>
      </c>
      <c r="AM236" s="23" t="s">
        <v>40</v>
      </c>
      <c r="AN236" s="23" t="s">
        <v>71</v>
      </c>
      <c r="AO236" s="23" t="s">
        <v>48</v>
      </c>
      <c r="AP236" s="23" t="s">
        <v>41</v>
      </c>
      <c r="AQ236" s="23" t="s">
        <v>42</v>
      </c>
      <c r="AR236" s="24">
        <v>0</v>
      </c>
      <c r="AS236" s="246"/>
    </row>
    <row r="237" spans="2:45">
      <c r="Z237" s="245"/>
      <c r="AA237" s="25" t="s">
        <v>60</v>
      </c>
      <c r="AB237" s="25">
        <v>2021</v>
      </c>
      <c r="AC237" s="26" t="s">
        <v>73</v>
      </c>
      <c r="AD237" s="60">
        <f>AD140-AD48</f>
        <v>6.9999999999999785E-3</v>
      </c>
      <c r="AE237" s="60">
        <f t="shared" ref="AE237:AR237" si="42">AE140-AE48</f>
        <v>0</v>
      </c>
      <c r="AF237" s="60">
        <f t="shared" si="42"/>
        <v>-6.1999999999999944E-2</v>
      </c>
      <c r="AG237" s="60">
        <f t="shared" si="42"/>
        <v>0</v>
      </c>
      <c r="AH237" s="60">
        <f t="shared" si="42"/>
        <v>-4.9999999999999989E-2</v>
      </c>
      <c r="AI237" s="60">
        <f t="shared" si="42"/>
        <v>5.00000000000006E-3</v>
      </c>
      <c r="AJ237" s="60">
        <f t="shared" si="42"/>
        <v>0</v>
      </c>
      <c r="AK237" s="60">
        <f t="shared" si="42"/>
        <v>0</v>
      </c>
      <c r="AL237" s="60">
        <f t="shared" si="42"/>
        <v>0</v>
      </c>
      <c r="AM237" s="60">
        <f t="shared" si="42"/>
        <v>0</v>
      </c>
      <c r="AN237" s="60">
        <f t="shared" si="42"/>
        <v>0.1</v>
      </c>
      <c r="AO237" s="60">
        <f t="shared" si="42"/>
        <v>0</v>
      </c>
      <c r="AP237" s="60">
        <f t="shared" si="42"/>
        <v>0</v>
      </c>
      <c r="AQ237" s="60">
        <f t="shared" si="42"/>
        <v>0</v>
      </c>
      <c r="AR237" s="60">
        <f t="shared" si="42"/>
        <v>0</v>
      </c>
      <c r="AS237" s="246"/>
    </row>
    <row r="238" spans="2:45">
      <c r="B238" s="250" t="s">
        <v>360</v>
      </c>
      <c r="C238" s="251">
        <v>2021</v>
      </c>
      <c r="D238" s="251">
        <v>2030</v>
      </c>
      <c r="E238" s="251">
        <v>2030</v>
      </c>
      <c r="F238" t="s">
        <v>306</v>
      </c>
      <c r="Z238" s="245"/>
      <c r="AA238" s="25" t="s">
        <v>60</v>
      </c>
      <c r="AB238" s="25">
        <v>2030</v>
      </c>
      <c r="AC238" s="26" t="s">
        <v>73</v>
      </c>
      <c r="AD238" s="60">
        <f t="shared" ref="AD238:AR247" si="43">AD141-AD49</f>
        <v>-1.9999999999999997E-2</v>
      </c>
      <c r="AE238" s="60">
        <f t="shared" si="43"/>
        <v>0</v>
      </c>
      <c r="AF238" s="60">
        <f t="shared" si="43"/>
        <v>8.0000000000000071E-3</v>
      </c>
      <c r="AG238" s="60">
        <f t="shared" si="43"/>
        <v>0.01</v>
      </c>
      <c r="AH238" s="60">
        <f t="shared" si="43"/>
        <v>0.12599999999999997</v>
      </c>
      <c r="AI238" s="60">
        <f t="shared" si="43"/>
        <v>-0.14400000000000002</v>
      </c>
      <c r="AJ238" s="60">
        <f t="shared" si="43"/>
        <v>0</v>
      </c>
      <c r="AK238" s="60">
        <f t="shared" si="43"/>
        <v>0</v>
      </c>
      <c r="AL238" s="60">
        <f t="shared" si="43"/>
        <v>0</v>
      </c>
      <c r="AM238" s="60">
        <f t="shared" si="43"/>
        <v>0</v>
      </c>
      <c r="AN238" s="60">
        <f t="shared" si="43"/>
        <v>0.03</v>
      </c>
      <c r="AO238" s="60">
        <f t="shared" si="43"/>
        <v>0</v>
      </c>
      <c r="AP238" s="60">
        <f t="shared" si="43"/>
        <v>-0.01</v>
      </c>
      <c r="AQ238" s="60">
        <f t="shared" si="43"/>
        <v>0</v>
      </c>
      <c r="AR238" s="60">
        <f t="shared" si="43"/>
        <v>0</v>
      </c>
      <c r="AS238" s="246"/>
    </row>
    <row r="239" spans="2:45">
      <c r="B239" s="57" t="s">
        <v>190</v>
      </c>
      <c r="C239" s="253">
        <v>4007.423583984375</v>
      </c>
      <c r="D239" s="260">
        <f t="array" ref="D239:D251">MMULT(J4:W16,TRANSPOSE('A renseigner'!E83:R83))*C252*'A renseigner'!E160*'A renseigner'!G40/'A renseigner'!E40</f>
        <v>4217.9337126770833</v>
      </c>
      <c r="E239" s="253"/>
      <c r="F239" s="255">
        <f>D239-C239</f>
        <v>210.51012869270835</v>
      </c>
      <c r="G239" s="255"/>
      <c r="Z239" s="245"/>
      <c r="AA239" s="25" t="s">
        <v>60</v>
      </c>
      <c r="AB239" s="25">
        <v>2050</v>
      </c>
      <c r="AC239" s="26" t="s">
        <v>73</v>
      </c>
      <c r="AD239" s="60">
        <f t="shared" si="43"/>
        <v>0</v>
      </c>
      <c r="AE239" s="60">
        <f t="shared" si="43"/>
        <v>0</v>
      </c>
      <c r="AF239" s="60">
        <f t="shared" si="43"/>
        <v>2.6999999999999996E-2</v>
      </c>
      <c r="AG239" s="60">
        <f t="shared" si="43"/>
        <v>7.9999999999999984E-3</v>
      </c>
      <c r="AH239" s="60">
        <f t="shared" si="43"/>
        <v>0.10300000000000004</v>
      </c>
      <c r="AI239" s="60">
        <f t="shared" si="43"/>
        <v>-0.21799999999999997</v>
      </c>
      <c r="AJ239" s="60">
        <f t="shared" si="43"/>
        <v>0</v>
      </c>
      <c r="AK239" s="60">
        <f t="shared" si="43"/>
        <v>0</v>
      </c>
      <c r="AL239" s="60">
        <f t="shared" si="43"/>
        <v>0</v>
      </c>
      <c r="AM239" s="60">
        <f t="shared" si="43"/>
        <v>0</v>
      </c>
      <c r="AN239" s="60">
        <f t="shared" si="43"/>
        <v>0.1</v>
      </c>
      <c r="AO239" s="60">
        <f t="shared" si="43"/>
        <v>0</v>
      </c>
      <c r="AP239" s="60">
        <f t="shared" si="43"/>
        <v>-0.02</v>
      </c>
      <c r="AQ239" s="60">
        <f t="shared" si="43"/>
        <v>0</v>
      </c>
      <c r="AR239" s="60">
        <f t="shared" si="43"/>
        <v>0</v>
      </c>
      <c r="AS239" s="246"/>
    </row>
    <row r="240" spans="2:45">
      <c r="B240" s="57" t="s">
        <v>48</v>
      </c>
      <c r="C240" s="253">
        <v>0</v>
      </c>
      <c r="D240" s="253">
        <v>0</v>
      </c>
      <c r="E240" s="253"/>
      <c r="F240" s="255">
        <f t="shared" ref="F240:F252" si="44">D240-C240</f>
        <v>0</v>
      </c>
      <c r="G240" s="255"/>
      <c r="Z240" s="245"/>
      <c r="AA240" s="27"/>
      <c r="AB240" s="27"/>
      <c r="AC240" s="28"/>
      <c r="AD240" s="60">
        <f t="shared" si="43"/>
        <v>0</v>
      </c>
      <c r="AE240" s="60">
        <f t="shared" si="43"/>
        <v>0</v>
      </c>
      <c r="AF240" s="60">
        <f t="shared" si="43"/>
        <v>0</v>
      </c>
      <c r="AG240" s="60">
        <f t="shared" si="43"/>
        <v>0</v>
      </c>
      <c r="AH240" s="60">
        <f t="shared" si="43"/>
        <v>0</v>
      </c>
      <c r="AI240" s="60">
        <f t="shared" si="43"/>
        <v>0</v>
      </c>
      <c r="AJ240" s="60">
        <f t="shared" si="43"/>
        <v>0</v>
      </c>
      <c r="AK240" s="60">
        <f t="shared" si="43"/>
        <v>0</v>
      </c>
      <c r="AL240" s="60">
        <f t="shared" si="43"/>
        <v>0</v>
      </c>
      <c r="AM240" s="60">
        <f t="shared" si="43"/>
        <v>0</v>
      </c>
      <c r="AN240" s="60">
        <f t="shared" si="43"/>
        <v>0</v>
      </c>
      <c r="AO240" s="60">
        <f t="shared" si="43"/>
        <v>0</v>
      </c>
      <c r="AP240" s="60">
        <f t="shared" si="43"/>
        <v>0</v>
      </c>
      <c r="AQ240" s="60">
        <f t="shared" si="43"/>
        <v>0</v>
      </c>
      <c r="AR240" s="60">
        <f t="shared" si="43"/>
        <v>0</v>
      </c>
      <c r="AS240" s="246"/>
    </row>
    <row r="241" spans="2:45">
      <c r="B241" s="57" t="s">
        <v>308</v>
      </c>
      <c r="C241" s="253">
        <v>0</v>
      </c>
      <c r="D241" s="253">
        <v>0</v>
      </c>
      <c r="E241" s="253"/>
      <c r="F241" s="255">
        <f t="shared" si="44"/>
        <v>0</v>
      </c>
      <c r="G241" s="255"/>
      <c r="Z241" s="245"/>
      <c r="AA241" s="25" t="s">
        <v>61</v>
      </c>
      <c r="AB241" s="25">
        <v>2021</v>
      </c>
      <c r="AC241" s="26" t="s">
        <v>73</v>
      </c>
      <c r="AD241" s="60">
        <f t="shared" si="43"/>
        <v>0</v>
      </c>
      <c r="AE241" s="60">
        <f t="shared" si="43"/>
        <v>0</v>
      </c>
      <c r="AF241" s="60">
        <f t="shared" si="43"/>
        <v>0</v>
      </c>
      <c r="AG241" s="60">
        <f t="shared" si="43"/>
        <v>0</v>
      </c>
      <c r="AH241" s="60">
        <f t="shared" si="43"/>
        <v>0</v>
      </c>
      <c r="AI241" s="60">
        <f t="shared" si="43"/>
        <v>0</v>
      </c>
      <c r="AJ241" s="60">
        <f t="shared" si="43"/>
        <v>0</v>
      </c>
      <c r="AK241" s="60">
        <f t="shared" si="43"/>
        <v>0</v>
      </c>
      <c r="AL241" s="60">
        <f t="shared" si="43"/>
        <v>0</v>
      </c>
      <c r="AM241" s="60">
        <f t="shared" si="43"/>
        <v>0</v>
      </c>
      <c r="AN241" s="60">
        <f t="shared" si="43"/>
        <v>0</v>
      </c>
      <c r="AO241" s="60">
        <f t="shared" si="43"/>
        <v>0</v>
      </c>
      <c r="AP241" s="60">
        <f t="shared" si="43"/>
        <v>0</v>
      </c>
      <c r="AQ241" s="60">
        <f t="shared" si="43"/>
        <v>0</v>
      </c>
      <c r="AR241" s="60">
        <f t="shared" si="43"/>
        <v>0</v>
      </c>
      <c r="AS241" s="246"/>
    </row>
    <row r="242" spans="2:45">
      <c r="B242" s="57" t="s">
        <v>72</v>
      </c>
      <c r="C242" s="253">
        <v>1697.79931640625</v>
      </c>
      <c r="D242" s="253">
        <v>1119.8834011984184</v>
      </c>
      <c r="E242" s="253"/>
      <c r="F242" s="255">
        <f t="shared" si="44"/>
        <v>-577.91591520783163</v>
      </c>
      <c r="G242" s="255"/>
      <c r="Z242" s="245"/>
      <c r="AA242" s="25" t="s">
        <v>61</v>
      </c>
      <c r="AB242" s="25">
        <v>2030</v>
      </c>
      <c r="AC242" s="26" t="s">
        <v>73</v>
      </c>
      <c r="AD242" s="60">
        <f t="shared" si="43"/>
        <v>0</v>
      </c>
      <c r="AE242" s="60">
        <f t="shared" si="43"/>
        <v>0</v>
      </c>
      <c r="AF242" s="60">
        <f t="shared" si="43"/>
        <v>0</v>
      </c>
      <c r="AG242" s="60">
        <f t="shared" si="43"/>
        <v>0</v>
      </c>
      <c r="AH242" s="60">
        <f t="shared" si="43"/>
        <v>0</v>
      </c>
      <c r="AI242" s="60">
        <f t="shared" si="43"/>
        <v>0</v>
      </c>
      <c r="AJ242" s="60">
        <f t="shared" si="43"/>
        <v>0</v>
      </c>
      <c r="AK242" s="60">
        <f t="shared" si="43"/>
        <v>0</v>
      </c>
      <c r="AL242" s="60">
        <f t="shared" si="43"/>
        <v>0</v>
      </c>
      <c r="AM242" s="60">
        <f t="shared" si="43"/>
        <v>0</v>
      </c>
      <c r="AN242" s="60">
        <f t="shared" si="43"/>
        <v>0</v>
      </c>
      <c r="AO242" s="60">
        <f t="shared" si="43"/>
        <v>0</v>
      </c>
      <c r="AP242" s="60">
        <f t="shared" si="43"/>
        <v>0</v>
      </c>
      <c r="AQ242" s="60">
        <f t="shared" si="43"/>
        <v>0</v>
      </c>
      <c r="AR242" s="60">
        <f t="shared" si="43"/>
        <v>0</v>
      </c>
      <c r="AS242" s="246"/>
    </row>
    <row r="243" spans="2:45">
      <c r="B243" s="57" t="s">
        <v>42</v>
      </c>
      <c r="C243" s="253">
        <v>0</v>
      </c>
      <c r="D243" s="253">
        <v>180.4808059949103</v>
      </c>
      <c r="E243" s="253"/>
      <c r="F243" s="255">
        <f t="shared" si="44"/>
        <v>180.4808059949103</v>
      </c>
      <c r="G243" s="255"/>
      <c r="Z243" s="245"/>
      <c r="AA243" s="25" t="s">
        <v>61</v>
      </c>
      <c r="AB243" s="25">
        <v>2050</v>
      </c>
      <c r="AC243" s="26" t="s">
        <v>73</v>
      </c>
      <c r="AD243" s="60">
        <f t="shared" si="43"/>
        <v>0</v>
      </c>
      <c r="AE243" s="60">
        <f t="shared" si="43"/>
        <v>0</v>
      </c>
      <c r="AF243" s="60">
        <f t="shared" si="43"/>
        <v>0</v>
      </c>
      <c r="AG243" s="60">
        <f t="shared" si="43"/>
        <v>0</v>
      </c>
      <c r="AH243" s="60">
        <f t="shared" si="43"/>
        <v>0</v>
      </c>
      <c r="AI243" s="60">
        <f t="shared" si="43"/>
        <v>0</v>
      </c>
      <c r="AJ243" s="60">
        <f t="shared" si="43"/>
        <v>0</v>
      </c>
      <c r="AK243" s="60">
        <f t="shared" si="43"/>
        <v>0</v>
      </c>
      <c r="AL243" s="60">
        <f t="shared" si="43"/>
        <v>0</v>
      </c>
      <c r="AM243" s="60">
        <f t="shared" si="43"/>
        <v>0</v>
      </c>
      <c r="AN243" s="60">
        <f t="shared" si="43"/>
        <v>0</v>
      </c>
      <c r="AO243" s="60">
        <f t="shared" si="43"/>
        <v>0</v>
      </c>
      <c r="AP243" s="60">
        <f t="shared" si="43"/>
        <v>0</v>
      </c>
      <c r="AQ243" s="60">
        <f t="shared" si="43"/>
        <v>0</v>
      </c>
      <c r="AR243" s="60">
        <f t="shared" si="43"/>
        <v>0</v>
      </c>
      <c r="AS243" s="246"/>
    </row>
    <row r="244" spans="2:45">
      <c r="B244" s="57" t="s">
        <v>309</v>
      </c>
      <c r="C244" s="253">
        <v>15.315262794494629</v>
      </c>
      <c r="D244" s="253">
        <v>119.62165806726145</v>
      </c>
      <c r="E244" s="253"/>
      <c r="F244" s="255">
        <f t="shared" si="44"/>
        <v>104.30639527276682</v>
      </c>
      <c r="G244" s="255"/>
      <c r="Z244" s="245"/>
      <c r="AA244" s="27"/>
      <c r="AB244" s="27"/>
      <c r="AC244" s="28"/>
      <c r="AD244" s="60">
        <f t="shared" si="43"/>
        <v>0</v>
      </c>
      <c r="AE244" s="60">
        <f t="shared" si="43"/>
        <v>0</v>
      </c>
      <c r="AF244" s="60">
        <f t="shared" si="43"/>
        <v>0</v>
      </c>
      <c r="AG244" s="60">
        <f t="shared" si="43"/>
        <v>0</v>
      </c>
      <c r="AH244" s="60">
        <f t="shared" si="43"/>
        <v>0</v>
      </c>
      <c r="AI244" s="60">
        <f t="shared" si="43"/>
        <v>0</v>
      </c>
      <c r="AJ244" s="60">
        <f t="shared" si="43"/>
        <v>0</v>
      </c>
      <c r="AK244" s="60">
        <f t="shared" si="43"/>
        <v>0</v>
      </c>
      <c r="AL244" s="60">
        <f t="shared" si="43"/>
        <v>0</v>
      </c>
      <c r="AM244" s="60">
        <f t="shared" si="43"/>
        <v>0</v>
      </c>
      <c r="AN244" s="60">
        <f t="shared" si="43"/>
        <v>0</v>
      </c>
      <c r="AO244" s="60">
        <f t="shared" si="43"/>
        <v>0</v>
      </c>
      <c r="AP244" s="60">
        <f t="shared" si="43"/>
        <v>0</v>
      </c>
      <c r="AQ244" s="60">
        <f t="shared" si="43"/>
        <v>0</v>
      </c>
      <c r="AR244" s="60">
        <f t="shared" si="43"/>
        <v>0</v>
      </c>
      <c r="AS244" s="246"/>
    </row>
    <row r="245" spans="2:45">
      <c r="B245" s="57" t="s">
        <v>310</v>
      </c>
      <c r="C245" s="253">
        <v>0</v>
      </c>
      <c r="D245" s="253">
        <v>0</v>
      </c>
      <c r="E245" s="253"/>
      <c r="F245" s="255">
        <f t="shared" si="44"/>
        <v>0</v>
      </c>
      <c r="G245" s="255"/>
      <c r="Z245" s="245"/>
      <c r="AA245" s="25" t="s">
        <v>62</v>
      </c>
      <c r="AB245" s="25">
        <v>2021</v>
      </c>
      <c r="AC245" s="26" t="s">
        <v>73</v>
      </c>
      <c r="AD245" s="60">
        <f t="shared" si="43"/>
        <v>0</v>
      </c>
      <c r="AE245" s="60">
        <f t="shared" si="43"/>
        <v>0</v>
      </c>
      <c r="AF245" s="60">
        <f t="shared" si="43"/>
        <v>0</v>
      </c>
      <c r="AG245" s="60">
        <f t="shared" si="43"/>
        <v>0</v>
      </c>
      <c r="AH245" s="60">
        <f t="shared" si="43"/>
        <v>0</v>
      </c>
      <c r="AI245" s="60">
        <f t="shared" si="43"/>
        <v>0</v>
      </c>
      <c r="AJ245" s="60">
        <f t="shared" si="43"/>
        <v>0</v>
      </c>
      <c r="AK245" s="60">
        <f t="shared" si="43"/>
        <v>0</v>
      </c>
      <c r="AL245" s="60">
        <f t="shared" si="43"/>
        <v>0</v>
      </c>
      <c r="AM245" s="60">
        <f t="shared" si="43"/>
        <v>0</v>
      </c>
      <c r="AN245" s="60">
        <f t="shared" si="43"/>
        <v>0</v>
      </c>
      <c r="AO245" s="60">
        <f t="shared" si="43"/>
        <v>0</v>
      </c>
      <c r="AP245" s="60">
        <f t="shared" si="43"/>
        <v>0</v>
      </c>
      <c r="AQ245" s="60">
        <f t="shared" si="43"/>
        <v>0</v>
      </c>
      <c r="AR245" s="60">
        <f t="shared" si="43"/>
        <v>0</v>
      </c>
      <c r="AS245" s="246"/>
    </row>
    <row r="246" spans="2:45">
      <c r="B246" s="57" t="s">
        <v>36</v>
      </c>
      <c r="C246" s="253">
        <v>0</v>
      </c>
      <c r="D246" s="253">
        <v>0</v>
      </c>
      <c r="E246" s="253"/>
      <c r="F246" s="255">
        <f t="shared" si="44"/>
        <v>0</v>
      </c>
      <c r="G246" s="255"/>
      <c r="Z246" s="245"/>
      <c r="AA246" s="25" t="s">
        <v>62</v>
      </c>
      <c r="AB246" s="25">
        <v>2030</v>
      </c>
      <c r="AC246" s="26" t="s">
        <v>73</v>
      </c>
      <c r="AD246" s="60">
        <f t="shared" si="43"/>
        <v>0</v>
      </c>
      <c r="AE246" s="60">
        <f t="shared" si="43"/>
        <v>0</v>
      </c>
      <c r="AF246" s="60">
        <f t="shared" si="43"/>
        <v>0</v>
      </c>
      <c r="AG246" s="60">
        <f>AG149-AG57</f>
        <v>-0.26500000000000001</v>
      </c>
      <c r="AH246" s="60">
        <f t="shared" si="43"/>
        <v>0.26500000000000001</v>
      </c>
      <c r="AI246" s="60">
        <f t="shared" si="43"/>
        <v>0</v>
      </c>
      <c r="AJ246" s="60">
        <f t="shared" si="43"/>
        <v>0</v>
      </c>
      <c r="AK246" s="60">
        <f t="shared" si="43"/>
        <v>0</v>
      </c>
      <c r="AL246" s="60">
        <f t="shared" si="43"/>
        <v>0</v>
      </c>
      <c r="AM246" s="60">
        <f t="shared" si="43"/>
        <v>0</v>
      </c>
      <c r="AN246" s="60">
        <f t="shared" si="43"/>
        <v>0</v>
      </c>
      <c r="AO246" s="60">
        <f t="shared" si="43"/>
        <v>0</v>
      </c>
      <c r="AP246" s="60">
        <f t="shared" si="43"/>
        <v>0</v>
      </c>
      <c r="AQ246" s="60">
        <f t="shared" si="43"/>
        <v>0</v>
      </c>
      <c r="AR246" s="60">
        <f t="shared" si="43"/>
        <v>0</v>
      </c>
      <c r="AS246" s="246"/>
    </row>
    <row r="247" spans="2:45">
      <c r="B247" s="57" t="s">
        <v>47</v>
      </c>
      <c r="C247" s="253">
        <v>0</v>
      </c>
      <c r="D247" s="253">
        <v>0</v>
      </c>
      <c r="E247" s="253"/>
      <c r="F247" s="255">
        <f t="shared" si="44"/>
        <v>0</v>
      </c>
      <c r="G247" s="255"/>
      <c r="Z247" s="245"/>
      <c r="AA247" s="25" t="s">
        <v>62</v>
      </c>
      <c r="AB247" s="25">
        <v>2050</v>
      </c>
      <c r="AC247" s="26" t="s">
        <v>73</v>
      </c>
      <c r="AD247" s="60">
        <f t="shared" si="43"/>
        <v>0</v>
      </c>
      <c r="AE247" s="60">
        <f t="shared" si="43"/>
        <v>0</v>
      </c>
      <c r="AF247" s="60">
        <f t="shared" si="43"/>
        <v>0</v>
      </c>
      <c r="AG247" s="60">
        <f t="shared" si="43"/>
        <v>-0.22951957791949998</v>
      </c>
      <c r="AH247" s="60">
        <f t="shared" si="43"/>
        <v>0.23000000000000004</v>
      </c>
      <c r="AI247" s="60">
        <f t="shared" si="43"/>
        <v>0</v>
      </c>
      <c r="AJ247" s="60">
        <f t="shared" si="43"/>
        <v>0</v>
      </c>
      <c r="AK247" s="60">
        <f t="shared" si="43"/>
        <v>0</v>
      </c>
      <c r="AL247" s="60">
        <f t="shared" si="43"/>
        <v>0</v>
      </c>
      <c r="AM247" s="60">
        <f t="shared" si="43"/>
        <v>0</v>
      </c>
      <c r="AN247" s="60">
        <f t="shared" si="43"/>
        <v>0</v>
      </c>
      <c r="AO247" s="60">
        <f t="shared" si="43"/>
        <v>0</v>
      </c>
      <c r="AP247" s="60">
        <f t="shared" si="43"/>
        <v>0</v>
      </c>
      <c r="AQ247" s="60">
        <f t="shared" si="43"/>
        <v>0</v>
      </c>
      <c r="AR247" s="60">
        <f t="shared" si="43"/>
        <v>4.8042208049992041E-4</v>
      </c>
      <c r="AS247" s="246"/>
    </row>
    <row r="248" spans="2:45">
      <c r="B248" s="57" t="s">
        <v>311</v>
      </c>
      <c r="C248" s="253">
        <v>236.39826965332031</v>
      </c>
      <c r="D248" s="253">
        <v>180.4808059949103</v>
      </c>
      <c r="E248" s="253"/>
      <c r="F248" s="255">
        <f t="shared" si="44"/>
        <v>-55.917463658410014</v>
      </c>
      <c r="G248" s="255"/>
      <c r="Z248" s="245"/>
      <c r="AA248" s="27"/>
      <c r="AB248" s="27"/>
      <c r="AC248" s="28"/>
      <c r="AD248" s="29"/>
      <c r="AE248" s="29"/>
      <c r="AF248" s="29"/>
      <c r="AG248" s="29"/>
      <c r="AH248" s="29"/>
      <c r="AI248" s="29"/>
      <c r="AJ248" s="29"/>
      <c r="AK248" s="29"/>
      <c r="AL248" s="29"/>
      <c r="AM248" s="29"/>
      <c r="AN248" s="29"/>
      <c r="AO248" s="29"/>
      <c r="AP248" s="29"/>
      <c r="AQ248" s="29"/>
      <c r="AR248" s="180">
        <v>0</v>
      </c>
      <c r="AS248" s="246"/>
    </row>
    <row r="249" spans="2:45">
      <c r="B249" s="57" t="s">
        <v>312</v>
      </c>
      <c r="C249" s="253">
        <v>0</v>
      </c>
      <c r="D249" s="253">
        <v>0</v>
      </c>
      <c r="E249" s="253"/>
      <c r="F249" s="255">
        <f t="shared" si="44"/>
        <v>0</v>
      </c>
      <c r="G249" s="255"/>
      <c r="Z249" s="245"/>
      <c r="AA249" s="193" t="s">
        <v>63</v>
      </c>
      <c r="AB249" s="193"/>
      <c r="AC249" s="193"/>
      <c r="AD249" s="23" t="s">
        <v>36</v>
      </c>
      <c r="AE249" s="23" t="s">
        <v>47</v>
      </c>
      <c r="AF249" s="23" t="s">
        <v>37</v>
      </c>
      <c r="AG249" s="23" t="s">
        <v>38</v>
      </c>
      <c r="AH249" s="23" t="s">
        <v>43</v>
      </c>
      <c r="AI249" s="23" t="s">
        <v>44</v>
      </c>
      <c r="AJ249" s="23" t="s">
        <v>45</v>
      </c>
      <c r="AK249" s="23" t="s">
        <v>46</v>
      </c>
      <c r="AL249" s="23" t="s">
        <v>39</v>
      </c>
      <c r="AM249" s="23" t="s">
        <v>40</v>
      </c>
      <c r="AN249" s="23" t="s">
        <v>71</v>
      </c>
      <c r="AO249" s="23" t="s">
        <v>48</v>
      </c>
      <c r="AP249" s="23" t="s">
        <v>41</v>
      </c>
      <c r="AQ249" s="23" t="s">
        <v>42</v>
      </c>
      <c r="AR249" s="24">
        <v>0</v>
      </c>
      <c r="AS249" s="246"/>
    </row>
    <row r="250" spans="2:45">
      <c r="B250" s="57" t="s">
        <v>313</v>
      </c>
      <c r="C250" s="253">
        <v>0</v>
      </c>
      <c r="D250" s="253">
        <v>0</v>
      </c>
      <c r="E250" s="253"/>
      <c r="F250" s="255">
        <f t="shared" si="44"/>
        <v>0</v>
      </c>
      <c r="G250" s="255"/>
      <c r="Z250" s="245"/>
      <c r="AA250" s="25" t="s">
        <v>64</v>
      </c>
      <c r="AB250" s="25">
        <v>2021</v>
      </c>
      <c r="AC250" s="26" t="s">
        <v>73</v>
      </c>
      <c r="AD250" s="60">
        <f>AD153-AD61</f>
        <v>0</v>
      </c>
      <c r="AE250" s="60">
        <f t="shared" ref="AE250:AR250" si="45">AE153-AE61</f>
        <v>0</v>
      </c>
      <c r="AF250" s="60">
        <f t="shared" si="45"/>
        <v>0</v>
      </c>
      <c r="AG250" s="60">
        <f t="shared" si="45"/>
        <v>0</v>
      </c>
      <c r="AH250" s="60">
        <f t="shared" si="45"/>
        <v>0</v>
      </c>
      <c r="AI250" s="60">
        <f t="shared" si="45"/>
        <v>0</v>
      </c>
      <c r="AJ250" s="60">
        <f t="shared" si="45"/>
        <v>0</v>
      </c>
      <c r="AK250" s="60">
        <f t="shared" si="45"/>
        <v>0</v>
      </c>
      <c r="AL250" s="60">
        <f t="shared" si="45"/>
        <v>0</v>
      </c>
      <c r="AM250" s="60">
        <f t="shared" si="45"/>
        <v>0</v>
      </c>
      <c r="AN250" s="60">
        <f t="shared" si="45"/>
        <v>0</v>
      </c>
      <c r="AO250" s="60">
        <f t="shared" si="45"/>
        <v>0</v>
      </c>
      <c r="AP250" s="60">
        <f t="shared" si="45"/>
        <v>0</v>
      </c>
      <c r="AQ250" s="60">
        <f t="shared" si="45"/>
        <v>0</v>
      </c>
      <c r="AR250" s="60">
        <f t="shared" si="45"/>
        <v>0</v>
      </c>
      <c r="AS250" s="246"/>
    </row>
    <row r="251" spans="2:45">
      <c r="B251" s="57" t="s">
        <v>98</v>
      </c>
      <c r="C251" s="253"/>
      <c r="D251" s="253">
        <v>197.62648256442679</v>
      </c>
      <c r="E251" s="253"/>
      <c r="F251" s="255">
        <f t="shared" si="44"/>
        <v>197.62648256442679</v>
      </c>
      <c r="G251" s="255"/>
      <c r="Z251" s="245"/>
      <c r="AA251" s="25" t="s">
        <v>64</v>
      </c>
      <c r="AB251" s="25">
        <v>2030</v>
      </c>
      <c r="AC251" s="26" t="s">
        <v>73</v>
      </c>
      <c r="AD251" s="60">
        <f t="shared" ref="AD251:AR264" si="46">AD154-AD62</f>
        <v>0</v>
      </c>
      <c r="AE251" s="60">
        <f t="shared" si="46"/>
        <v>0</v>
      </c>
      <c r="AF251" s="60">
        <f t="shared" si="46"/>
        <v>0</v>
      </c>
      <c r="AG251" s="60">
        <f t="shared" si="46"/>
        <v>0</v>
      </c>
      <c r="AH251" s="60">
        <f t="shared" si="46"/>
        <v>0</v>
      </c>
      <c r="AI251" s="60">
        <f t="shared" si="46"/>
        <v>0</v>
      </c>
      <c r="AJ251" s="60">
        <f t="shared" si="46"/>
        <v>0</v>
      </c>
      <c r="AK251" s="60">
        <f t="shared" si="46"/>
        <v>0</v>
      </c>
      <c r="AL251" s="60">
        <f t="shared" si="46"/>
        <v>0</v>
      </c>
      <c r="AM251" s="60">
        <f t="shared" si="46"/>
        <v>0</v>
      </c>
      <c r="AN251" s="60">
        <f t="shared" si="46"/>
        <v>0</v>
      </c>
      <c r="AO251" s="60">
        <f t="shared" si="46"/>
        <v>0</v>
      </c>
      <c r="AP251" s="60">
        <f t="shared" si="46"/>
        <v>0</v>
      </c>
      <c r="AQ251" s="60">
        <f t="shared" si="46"/>
        <v>0</v>
      </c>
      <c r="AR251" s="60">
        <f t="shared" si="46"/>
        <v>0</v>
      </c>
      <c r="AS251" s="246"/>
    </row>
    <row r="252" spans="2:45">
      <c r="B252" s="257" t="s">
        <v>23</v>
      </c>
      <c r="C252" s="258">
        <v>5956.9365234375</v>
      </c>
      <c r="D252" s="258">
        <f>SUM(D239:D251)</f>
        <v>6016.0268664970099</v>
      </c>
      <c r="E252" s="258"/>
      <c r="F252" s="255">
        <f t="shared" si="44"/>
        <v>59.090343059509905</v>
      </c>
      <c r="G252" s="255"/>
      <c r="Z252" s="245"/>
      <c r="AA252" s="25" t="s">
        <v>64</v>
      </c>
      <c r="AB252" s="25">
        <v>2050</v>
      </c>
      <c r="AC252" s="26" t="s">
        <v>73</v>
      </c>
      <c r="AD252" s="60">
        <f t="shared" si="46"/>
        <v>0</v>
      </c>
      <c r="AE252" s="60">
        <f t="shared" si="46"/>
        <v>0</v>
      </c>
      <c r="AF252" s="60">
        <f t="shared" si="46"/>
        <v>0</v>
      </c>
      <c r="AG252" s="60">
        <f t="shared" si="46"/>
        <v>0</v>
      </c>
      <c r="AH252" s="60">
        <f t="shared" si="46"/>
        <v>0</v>
      </c>
      <c r="AI252" s="60">
        <f t="shared" si="46"/>
        <v>0</v>
      </c>
      <c r="AJ252" s="60">
        <f t="shared" si="46"/>
        <v>0</v>
      </c>
      <c r="AK252" s="60">
        <f t="shared" si="46"/>
        <v>0</v>
      </c>
      <c r="AL252" s="60">
        <f t="shared" si="46"/>
        <v>0</v>
      </c>
      <c r="AM252" s="60">
        <f t="shared" si="46"/>
        <v>0</v>
      </c>
      <c r="AN252" s="60">
        <f t="shared" si="46"/>
        <v>0</v>
      </c>
      <c r="AO252" s="60">
        <f t="shared" si="46"/>
        <v>0</v>
      </c>
      <c r="AP252" s="60">
        <f t="shared" si="46"/>
        <v>0</v>
      </c>
      <c r="AQ252" s="60">
        <f t="shared" si="46"/>
        <v>0</v>
      </c>
      <c r="AR252" s="60">
        <f t="shared" si="46"/>
        <v>0</v>
      </c>
      <c r="AS252" s="246"/>
    </row>
    <row r="253" spans="2:45">
      <c r="Z253" s="245"/>
      <c r="AA253" s="27"/>
      <c r="AB253" s="27"/>
      <c r="AC253" s="28"/>
      <c r="AD253" s="60">
        <f t="shared" si="46"/>
        <v>0</v>
      </c>
      <c r="AE253" s="60">
        <f t="shared" si="46"/>
        <v>0</v>
      </c>
      <c r="AF253" s="60">
        <f t="shared" si="46"/>
        <v>0</v>
      </c>
      <c r="AG253" s="60">
        <f t="shared" si="46"/>
        <v>0</v>
      </c>
      <c r="AH253" s="60">
        <f t="shared" si="46"/>
        <v>0</v>
      </c>
      <c r="AI253" s="60">
        <f t="shared" si="46"/>
        <v>0</v>
      </c>
      <c r="AJ253" s="60">
        <f t="shared" si="46"/>
        <v>0</v>
      </c>
      <c r="AK253" s="60">
        <f t="shared" si="46"/>
        <v>0</v>
      </c>
      <c r="AL253" s="60">
        <f t="shared" si="46"/>
        <v>0</v>
      </c>
      <c r="AM253" s="60">
        <f t="shared" si="46"/>
        <v>0</v>
      </c>
      <c r="AN253" s="60">
        <f t="shared" si="46"/>
        <v>0</v>
      </c>
      <c r="AO253" s="60">
        <f t="shared" si="46"/>
        <v>0</v>
      </c>
      <c r="AP253" s="60">
        <f t="shared" si="46"/>
        <v>0</v>
      </c>
      <c r="AQ253" s="60">
        <f t="shared" si="46"/>
        <v>0</v>
      </c>
      <c r="AR253" s="60">
        <f t="shared" si="46"/>
        <v>0</v>
      </c>
      <c r="AS253" s="246"/>
    </row>
    <row r="254" spans="2:45">
      <c r="Z254" s="245"/>
      <c r="AA254" s="25" t="s">
        <v>65</v>
      </c>
      <c r="AB254" s="25">
        <v>2021</v>
      </c>
      <c r="AC254" s="26" t="s">
        <v>73</v>
      </c>
      <c r="AD254" s="60">
        <f t="shared" si="46"/>
        <v>0</v>
      </c>
      <c r="AE254" s="60">
        <f t="shared" si="46"/>
        <v>0</v>
      </c>
      <c r="AF254" s="60">
        <f t="shared" si="46"/>
        <v>0</v>
      </c>
      <c r="AG254" s="60">
        <f t="shared" si="46"/>
        <v>0</v>
      </c>
      <c r="AH254" s="60">
        <f t="shared" si="46"/>
        <v>0</v>
      </c>
      <c r="AI254" s="60">
        <f t="shared" si="46"/>
        <v>0</v>
      </c>
      <c r="AJ254" s="60">
        <f t="shared" si="46"/>
        <v>0</v>
      </c>
      <c r="AK254" s="60">
        <f t="shared" si="46"/>
        <v>0</v>
      </c>
      <c r="AL254" s="60">
        <f t="shared" si="46"/>
        <v>0</v>
      </c>
      <c r="AM254" s="60">
        <f t="shared" si="46"/>
        <v>0</v>
      </c>
      <c r="AN254" s="60">
        <f t="shared" si="46"/>
        <v>0</v>
      </c>
      <c r="AO254" s="60">
        <f t="shared" si="46"/>
        <v>0</v>
      </c>
      <c r="AP254" s="60">
        <f t="shared" si="46"/>
        <v>0</v>
      </c>
      <c r="AQ254" s="60">
        <f t="shared" si="46"/>
        <v>0</v>
      </c>
      <c r="AR254" s="60">
        <f t="shared" si="46"/>
        <v>0</v>
      </c>
      <c r="AS254" s="246"/>
    </row>
    <row r="255" spans="2:45">
      <c r="Z255" s="245"/>
      <c r="AA255" s="25" t="s">
        <v>65</v>
      </c>
      <c r="AB255" s="25">
        <v>2030</v>
      </c>
      <c r="AC255" s="26" t="s">
        <v>73</v>
      </c>
      <c r="AD255" s="60">
        <f t="shared" si="46"/>
        <v>0</v>
      </c>
      <c r="AE255" s="60">
        <f t="shared" si="46"/>
        <v>0</v>
      </c>
      <c r="AF255" s="60">
        <f t="shared" si="46"/>
        <v>0</v>
      </c>
      <c r="AG255" s="60">
        <f t="shared" si="46"/>
        <v>-6.0403413011329121E-2</v>
      </c>
      <c r="AH255" s="60">
        <f t="shared" si="46"/>
        <v>3.9999999999999994E-2</v>
      </c>
      <c r="AI255" s="60">
        <f t="shared" si="46"/>
        <v>0</v>
      </c>
      <c r="AJ255" s="60">
        <f t="shared" si="46"/>
        <v>0</v>
      </c>
      <c r="AK255" s="60">
        <f t="shared" si="46"/>
        <v>0</v>
      </c>
      <c r="AL255" s="60">
        <f t="shared" si="46"/>
        <v>0</v>
      </c>
      <c r="AM255" s="60">
        <f t="shared" si="46"/>
        <v>0</v>
      </c>
      <c r="AN255" s="60">
        <f t="shared" si="46"/>
        <v>9.000000000000008E-3</v>
      </c>
      <c r="AO255" s="60">
        <f t="shared" si="46"/>
        <v>0</v>
      </c>
      <c r="AP255" s="60">
        <f t="shared" si="46"/>
        <v>1.1860418712793502E-2</v>
      </c>
      <c r="AQ255" s="60">
        <f t="shared" si="46"/>
        <v>0</v>
      </c>
      <c r="AR255" s="60">
        <f t="shared" si="46"/>
        <v>8.6041871279363136E-4</v>
      </c>
      <c r="AS255" s="246"/>
    </row>
    <row r="256" spans="2:45">
      <c r="B256" s="250" t="s">
        <v>87</v>
      </c>
      <c r="C256" s="251">
        <v>2021</v>
      </c>
      <c r="D256" s="251">
        <v>2030</v>
      </c>
      <c r="E256" s="251">
        <v>2030</v>
      </c>
      <c r="F256" t="s">
        <v>306</v>
      </c>
      <c r="G256" t="s">
        <v>475</v>
      </c>
      <c r="Z256" s="245"/>
      <c r="AA256" s="25" t="s">
        <v>65</v>
      </c>
      <c r="AB256" s="25">
        <v>2050</v>
      </c>
      <c r="AC256" s="26" t="s">
        <v>73</v>
      </c>
      <c r="AD256" s="60">
        <f t="shared" si="46"/>
        <v>0</v>
      </c>
      <c r="AE256" s="60">
        <f t="shared" si="46"/>
        <v>0</v>
      </c>
      <c r="AF256" s="60">
        <f t="shared" si="46"/>
        <v>0</v>
      </c>
      <c r="AG256" s="60">
        <f t="shared" si="46"/>
        <v>0</v>
      </c>
      <c r="AH256" s="60">
        <f t="shared" si="46"/>
        <v>0</v>
      </c>
      <c r="AI256" s="60">
        <f t="shared" si="46"/>
        <v>0</v>
      </c>
      <c r="AJ256" s="60">
        <f t="shared" si="46"/>
        <v>0</v>
      </c>
      <c r="AK256" s="60">
        <f t="shared" si="46"/>
        <v>0</v>
      </c>
      <c r="AL256" s="60">
        <f t="shared" si="46"/>
        <v>0</v>
      </c>
      <c r="AM256" s="60">
        <f t="shared" si="46"/>
        <v>0</v>
      </c>
      <c r="AN256" s="60">
        <f t="shared" si="46"/>
        <v>0</v>
      </c>
      <c r="AO256" s="60">
        <f t="shared" si="46"/>
        <v>0</v>
      </c>
      <c r="AP256" s="60">
        <f t="shared" si="46"/>
        <v>0</v>
      </c>
      <c r="AQ256" s="60">
        <f t="shared" si="46"/>
        <v>0</v>
      </c>
      <c r="AR256" s="60">
        <f t="shared" si="46"/>
        <v>0</v>
      </c>
      <c r="AS256" s="246"/>
    </row>
    <row r="257" spans="2:45">
      <c r="B257" s="57" t="s">
        <v>190</v>
      </c>
      <c r="C257" s="253">
        <v>11131.314453125</v>
      </c>
      <c r="D257" s="260">
        <f t="array" ref="D257:D269">MMULT(J4:W16,TRANSPOSE('A renseigner'!E96:R96))*C270*'A renseigner'!E164*'A renseigner'!G41/'A renseigner'!E41</f>
        <v>16826.930267730811</v>
      </c>
      <c r="E257" s="253" cm="1">
        <f t="array" ref="E257:E269">MMULT(J4:W16,TRANSPOSE('A renseigner'!E97:R97))*C270*'A renseigner'!G164*'A renseigner'!K41/'A renseigner'!E41</f>
        <v>22672.894420726905</v>
      </c>
      <c r="F257" s="255">
        <f>D257-C257</f>
        <v>5695.6158146058115</v>
      </c>
      <c r="G257" s="255">
        <f>E257-C257</f>
        <v>11541.579967601905</v>
      </c>
      <c r="Z257" s="245"/>
      <c r="AA257" s="27"/>
      <c r="AB257" s="27"/>
      <c r="AC257" s="28"/>
      <c r="AD257" s="60">
        <f t="shared" si="46"/>
        <v>0</v>
      </c>
      <c r="AE257" s="60">
        <f t="shared" si="46"/>
        <v>0</v>
      </c>
      <c r="AF257" s="60">
        <f t="shared" si="46"/>
        <v>0</v>
      </c>
      <c r="AG257" s="60">
        <f t="shared" si="46"/>
        <v>0</v>
      </c>
      <c r="AH257" s="60">
        <f t="shared" si="46"/>
        <v>0</v>
      </c>
      <c r="AI257" s="60">
        <f t="shared" si="46"/>
        <v>0</v>
      </c>
      <c r="AJ257" s="60">
        <f t="shared" si="46"/>
        <v>0</v>
      </c>
      <c r="AK257" s="60">
        <f t="shared" si="46"/>
        <v>0</v>
      </c>
      <c r="AL257" s="60">
        <f t="shared" si="46"/>
        <v>0</v>
      </c>
      <c r="AM257" s="60">
        <f t="shared" si="46"/>
        <v>0</v>
      </c>
      <c r="AN257" s="60">
        <f t="shared" si="46"/>
        <v>0</v>
      </c>
      <c r="AO257" s="60">
        <f t="shared" si="46"/>
        <v>0</v>
      </c>
      <c r="AP257" s="60">
        <f t="shared" si="46"/>
        <v>0</v>
      </c>
      <c r="AQ257" s="60">
        <f t="shared" si="46"/>
        <v>0</v>
      </c>
      <c r="AR257" s="60">
        <f t="shared" si="46"/>
        <v>0</v>
      </c>
      <c r="AS257" s="246"/>
    </row>
    <row r="258" spans="2:45">
      <c r="B258" s="57" t="s">
        <v>48</v>
      </c>
      <c r="C258" s="253">
        <v>0</v>
      </c>
      <c r="D258" s="260">
        <v>896.1692971215183</v>
      </c>
      <c r="E258" s="253">
        <v>2379.3779736771717</v>
      </c>
      <c r="F258" s="255">
        <f t="shared" ref="F258:F270" si="47">D258-C258</f>
        <v>896.1692971215183</v>
      </c>
      <c r="G258" s="255">
        <f t="shared" ref="G258:G270" si="48">E258-C258</f>
        <v>2379.3779736771717</v>
      </c>
      <c r="Z258" s="245"/>
      <c r="AA258" s="22" t="s">
        <v>66</v>
      </c>
      <c r="AB258" s="30">
        <v>2021</v>
      </c>
      <c r="AC258" s="22"/>
      <c r="AD258" s="60">
        <f t="shared" si="46"/>
        <v>0</v>
      </c>
      <c r="AE258" s="60">
        <f t="shared" si="46"/>
        <v>0</v>
      </c>
      <c r="AF258" s="60">
        <f t="shared" si="46"/>
        <v>0</v>
      </c>
      <c r="AG258" s="60">
        <f t="shared" si="46"/>
        <v>0</v>
      </c>
      <c r="AH258" s="60">
        <f t="shared" si="46"/>
        <v>0</v>
      </c>
      <c r="AI258" s="60">
        <f t="shared" si="46"/>
        <v>0</v>
      </c>
      <c r="AJ258" s="60">
        <f t="shared" si="46"/>
        <v>0</v>
      </c>
      <c r="AK258" s="60">
        <f t="shared" si="46"/>
        <v>0</v>
      </c>
      <c r="AL258" s="60">
        <f t="shared" si="46"/>
        <v>0</v>
      </c>
      <c r="AM258" s="60">
        <f t="shared" si="46"/>
        <v>0</v>
      </c>
      <c r="AN258" s="60">
        <f t="shared" si="46"/>
        <v>0</v>
      </c>
      <c r="AO258" s="60">
        <f t="shared" si="46"/>
        <v>0</v>
      </c>
      <c r="AP258" s="60">
        <f t="shared" si="46"/>
        <v>0</v>
      </c>
      <c r="AQ258" s="60">
        <f t="shared" si="46"/>
        <v>0</v>
      </c>
      <c r="AR258" s="60">
        <f t="shared" si="46"/>
        <v>0</v>
      </c>
      <c r="AS258" s="246"/>
    </row>
    <row r="259" spans="2:45">
      <c r="B259" s="57" t="s">
        <v>308</v>
      </c>
      <c r="C259" s="253">
        <v>1071.27783203125</v>
      </c>
      <c r="D259" s="260">
        <v>2688.5078913645543</v>
      </c>
      <c r="E259" s="253">
        <v>0</v>
      </c>
      <c r="F259" s="255">
        <f t="shared" si="47"/>
        <v>1617.2300593333043</v>
      </c>
      <c r="G259" s="255">
        <f t="shared" si="48"/>
        <v>-1071.27783203125</v>
      </c>
      <c r="H259">
        <v>2030</v>
      </c>
      <c r="Z259" s="245"/>
      <c r="AA259" s="22" t="s">
        <v>66</v>
      </c>
      <c r="AB259" s="30">
        <v>2030</v>
      </c>
      <c r="AC259" s="22"/>
      <c r="AD259" s="60">
        <f t="shared" si="46"/>
        <v>0</v>
      </c>
      <c r="AE259" s="60">
        <f t="shared" si="46"/>
        <v>0</v>
      </c>
      <c r="AF259" s="60">
        <f t="shared" si="46"/>
        <v>0</v>
      </c>
      <c r="AG259" s="60">
        <f t="shared" si="46"/>
        <v>-3.9999999999999925E-2</v>
      </c>
      <c r="AH259" s="60">
        <f t="shared" si="46"/>
        <v>0.05</v>
      </c>
      <c r="AI259" s="60">
        <f t="shared" si="46"/>
        <v>0</v>
      </c>
      <c r="AJ259" s="60">
        <f t="shared" si="46"/>
        <v>0</v>
      </c>
      <c r="AK259" s="60">
        <f t="shared" si="46"/>
        <v>0</v>
      </c>
      <c r="AL259" s="60">
        <f t="shared" si="46"/>
        <v>0</v>
      </c>
      <c r="AM259" s="60">
        <f t="shared" si="46"/>
        <v>0</v>
      </c>
      <c r="AN259" s="60">
        <f t="shared" si="46"/>
        <v>-1.0000000000000009E-2</v>
      </c>
      <c r="AO259" s="60">
        <f t="shared" si="46"/>
        <v>0</v>
      </c>
      <c r="AP259" s="60">
        <f t="shared" si="46"/>
        <v>0</v>
      </c>
      <c r="AQ259" s="60">
        <f t="shared" si="46"/>
        <v>0</v>
      </c>
      <c r="AR259" s="60">
        <f t="shared" si="46"/>
        <v>0</v>
      </c>
      <c r="AS259" s="246"/>
    </row>
    <row r="260" spans="2:45">
      <c r="B260" s="57" t="s">
        <v>72</v>
      </c>
      <c r="C260" s="253">
        <v>24657.69140625</v>
      </c>
      <c r="D260" s="260">
        <v>9140.9268306394861</v>
      </c>
      <c r="E260" s="253">
        <v>4044.9425552511916</v>
      </c>
      <c r="F260" s="255">
        <f t="shared" si="47"/>
        <v>-15516.764575610514</v>
      </c>
      <c r="G260" s="255">
        <f t="shared" si="48"/>
        <v>-20612.748850998807</v>
      </c>
      <c r="H260" s="255" t="s">
        <v>411</v>
      </c>
      <c r="Z260" s="245"/>
      <c r="AA260" s="22" t="s">
        <v>66</v>
      </c>
      <c r="AB260" s="30">
        <v>2050</v>
      </c>
      <c r="AC260" s="22"/>
      <c r="AD260" s="60">
        <f t="shared" si="46"/>
        <v>0</v>
      </c>
      <c r="AE260" s="60">
        <f t="shared" si="46"/>
        <v>0</v>
      </c>
      <c r="AF260" s="60">
        <f t="shared" si="46"/>
        <v>0</v>
      </c>
      <c r="AG260" s="60">
        <f t="shared" si="46"/>
        <v>-4.0189416158322916E-2</v>
      </c>
      <c r="AH260" s="60">
        <f t="shared" si="46"/>
        <v>0.05</v>
      </c>
      <c r="AI260" s="60">
        <f t="shared" si="46"/>
        <v>0</v>
      </c>
      <c r="AJ260" s="60">
        <f t="shared" si="46"/>
        <v>0</v>
      </c>
      <c r="AK260" s="60">
        <f t="shared" si="46"/>
        <v>0</v>
      </c>
      <c r="AL260" s="60">
        <f t="shared" si="46"/>
        <v>0</v>
      </c>
      <c r="AM260" s="60">
        <f t="shared" si="46"/>
        <v>0</v>
      </c>
      <c r="AN260" s="60">
        <f t="shared" si="46"/>
        <v>-9.8105838416771007E-3</v>
      </c>
      <c r="AO260" s="60">
        <f t="shared" si="46"/>
        <v>0</v>
      </c>
      <c r="AP260" s="60">
        <f t="shared" si="46"/>
        <v>0</v>
      </c>
      <c r="AQ260" s="60">
        <f t="shared" si="46"/>
        <v>0</v>
      </c>
      <c r="AR260" s="60">
        <f t="shared" si="46"/>
        <v>1.8941615832290815E-4</v>
      </c>
      <c r="AS260" s="246"/>
    </row>
    <row r="261" spans="2:45">
      <c r="B261" s="57" t="s">
        <v>42</v>
      </c>
      <c r="C261" s="253">
        <v>0</v>
      </c>
      <c r="D261" s="260">
        <v>0</v>
      </c>
      <c r="E261" s="253">
        <v>0</v>
      </c>
      <c r="F261" s="255">
        <f t="shared" si="47"/>
        <v>0</v>
      </c>
      <c r="G261" s="255">
        <f t="shared" si="48"/>
        <v>0</v>
      </c>
      <c r="H261" s="255"/>
      <c r="Z261" s="245"/>
      <c r="AA261" s="27"/>
      <c r="AB261" s="27"/>
      <c r="AC261" s="28"/>
      <c r="AD261" s="60">
        <f t="shared" si="46"/>
        <v>0</v>
      </c>
      <c r="AE261" s="60">
        <f t="shared" si="46"/>
        <v>0</v>
      </c>
      <c r="AF261" s="60">
        <f t="shared" si="46"/>
        <v>0</v>
      </c>
      <c r="AG261" s="60">
        <f t="shared" si="46"/>
        <v>0</v>
      </c>
      <c r="AH261" s="60">
        <f t="shared" si="46"/>
        <v>0</v>
      </c>
      <c r="AI261" s="60">
        <f t="shared" si="46"/>
        <v>0</v>
      </c>
      <c r="AJ261" s="60">
        <f t="shared" si="46"/>
        <v>0</v>
      </c>
      <c r="AK261" s="60">
        <f t="shared" si="46"/>
        <v>0</v>
      </c>
      <c r="AL261" s="60">
        <f t="shared" si="46"/>
        <v>0</v>
      </c>
      <c r="AM261" s="60">
        <f t="shared" si="46"/>
        <v>0</v>
      </c>
      <c r="AN261" s="60">
        <f t="shared" si="46"/>
        <v>0</v>
      </c>
      <c r="AO261" s="60">
        <f t="shared" si="46"/>
        <v>0</v>
      </c>
      <c r="AP261" s="60">
        <f t="shared" si="46"/>
        <v>0</v>
      </c>
      <c r="AQ261" s="60">
        <f t="shared" si="46"/>
        <v>0</v>
      </c>
      <c r="AR261" s="60">
        <f t="shared" si="46"/>
        <v>0</v>
      </c>
      <c r="AS261" s="246"/>
    </row>
    <row r="262" spans="2:45">
      <c r="B262" s="57" t="s">
        <v>309</v>
      </c>
      <c r="C262" s="253">
        <v>715.1671142578125</v>
      </c>
      <c r="D262" s="260">
        <v>4928.9311341683506</v>
      </c>
      <c r="E262" s="253">
        <v>4282.8803526189085</v>
      </c>
      <c r="F262" s="255">
        <f t="shared" si="47"/>
        <v>4213.7640199105381</v>
      </c>
      <c r="G262" s="255">
        <f t="shared" si="48"/>
        <v>3567.713238361096</v>
      </c>
      <c r="H262" s="255" t="s">
        <v>410</v>
      </c>
      <c r="Z262" s="245"/>
      <c r="AA262" s="22" t="s">
        <v>16</v>
      </c>
      <c r="AB262" s="30">
        <v>2021</v>
      </c>
      <c r="AC262" s="31"/>
      <c r="AD262" s="60">
        <f t="shared" si="46"/>
        <v>0</v>
      </c>
      <c r="AE262" s="60">
        <f t="shared" si="46"/>
        <v>0</v>
      </c>
      <c r="AF262" s="60">
        <f t="shared" si="46"/>
        <v>0</v>
      </c>
      <c r="AG262" s="60">
        <f t="shared" si="46"/>
        <v>0</v>
      </c>
      <c r="AH262" s="60">
        <f t="shared" si="46"/>
        <v>0</v>
      </c>
      <c r="AI262" s="60">
        <f t="shared" si="46"/>
        <v>0</v>
      </c>
      <c r="AJ262" s="60">
        <f t="shared" si="46"/>
        <v>0</v>
      </c>
      <c r="AK262" s="60">
        <f t="shared" si="46"/>
        <v>0</v>
      </c>
      <c r="AL262" s="60">
        <f t="shared" si="46"/>
        <v>0</v>
      </c>
      <c r="AM262" s="60">
        <f t="shared" si="46"/>
        <v>0</v>
      </c>
      <c r="AN262" s="60">
        <f t="shared" si="46"/>
        <v>0</v>
      </c>
      <c r="AO262" s="60">
        <f t="shared" si="46"/>
        <v>0</v>
      </c>
      <c r="AP262" s="60">
        <f t="shared" si="46"/>
        <v>0</v>
      </c>
      <c r="AQ262" s="60">
        <f t="shared" si="46"/>
        <v>0</v>
      </c>
      <c r="AR262" s="60">
        <f t="shared" si="46"/>
        <v>0</v>
      </c>
      <c r="AS262" s="246"/>
    </row>
    <row r="263" spans="2:45">
      <c r="B263" s="57" t="s">
        <v>310</v>
      </c>
      <c r="C263" s="253">
        <v>0</v>
      </c>
      <c r="D263" s="260">
        <v>2240.4232428037958</v>
      </c>
      <c r="E263" s="253">
        <v>2855.253568412606</v>
      </c>
      <c r="F263" s="255">
        <f t="shared" si="47"/>
        <v>2240.4232428037958</v>
      </c>
      <c r="G263" s="255">
        <f>E263-C263</f>
        <v>2855.253568412606</v>
      </c>
      <c r="Z263" s="245"/>
      <c r="AA263" s="22" t="s">
        <v>16</v>
      </c>
      <c r="AB263" s="30">
        <v>2030</v>
      </c>
      <c r="AC263" s="31"/>
      <c r="AD263" s="60">
        <f t="shared" si="46"/>
        <v>0</v>
      </c>
      <c r="AE263" s="60">
        <f t="shared" si="46"/>
        <v>0</v>
      </c>
      <c r="AF263" s="60">
        <f t="shared" si="46"/>
        <v>0</v>
      </c>
      <c r="AG263" s="60">
        <f t="shared" si="46"/>
        <v>0</v>
      </c>
      <c r="AH263" s="60">
        <f t="shared" si="46"/>
        <v>0</v>
      </c>
      <c r="AI263" s="60">
        <f t="shared" si="46"/>
        <v>0</v>
      </c>
      <c r="AJ263" s="60">
        <f t="shared" si="46"/>
        <v>0</v>
      </c>
      <c r="AK263" s="60">
        <f t="shared" si="46"/>
        <v>0</v>
      </c>
      <c r="AL263" s="60">
        <f t="shared" si="46"/>
        <v>0</v>
      </c>
      <c r="AM263" s="60">
        <f t="shared" si="46"/>
        <v>0</v>
      </c>
      <c r="AN263" s="60">
        <f t="shared" si="46"/>
        <v>0</v>
      </c>
      <c r="AO263" s="60">
        <f t="shared" si="46"/>
        <v>0</v>
      </c>
      <c r="AP263" s="60">
        <f t="shared" si="46"/>
        <v>0</v>
      </c>
      <c r="AQ263" s="60">
        <f t="shared" si="46"/>
        <v>0</v>
      </c>
      <c r="AR263" s="60">
        <f t="shared" si="46"/>
        <v>0</v>
      </c>
      <c r="AS263" s="246"/>
    </row>
    <row r="264" spans="2:45">
      <c r="B264" s="57" t="s">
        <v>36</v>
      </c>
      <c r="C264" s="253">
        <v>3122.518798828125</v>
      </c>
      <c r="D264" s="260">
        <v>0</v>
      </c>
      <c r="E264" s="253">
        <v>0</v>
      </c>
      <c r="F264" s="255">
        <f t="shared" si="47"/>
        <v>-3122.518798828125</v>
      </c>
      <c r="G264" s="255">
        <f t="shared" si="48"/>
        <v>-3122.518798828125</v>
      </c>
      <c r="Z264" s="245"/>
      <c r="AA264" s="22" t="s">
        <v>16</v>
      </c>
      <c r="AB264" s="30">
        <v>2050</v>
      </c>
      <c r="AC264" s="31"/>
      <c r="AD264" s="60">
        <f t="shared" si="46"/>
        <v>0</v>
      </c>
      <c r="AE264" s="60">
        <f t="shared" si="46"/>
        <v>0</v>
      </c>
      <c r="AF264" s="60">
        <f t="shared" si="46"/>
        <v>0</v>
      </c>
      <c r="AG264" s="60">
        <f t="shared" si="46"/>
        <v>0</v>
      </c>
      <c r="AH264" s="60">
        <f t="shared" si="46"/>
        <v>0</v>
      </c>
      <c r="AI264" s="60">
        <f t="shared" si="46"/>
        <v>0</v>
      </c>
      <c r="AJ264" s="60">
        <f t="shared" si="46"/>
        <v>0</v>
      </c>
      <c r="AK264" s="60">
        <f t="shared" si="46"/>
        <v>0</v>
      </c>
      <c r="AL264" s="60">
        <f t="shared" si="46"/>
        <v>0</v>
      </c>
      <c r="AM264" s="60">
        <f t="shared" si="46"/>
        <v>0</v>
      </c>
      <c r="AN264" s="60">
        <f t="shared" si="46"/>
        <v>0</v>
      </c>
      <c r="AO264" s="60">
        <f t="shared" si="46"/>
        <v>0</v>
      </c>
      <c r="AP264" s="60">
        <f t="shared" si="46"/>
        <v>0</v>
      </c>
      <c r="AQ264" s="60">
        <f t="shared" si="46"/>
        <v>0</v>
      </c>
      <c r="AR264" s="60">
        <f t="shared" si="46"/>
        <v>0</v>
      </c>
      <c r="AS264" s="246"/>
    </row>
    <row r="265" spans="2:45">
      <c r="B265" s="57" t="s">
        <v>47</v>
      </c>
      <c r="C265" s="253">
        <v>0</v>
      </c>
      <c r="D265" s="260">
        <v>0</v>
      </c>
      <c r="E265" s="253">
        <v>0</v>
      </c>
      <c r="F265" s="255">
        <f t="shared" si="47"/>
        <v>0</v>
      </c>
      <c r="G265" s="255">
        <f t="shared" si="48"/>
        <v>0</v>
      </c>
      <c r="Z265" s="245"/>
      <c r="AA265" s="27"/>
      <c r="AB265" s="27"/>
      <c r="AC265" s="28"/>
      <c r="AD265" s="29"/>
      <c r="AE265" s="29"/>
      <c r="AF265" s="29"/>
      <c r="AG265" s="29"/>
      <c r="AH265" s="29"/>
      <c r="AI265" s="29"/>
      <c r="AJ265" s="29"/>
      <c r="AK265" s="29"/>
      <c r="AL265" s="29"/>
      <c r="AM265" s="29"/>
      <c r="AN265" s="29"/>
      <c r="AO265" s="29"/>
      <c r="AP265" s="29"/>
      <c r="AQ265" s="29"/>
      <c r="AR265" s="180">
        <v>0</v>
      </c>
      <c r="AS265" s="246"/>
    </row>
    <row r="266" spans="2:45">
      <c r="B266" s="57" t="s">
        <v>311</v>
      </c>
      <c r="C266" s="253">
        <v>4461.0859375</v>
      </c>
      <c r="D266" s="260">
        <v>4681.132863185615</v>
      </c>
      <c r="E266" s="253">
        <v>5403.7656686637019</v>
      </c>
      <c r="F266" s="255">
        <f t="shared" si="47"/>
        <v>220.04692568561495</v>
      </c>
      <c r="G266" s="255">
        <f t="shared" si="48"/>
        <v>942.67973116370194</v>
      </c>
      <c r="Z266" s="245"/>
      <c r="AA266" s="22" t="s">
        <v>67</v>
      </c>
      <c r="AB266" s="22"/>
      <c r="AC266" s="22"/>
      <c r="AD266" s="23"/>
      <c r="AE266" s="23"/>
      <c r="AF266" s="23"/>
      <c r="AG266" s="23"/>
      <c r="AH266" s="23"/>
      <c r="AI266" s="23"/>
      <c r="AJ266" s="23"/>
      <c r="AK266" s="23"/>
      <c r="AL266" s="23"/>
      <c r="AM266" s="23"/>
      <c r="AN266" s="23"/>
      <c r="AO266" s="23"/>
      <c r="AP266" s="23"/>
      <c r="AQ266" s="23"/>
      <c r="AR266" s="24">
        <v>0</v>
      </c>
      <c r="AS266" s="246"/>
    </row>
    <row r="267" spans="2:45">
      <c r="B267" s="57" t="s">
        <v>312</v>
      </c>
      <c r="C267" s="253">
        <v>0</v>
      </c>
      <c r="D267" s="260">
        <v>0</v>
      </c>
      <c r="E267" s="253">
        <v>475.87559473543428</v>
      </c>
      <c r="F267" s="255">
        <f t="shared" si="47"/>
        <v>0</v>
      </c>
      <c r="G267" s="255">
        <f t="shared" si="48"/>
        <v>475.87559473543428</v>
      </c>
      <c r="Z267" s="245"/>
      <c r="AA267" s="25" t="s">
        <v>68</v>
      </c>
      <c r="AB267" s="25">
        <v>2021</v>
      </c>
      <c r="AC267" s="26" t="s">
        <v>73</v>
      </c>
      <c r="AD267" s="60">
        <f>AD170-AD78</f>
        <v>0</v>
      </c>
      <c r="AE267" s="60">
        <f t="shared" ref="AE267:AR267" si="49">AE170-AE78</f>
        <v>0</v>
      </c>
      <c r="AF267" s="60">
        <f t="shared" si="49"/>
        <v>0</v>
      </c>
      <c r="AG267" s="60">
        <f t="shared" si="49"/>
        <v>0</v>
      </c>
      <c r="AH267" s="60">
        <f t="shared" si="49"/>
        <v>0</v>
      </c>
      <c r="AI267" s="60">
        <f t="shared" si="49"/>
        <v>0</v>
      </c>
      <c r="AJ267" s="60">
        <f t="shared" si="49"/>
        <v>0</v>
      </c>
      <c r="AK267" s="60">
        <f t="shared" si="49"/>
        <v>0</v>
      </c>
      <c r="AL267" s="60">
        <f t="shared" si="49"/>
        <v>0</v>
      </c>
      <c r="AM267" s="60">
        <f t="shared" si="49"/>
        <v>0</v>
      </c>
      <c r="AN267" s="60">
        <f t="shared" si="49"/>
        <v>0</v>
      </c>
      <c r="AO267" s="60">
        <f t="shared" si="49"/>
        <v>0</v>
      </c>
      <c r="AP267" s="60">
        <f t="shared" si="49"/>
        <v>0</v>
      </c>
      <c r="AQ267" s="60">
        <f t="shared" si="49"/>
        <v>0</v>
      </c>
      <c r="AR267" s="60">
        <f t="shared" si="49"/>
        <v>0</v>
      </c>
      <c r="AS267" s="246"/>
    </row>
    <row r="268" spans="2:45">
      <c r="B268" s="57" t="s">
        <v>313</v>
      </c>
      <c r="C268" s="253">
        <v>0</v>
      </c>
      <c r="D268" s="260">
        <v>1792.3385942430366</v>
      </c>
      <c r="E268" s="253">
        <v>4758.7559473543433</v>
      </c>
      <c r="F268" s="255">
        <f t="shared" si="47"/>
        <v>1792.3385942430366</v>
      </c>
      <c r="G268" s="255">
        <f t="shared" si="48"/>
        <v>4758.7559473543433</v>
      </c>
      <c r="Z268" s="245"/>
      <c r="AA268" s="25" t="s">
        <v>68</v>
      </c>
      <c r="AB268" s="25">
        <v>2030</v>
      </c>
      <c r="AC268" s="26" t="s">
        <v>73</v>
      </c>
      <c r="AD268" s="60">
        <f t="shared" ref="AD268:AR273" si="50">AD171-AD79</f>
        <v>0</v>
      </c>
      <c r="AE268" s="60">
        <f t="shared" si="50"/>
        <v>0</v>
      </c>
      <c r="AF268" s="60">
        <f t="shared" si="50"/>
        <v>0</v>
      </c>
      <c r="AG268" s="60">
        <f t="shared" si="50"/>
        <v>-6.4912939428665939E-2</v>
      </c>
      <c r="AH268" s="60">
        <f t="shared" si="50"/>
        <v>7.5000000000000011E-2</v>
      </c>
      <c r="AI268" s="60">
        <f t="shared" si="50"/>
        <v>-1.0000000000000002E-2</v>
      </c>
      <c r="AJ268" s="60">
        <f t="shared" si="50"/>
        <v>0</v>
      </c>
      <c r="AK268" s="60">
        <f t="shared" si="50"/>
        <v>0</v>
      </c>
      <c r="AL268" s="60">
        <f t="shared" si="50"/>
        <v>0</v>
      </c>
      <c r="AM268" s="60">
        <f t="shared" si="50"/>
        <v>0</v>
      </c>
      <c r="AN268" s="60">
        <f t="shared" si="50"/>
        <v>0</v>
      </c>
      <c r="AO268" s="60">
        <f t="shared" si="50"/>
        <v>0</v>
      </c>
      <c r="AP268" s="60">
        <f t="shared" si="50"/>
        <v>0</v>
      </c>
      <c r="AQ268" s="60">
        <f t="shared" si="50"/>
        <v>0</v>
      </c>
      <c r="AR268" s="60">
        <f t="shared" si="50"/>
        <v>0</v>
      </c>
      <c r="AS268" s="246"/>
    </row>
    <row r="269" spans="2:45">
      <c r="B269" s="57" t="s">
        <v>98</v>
      </c>
      <c r="C269" s="253"/>
      <c r="D269" s="260">
        <v>1613.1047348187326</v>
      </c>
      <c r="E269" s="253">
        <v>713.8133921031515</v>
      </c>
      <c r="F269" s="255">
        <f t="shared" si="47"/>
        <v>1613.1047348187326</v>
      </c>
      <c r="G269" s="255">
        <f t="shared" si="48"/>
        <v>713.8133921031515</v>
      </c>
      <c r="Z269" s="245"/>
      <c r="AA269" s="25" t="s">
        <v>68</v>
      </c>
      <c r="AB269" s="25">
        <v>2050</v>
      </c>
      <c r="AC269" s="26" t="s">
        <v>73</v>
      </c>
      <c r="AD269" s="60">
        <f t="shared" si="50"/>
        <v>0</v>
      </c>
      <c r="AE269" s="60">
        <f t="shared" si="50"/>
        <v>0</v>
      </c>
      <c r="AF269" s="60">
        <f t="shared" si="50"/>
        <v>0</v>
      </c>
      <c r="AG269" s="60">
        <f t="shared" si="50"/>
        <v>0</v>
      </c>
      <c r="AH269" s="60">
        <f t="shared" si="50"/>
        <v>0</v>
      </c>
      <c r="AI269" s="60">
        <f t="shared" si="50"/>
        <v>0</v>
      </c>
      <c r="AJ269" s="60">
        <f t="shared" si="50"/>
        <v>0</v>
      </c>
      <c r="AK269" s="60">
        <f t="shared" si="50"/>
        <v>0</v>
      </c>
      <c r="AL269" s="60">
        <f t="shared" si="50"/>
        <v>0</v>
      </c>
      <c r="AM269" s="60">
        <f t="shared" si="50"/>
        <v>0</v>
      </c>
      <c r="AN269" s="60">
        <f t="shared" si="50"/>
        <v>0</v>
      </c>
      <c r="AO269" s="60">
        <f t="shared" si="50"/>
        <v>0</v>
      </c>
      <c r="AP269" s="60">
        <f t="shared" si="50"/>
        <v>0</v>
      </c>
      <c r="AQ269" s="60">
        <f t="shared" si="50"/>
        <v>0</v>
      </c>
      <c r="AR269" s="60">
        <f t="shared" si="50"/>
        <v>0</v>
      </c>
      <c r="AS269" s="246"/>
    </row>
    <row r="270" spans="2:45">
      <c r="B270" s="257" t="s">
        <v>23</v>
      </c>
      <c r="C270" s="258">
        <v>45159.0546875</v>
      </c>
      <c r="D270" s="258">
        <f>SUM(D257:D269)</f>
        <v>44808.464856075909</v>
      </c>
      <c r="E270" s="258"/>
      <c r="F270" s="255">
        <f t="shared" si="47"/>
        <v>-350.58983142409124</v>
      </c>
      <c r="G270" s="255">
        <f t="shared" si="48"/>
        <v>-45159.0546875</v>
      </c>
      <c r="Z270" s="245"/>
      <c r="AA270" s="27"/>
      <c r="AB270" s="27"/>
      <c r="AC270" s="28"/>
      <c r="AD270" s="60">
        <f t="shared" si="50"/>
        <v>0</v>
      </c>
      <c r="AE270" s="60">
        <f t="shared" si="50"/>
        <v>0</v>
      </c>
      <c r="AF270" s="60">
        <f t="shared" si="50"/>
        <v>0</v>
      </c>
      <c r="AG270" s="60">
        <f t="shared" si="50"/>
        <v>0</v>
      </c>
      <c r="AH270" s="60">
        <f t="shared" si="50"/>
        <v>0</v>
      </c>
      <c r="AI270" s="60">
        <f t="shared" si="50"/>
        <v>0</v>
      </c>
      <c r="AJ270" s="60">
        <f t="shared" si="50"/>
        <v>0</v>
      </c>
      <c r="AK270" s="60">
        <f t="shared" si="50"/>
        <v>0</v>
      </c>
      <c r="AL270" s="60">
        <f t="shared" si="50"/>
        <v>0</v>
      </c>
      <c r="AM270" s="60">
        <f t="shared" si="50"/>
        <v>0</v>
      </c>
      <c r="AN270" s="60">
        <f t="shared" si="50"/>
        <v>0</v>
      </c>
      <c r="AO270" s="60">
        <f t="shared" si="50"/>
        <v>0</v>
      </c>
      <c r="AP270" s="60">
        <f t="shared" si="50"/>
        <v>0</v>
      </c>
      <c r="AQ270" s="60">
        <f t="shared" si="50"/>
        <v>0</v>
      </c>
      <c r="AR270" s="60">
        <f t="shared" si="50"/>
        <v>0</v>
      </c>
      <c r="AS270" s="246"/>
    </row>
    <row r="271" spans="2:45">
      <c r="Z271" s="245"/>
      <c r="AA271" s="25" t="s">
        <v>69</v>
      </c>
      <c r="AB271" s="25">
        <v>2021</v>
      </c>
      <c r="AC271" s="26" t="s">
        <v>73</v>
      </c>
      <c r="AD271" s="60">
        <f t="shared" si="50"/>
        <v>0</v>
      </c>
      <c r="AE271" s="60">
        <f t="shared" si="50"/>
        <v>0</v>
      </c>
      <c r="AF271" s="60">
        <f t="shared" si="50"/>
        <v>0</v>
      </c>
      <c r="AG271" s="60">
        <f t="shared" si="50"/>
        <v>0</v>
      </c>
      <c r="AH271" s="60">
        <f t="shared" si="50"/>
        <v>0</v>
      </c>
      <c r="AI271" s="60">
        <f t="shared" si="50"/>
        <v>0</v>
      </c>
      <c r="AJ271" s="60">
        <f t="shared" si="50"/>
        <v>0</v>
      </c>
      <c r="AK271" s="60">
        <f t="shared" si="50"/>
        <v>0</v>
      </c>
      <c r="AL271" s="60">
        <f t="shared" si="50"/>
        <v>0</v>
      </c>
      <c r="AM271" s="60">
        <f t="shared" si="50"/>
        <v>0</v>
      </c>
      <c r="AN271" s="60">
        <f t="shared" si="50"/>
        <v>0</v>
      </c>
      <c r="AO271" s="60">
        <f t="shared" si="50"/>
        <v>0</v>
      </c>
      <c r="AP271" s="60">
        <f t="shared" si="50"/>
        <v>0</v>
      </c>
      <c r="AQ271" s="60">
        <f t="shared" si="50"/>
        <v>0</v>
      </c>
      <c r="AR271" s="60">
        <f t="shared" si="50"/>
        <v>0</v>
      </c>
      <c r="AS271" s="246"/>
    </row>
    <row r="272" spans="2:45">
      <c r="Z272" s="245"/>
      <c r="AA272" s="25" t="s">
        <v>69</v>
      </c>
      <c r="AB272" s="25">
        <v>2030</v>
      </c>
      <c r="AC272" s="26" t="s">
        <v>73</v>
      </c>
      <c r="AD272" s="60">
        <f t="shared" si="50"/>
        <v>0</v>
      </c>
      <c r="AE272" s="60">
        <f t="shared" si="50"/>
        <v>0</v>
      </c>
      <c r="AF272" s="60">
        <f t="shared" si="50"/>
        <v>0</v>
      </c>
      <c r="AG272" s="60">
        <f t="shared" si="50"/>
        <v>0</v>
      </c>
      <c r="AH272" s="60">
        <f t="shared" si="50"/>
        <v>0</v>
      </c>
      <c r="AI272" s="60">
        <f t="shared" si="50"/>
        <v>0</v>
      </c>
      <c r="AJ272" s="60">
        <f t="shared" si="50"/>
        <v>0</v>
      </c>
      <c r="AK272" s="60">
        <f t="shared" si="50"/>
        <v>0</v>
      </c>
      <c r="AL272" s="60">
        <f t="shared" si="50"/>
        <v>0</v>
      </c>
      <c r="AM272" s="60">
        <f t="shared" si="50"/>
        <v>0</v>
      </c>
      <c r="AN272" s="60">
        <f t="shared" si="50"/>
        <v>0</v>
      </c>
      <c r="AO272" s="60">
        <f t="shared" si="50"/>
        <v>0</v>
      </c>
      <c r="AP272" s="60">
        <f t="shared" si="50"/>
        <v>0</v>
      </c>
      <c r="AQ272" s="60">
        <f t="shared" si="50"/>
        <v>0</v>
      </c>
      <c r="AR272" s="60">
        <f t="shared" si="50"/>
        <v>0</v>
      </c>
      <c r="AS272" s="246"/>
    </row>
    <row r="273" spans="2:45">
      <c r="Z273" s="245"/>
      <c r="AA273" s="25" t="s">
        <v>69</v>
      </c>
      <c r="AB273" s="25">
        <v>2050</v>
      </c>
      <c r="AC273" s="26" t="s">
        <v>73</v>
      </c>
      <c r="AD273" s="60">
        <f t="shared" si="50"/>
        <v>0</v>
      </c>
      <c r="AE273" s="60">
        <f t="shared" si="50"/>
        <v>0</v>
      </c>
      <c r="AF273" s="60">
        <f t="shared" si="50"/>
        <v>0</v>
      </c>
      <c r="AG273" s="60">
        <f t="shared" si="50"/>
        <v>0</v>
      </c>
      <c r="AH273" s="60">
        <f t="shared" si="50"/>
        <v>0</v>
      </c>
      <c r="AI273" s="60">
        <f t="shared" si="50"/>
        <v>0</v>
      </c>
      <c r="AJ273" s="60">
        <f t="shared" si="50"/>
        <v>0</v>
      </c>
      <c r="AK273" s="60">
        <f t="shared" si="50"/>
        <v>0</v>
      </c>
      <c r="AL273" s="60">
        <f t="shared" si="50"/>
        <v>0</v>
      </c>
      <c r="AM273" s="60">
        <f t="shared" si="50"/>
        <v>0</v>
      </c>
      <c r="AN273" s="60">
        <f t="shared" si="50"/>
        <v>0</v>
      </c>
      <c r="AO273" s="60">
        <f t="shared" si="50"/>
        <v>0</v>
      </c>
      <c r="AP273" s="60">
        <f t="shared" si="50"/>
        <v>0</v>
      </c>
      <c r="AQ273" s="60">
        <f t="shared" si="50"/>
        <v>0</v>
      </c>
      <c r="AR273" s="60">
        <f t="shared" si="50"/>
        <v>0</v>
      </c>
      <c r="AS273" s="246"/>
    </row>
    <row r="274" spans="2:45">
      <c r="B274" s="250" t="s">
        <v>361</v>
      </c>
      <c r="C274" s="251">
        <v>2021</v>
      </c>
      <c r="D274" s="251">
        <v>2030</v>
      </c>
      <c r="E274" s="251">
        <v>2030</v>
      </c>
      <c r="F274" t="s">
        <v>306</v>
      </c>
      <c r="Z274" s="245"/>
      <c r="AA274" s="27"/>
      <c r="AB274" s="27"/>
      <c r="AC274" s="28"/>
      <c r="AD274" s="29"/>
      <c r="AE274" s="29"/>
      <c r="AF274" s="29"/>
      <c r="AG274" s="29"/>
      <c r="AH274" s="29"/>
      <c r="AI274" s="29"/>
      <c r="AJ274" s="29"/>
      <c r="AK274" s="29"/>
      <c r="AL274" s="29"/>
      <c r="AM274" s="29"/>
      <c r="AN274" s="29"/>
      <c r="AO274" s="29"/>
      <c r="AP274" s="29"/>
      <c r="AQ274" s="29"/>
      <c r="AR274" s="180">
        <v>0</v>
      </c>
      <c r="AS274" s="246"/>
    </row>
    <row r="275" spans="2:45">
      <c r="B275" s="57" t="s">
        <v>190</v>
      </c>
      <c r="C275" s="253">
        <v>4008.609130859375</v>
      </c>
      <c r="D275" s="253">
        <f t="array" ref="D275:D287">MMULT(J4:W16,TRANSPOSE('A renseigner'!E109:R109))*C288*'A renseigner'!E168*'A renseigner'!G42/'A renseigner'!E42</f>
        <v>7550.5557967868926</v>
      </c>
      <c r="E275" s="253"/>
      <c r="F275" s="255">
        <f>D275-C275</f>
        <v>3541.9466659275176</v>
      </c>
      <c r="G275" s="255"/>
      <c r="Z275" s="245"/>
      <c r="AA275" s="193" t="s">
        <v>128</v>
      </c>
      <c r="AB275" s="193"/>
      <c r="AC275" s="193"/>
      <c r="AD275" s="23" t="s">
        <v>36</v>
      </c>
      <c r="AE275" s="23" t="s">
        <v>47</v>
      </c>
      <c r="AF275" s="23" t="s">
        <v>37</v>
      </c>
      <c r="AG275" s="23" t="s">
        <v>38</v>
      </c>
      <c r="AH275" s="23" t="s">
        <v>43</v>
      </c>
      <c r="AI275" s="23" t="s">
        <v>44</v>
      </c>
      <c r="AJ275" s="23" t="s">
        <v>45</v>
      </c>
      <c r="AK275" s="23" t="s">
        <v>46</v>
      </c>
      <c r="AL275" s="23" t="s">
        <v>39</v>
      </c>
      <c r="AM275" s="23" t="s">
        <v>40</v>
      </c>
      <c r="AN275" s="23" t="s">
        <v>71</v>
      </c>
      <c r="AO275" s="23" t="s">
        <v>48</v>
      </c>
      <c r="AP275" s="23" t="s">
        <v>41</v>
      </c>
      <c r="AQ275" s="23" t="s">
        <v>42</v>
      </c>
      <c r="AR275" s="24">
        <v>0</v>
      </c>
      <c r="AS275" s="246"/>
    </row>
    <row r="276" spans="2:45">
      <c r="B276" s="57" t="s">
        <v>48</v>
      </c>
      <c r="C276" s="253">
        <v>0</v>
      </c>
      <c r="D276" s="253">
        <v>0</v>
      </c>
      <c r="E276" s="253"/>
      <c r="F276" s="255">
        <f t="shared" ref="F276:F288" si="51">D276-C276</f>
        <v>0</v>
      </c>
      <c r="G276" s="255"/>
      <c r="Z276" s="245"/>
      <c r="AA276" s="25" t="s">
        <v>128</v>
      </c>
      <c r="AB276" s="25">
        <v>2021</v>
      </c>
      <c r="AC276" s="26" t="s">
        <v>73</v>
      </c>
      <c r="AD276" s="286">
        <f>AD179-AD87</f>
        <v>0</v>
      </c>
      <c r="AE276" s="286">
        <f t="shared" ref="AE276:AR276" si="52">AE179-AE87</f>
        <v>0</v>
      </c>
      <c r="AF276" s="286">
        <f t="shared" si="52"/>
        <v>0</v>
      </c>
      <c r="AG276" s="286">
        <f t="shared" si="52"/>
        <v>0</v>
      </c>
      <c r="AH276" s="286">
        <f t="shared" si="52"/>
        <v>0</v>
      </c>
      <c r="AI276" s="286">
        <f t="shared" si="52"/>
        <v>0</v>
      </c>
      <c r="AJ276" s="286">
        <f t="shared" si="52"/>
        <v>0</v>
      </c>
      <c r="AK276" s="286">
        <f t="shared" si="52"/>
        <v>0</v>
      </c>
      <c r="AL276" s="286">
        <f t="shared" si="52"/>
        <v>0</v>
      </c>
      <c r="AM276" s="286">
        <f t="shared" si="52"/>
        <v>0</v>
      </c>
      <c r="AN276" s="286">
        <f t="shared" si="52"/>
        <v>0</v>
      </c>
      <c r="AO276" s="286">
        <f t="shared" si="52"/>
        <v>0</v>
      </c>
      <c r="AP276" s="286">
        <f t="shared" si="52"/>
        <v>0</v>
      </c>
      <c r="AQ276" s="286">
        <f t="shared" si="52"/>
        <v>0</v>
      </c>
      <c r="AR276" s="286">
        <f t="shared" si="52"/>
        <v>0</v>
      </c>
      <c r="AS276" s="246"/>
    </row>
    <row r="277" spans="2:45">
      <c r="B277" s="57" t="s">
        <v>308</v>
      </c>
      <c r="C277" s="253">
        <v>2304.644775390625</v>
      </c>
      <c r="D277" s="253">
        <v>171.60354083606572</v>
      </c>
      <c r="E277" s="253"/>
      <c r="F277" s="255">
        <f t="shared" si="51"/>
        <v>-2133.0412345545592</v>
      </c>
      <c r="G277" s="255"/>
      <c r="Z277" s="245"/>
      <c r="AA277" s="25" t="s">
        <v>128</v>
      </c>
      <c r="AB277" s="25">
        <v>2030</v>
      </c>
      <c r="AC277" s="26" t="s">
        <v>73</v>
      </c>
      <c r="AD277" s="286">
        <f t="shared" ref="AD277:AR278" si="53">AD180-AD88</f>
        <v>0</v>
      </c>
      <c r="AE277" s="286">
        <f t="shared" si="53"/>
        <v>0</v>
      </c>
      <c r="AF277" s="286">
        <f t="shared" si="53"/>
        <v>0</v>
      </c>
      <c r="AG277" s="286">
        <f t="shared" si="53"/>
        <v>0</v>
      </c>
      <c r="AH277" s="286">
        <f t="shared" si="53"/>
        <v>0</v>
      </c>
      <c r="AI277" s="286">
        <f t="shared" si="53"/>
        <v>0</v>
      </c>
      <c r="AJ277" s="286">
        <f t="shared" si="53"/>
        <v>0</v>
      </c>
      <c r="AK277" s="286">
        <f t="shared" si="53"/>
        <v>0</v>
      </c>
      <c r="AL277" s="286">
        <f t="shared" si="53"/>
        <v>0</v>
      </c>
      <c r="AM277" s="286">
        <f t="shared" si="53"/>
        <v>0</v>
      </c>
      <c r="AN277" s="286">
        <f t="shared" si="53"/>
        <v>0</v>
      </c>
      <c r="AO277" s="286">
        <f t="shared" si="53"/>
        <v>0</v>
      </c>
      <c r="AP277" s="286">
        <f t="shared" si="53"/>
        <v>0</v>
      </c>
      <c r="AQ277" s="286">
        <f t="shared" si="53"/>
        <v>0</v>
      </c>
      <c r="AR277" s="286">
        <f t="shared" si="53"/>
        <v>0</v>
      </c>
      <c r="AS277" s="246"/>
    </row>
    <row r="278" spans="2:45">
      <c r="B278" s="57" t="s">
        <v>72</v>
      </c>
      <c r="C278" s="253">
        <v>6643.1142578125</v>
      </c>
      <c r="D278" s="253">
        <v>3573.6437379110689</v>
      </c>
      <c r="E278" s="253"/>
      <c r="F278" s="255">
        <f t="shared" si="51"/>
        <v>-3069.4705199014311</v>
      </c>
      <c r="G278" s="255"/>
      <c r="Z278" s="245"/>
      <c r="AA278" s="25" t="s">
        <v>128</v>
      </c>
      <c r="AB278" s="25">
        <v>2050</v>
      </c>
      <c r="AC278" s="26" t="s">
        <v>73</v>
      </c>
      <c r="AD278" s="286">
        <f t="shared" si="53"/>
        <v>0</v>
      </c>
      <c r="AE278" s="286">
        <f t="shared" si="53"/>
        <v>0</v>
      </c>
      <c r="AF278" s="286">
        <f t="shared" si="53"/>
        <v>0</v>
      </c>
      <c r="AG278" s="286">
        <f t="shared" si="53"/>
        <v>0</v>
      </c>
      <c r="AH278" s="286">
        <f t="shared" si="53"/>
        <v>0</v>
      </c>
      <c r="AI278" s="286">
        <f t="shared" si="53"/>
        <v>0</v>
      </c>
      <c r="AJ278" s="286">
        <f t="shared" si="53"/>
        <v>0</v>
      </c>
      <c r="AK278" s="286">
        <f t="shared" si="53"/>
        <v>0</v>
      </c>
      <c r="AL278" s="286">
        <f t="shared" si="53"/>
        <v>0</v>
      </c>
      <c r="AM278" s="286">
        <f t="shared" si="53"/>
        <v>0</v>
      </c>
      <c r="AN278" s="286">
        <f t="shared" si="53"/>
        <v>0</v>
      </c>
      <c r="AO278" s="286">
        <f t="shared" si="53"/>
        <v>0</v>
      </c>
      <c r="AP278" s="286">
        <f t="shared" si="53"/>
        <v>0</v>
      </c>
      <c r="AQ278" s="286">
        <f t="shared" si="53"/>
        <v>0</v>
      </c>
      <c r="AR278" s="286">
        <f t="shared" si="53"/>
        <v>0</v>
      </c>
      <c r="AS278" s="246"/>
    </row>
    <row r="279" spans="2:45">
      <c r="B279" s="57" t="s">
        <v>42</v>
      </c>
      <c r="C279" s="253">
        <v>0</v>
      </c>
      <c r="D279" s="253">
        <v>0</v>
      </c>
      <c r="E279" s="253"/>
      <c r="F279" s="255">
        <f t="shared" si="51"/>
        <v>0</v>
      </c>
      <c r="G279" s="255"/>
      <c r="Z279" s="245"/>
      <c r="AS279" s="246"/>
    </row>
    <row r="280" spans="2:45">
      <c r="B280" s="57" t="s">
        <v>309</v>
      </c>
      <c r="C280" s="253">
        <v>3359.484375</v>
      </c>
      <c r="D280" s="253">
        <v>5233.9079955000052</v>
      </c>
      <c r="E280" s="253"/>
      <c r="F280" s="255">
        <f t="shared" si="51"/>
        <v>1874.4236205000052</v>
      </c>
      <c r="G280" s="255"/>
      <c r="Z280" s="268"/>
      <c r="AA280" s="269"/>
      <c r="AB280" s="269"/>
      <c r="AC280" s="269"/>
      <c r="AD280" s="269"/>
      <c r="AE280" s="269"/>
      <c r="AF280" s="269"/>
      <c r="AG280" s="269"/>
      <c r="AH280" s="269"/>
      <c r="AI280" s="269"/>
      <c r="AJ280" s="269"/>
      <c r="AK280" s="269"/>
      <c r="AL280" s="269"/>
      <c r="AM280" s="269"/>
      <c r="AN280" s="269"/>
      <c r="AO280" s="269"/>
      <c r="AP280" s="269"/>
      <c r="AQ280" s="269"/>
      <c r="AR280" s="269"/>
      <c r="AS280" s="270"/>
    </row>
    <row r="281" spans="2:45">
      <c r="B281" s="57" t="s">
        <v>310</v>
      </c>
      <c r="C281" s="253">
        <v>0</v>
      </c>
      <c r="D281" s="253">
        <v>0</v>
      </c>
      <c r="E281" s="253"/>
      <c r="F281" s="255">
        <f t="shared" si="51"/>
        <v>0</v>
      </c>
      <c r="G281" s="255"/>
    </row>
    <row r="282" spans="2:45">
      <c r="B282" s="57" t="s">
        <v>36</v>
      </c>
      <c r="C282" s="253">
        <v>1057.5860595703125</v>
      </c>
      <c r="D282" s="253">
        <v>0</v>
      </c>
      <c r="E282" s="253"/>
      <c r="F282" s="255">
        <f t="shared" si="51"/>
        <v>-1057.5860595703125</v>
      </c>
      <c r="G282" s="255"/>
    </row>
    <row r="283" spans="2:45">
      <c r="B283" s="57" t="s">
        <v>47</v>
      </c>
      <c r="C283" s="253">
        <v>425.96554565429688</v>
      </c>
      <c r="D283" s="253">
        <v>0</v>
      </c>
      <c r="E283" s="253"/>
      <c r="F283" s="255">
        <f t="shared" si="51"/>
        <v>-425.96554565429688</v>
      </c>
      <c r="G283" s="255"/>
    </row>
    <row r="284" spans="2:45">
      <c r="B284" s="57" t="s">
        <v>311</v>
      </c>
      <c r="C284" s="253">
        <v>179.28474426269531</v>
      </c>
      <c r="D284" s="253">
        <v>0</v>
      </c>
      <c r="E284" s="253"/>
      <c r="F284" s="255">
        <f t="shared" si="51"/>
        <v>-179.28474426269531</v>
      </c>
      <c r="G284" s="255"/>
    </row>
    <row r="285" spans="2:45">
      <c r="B285" s="57" t="s">
        <v>312</v>
      </c>
      <c r="C285" s="253">
        <v>0</v>
      </c>
      <c r="D285" s="253">
        <v>0</v>
      </c>
      <c r="E285" s="253"/>
      <c r="F285" s="255">
        <f t="shared" si="51"/>
        <v>0</v>
      </c>
      <c r="G285" s="255"/>
    </row>
    <row r="286" spans="2:45">
      <c r="B286" s="57" t="s">
        <v>313</v>
      </c>
      <c r="C286" s="253">
        <v>0</v>
      </c>
      <c r="D286" s="253">
        <v>0</v>
      </c>
      <c r="E286" s="253"/>
      <c r="F286" s="255">
        <f t="shared" si="51"/>
        <v>0</v>
      </c>
      <c r="G286" s="255"/>
    </row>
    <row r="287" spans="2:45">
      <c r="B287" s="57" t="s">
        <v>98</v>
      </c>
      <c r="C287" s="253"/>
      <c r="D287" s="253">
        <v>630.64301257254147</v>
      </c>
      <c r="E287" s="253"/>
      <c r="F287" s="255">
        <f t="shared" si="51"/>
        <v>630.64301257254147</v>
      </c>
      <c r="G287" s="255"/>
      <c r="AD287" s="23" t="s">
        <v>36</v>
      </c>
      <c r="AE287" s="23" t="s">
        <v>47</v>
      </c>
      <c r="AF287" s="23" t="s">
        <v>37</v>
      </c>
      <c r="AG287" s="23" t="s">
        <v>38</v>
      </c>
      <c r="AH287" s="23" t="s">
        <v>43</v>
      </c>
      <c r="AI287" s="23" t="s">
        <v>44</v>
      </c>
      <c r="AJ287" s="23" t="s">
        <v>45</v>
      </c>
      <c r="AK287" s="23" t="s">
        <v>46</v>
      </c>
      <c r="AL287" s="23" t="s">
        <v>39</v>
      </c>
      <c r="AM287" s="23" t="s">
        <v>40</v>
      </c>
      <c r="AN287" s="23" t="s">
        <v>71</v>
      </c>
      <c r="AO287" s="23" t="s">
        <v>48</v>
      </c>
      <c r="AP287" s="23" t="s">
        <v>41</v>
      </c>
      <c r="AQ287" s="23" t="s">
        <v>42</v>
      </c>
      <c r="AR287" s="23" t="s">
        <v>23</v>
      </c>
    </row>
    <row r="288" spans="2:45">
      <c r="B288" s="257" t="s">
        <v>23</v>
      </c>
      <c r="C288" s="258">
        <v>17978.689453125</v>
      </c>
      <c r="D288" s="258">
        <f>SUM(D275:D287)</f>
        <v>17160.354083606577</v>
      </c>
      <c r="E288" s="258"/>
      <c r="F288" s="255">
        <f t="shared" si="51"/>
        <v>-818.33536951842325</v>
      </c>
      <c r="G288" s="255"/>
      <c r="AA288" s="25" t="s">
        <v>58</v>
      </c>
      <c r="AB288" s="25"/>
      <c r="AC288" s="26"/>
      <c r="AD288" s="60">
        <v>0</v>
      </c>
      <c r="AE288" s="60">
        <v>0</v>
      </c>
      <c r="AF288" s="60">
        <v>0</v>
      </c>
      <c r="AG288" s="60">
        <v>0</v>
      </c>
      <c r="AH288" s="60">
        <v>7.9999999999999988E-2</v>
      </c>
      <c r="AI288" s="60">
        <v>0.05</v>
      </c>
      <c r="AJ288" s="60">
        <v>0</v>
      </c>
      <c r="AK288" s="60">
        <v>0</v>
      </c>
      <c r="AL288" s="60">
        <v>0</v>
      </c>
      <c r="AM288" s="60">
        <v>0</v>
      </c>
      <c r="AN288" s="60">
        <v>-0.13000000000000023</v>
      </c>
      <c r="AO288" s="60">
        <v>0</v>
      </c>
      <c r="AP288" s="60">
        <v>0</v>
      </c>
      <c r="AQ288" s="60">
        <v>0</v>
      </c>
      <c r="AR288" s="60">
        <v>0</v>
      </c>
    </row>
    <row r="289" spans="2:44">
      <c r="AA289" s="25" t="s">
        <v>60</v>
      </c>
      <c r="AB289" s="25"/>
      <c r="AC289" s="26"/>
      <c r="AD289" s="60">
        <v>-1.9999999999999997E-2</v>
      </c>
      <c r="AE289" s="60">
        <v>0</v>
      </c>
      <c r="AF289" s="60">
        <v>-0.09</v>
      </c>
      <c r="AG289" s="60">
        <v>0</v>
      </c>
      <c r="AH289" s="60">
        <v>0.11000000000000001</v>
      </c>
      <c r="AI289" s="60">
        <v>8.500000000000002E-2</v>
      </c>
      <c r="AJ289" s="60">
        <v>0</v>
      </c>
      <c r="AK289" s="60">
        <v>0</v>
      </c>
      <c r="AL289" s="60">
        <v>0</v>
      </c>
      <c r="AM289" s="60">
        <v>0</v>
      </c>
      <c r="AN289" s="60">
        <v>-8.5000000000000006E-2</v>
      </c>
      <c r="AO289" s="60">
        <v>0</v>
      </c>
      <c r="AP289" s="60">
        <v>0</v>
      </c>
      <c r="AQ289" s="60">
        <v>0</v>
      </c>
      <c r="AR289" s="60">
        <v>0</v>
      </c>
    </row>
    <row r="290" spans="2:44">
      <c r="AA290" s="25" t="s">
        <v>62</v>
      </c>
      <c r="AB290" s="25"/>
      <c r="AC290" s="26"/>
      <c r="AD290" s="60">
        <v>0</v>
      </c>
      <c r="AE290" s="60">
        <v>0</v>
      </c>
      <c r="AF290" s="60">
        <v>0</v>
      </c>
      <c r="AG290" s="60">
        <v>-0.22000000000000003</v>
      </c>
      <c r="AH290" s="60">
        <v>0.22</v>
      </c>
      <c r="AI290" s="60">
        <v>0</v>
      </c>
      <c r="AJ290" s="60">
        <v>0</v>
      </c>
      <c r="AK290" s="60">
        <v>0</v>
      </c>
      <c r="AL290" s="60">
        <v>0</v>
      </c>
      <c r="AM290" s="60">
        <v>0</v>
      </c>
      <c r="AN290" s="60">
        <v>0</v>
      </c>
      <c r="AO290" s="60">
        <v>0</v>
      </c>
      <c r="AP290" s="60">
        <v>0</v>
      </c>
      <c r="AQ290" s="60">
        <v>0</v>
      </c>
      <c r="AR290" s="60">
        <v>0</v>
      </c>
    </row>
    <row r="291" spans="2:44">
      <c r="AA291" s="25" t="s">
        <v>65</v>
      </c>
      <c r="AB291" s="25"/>
      <c r="AC291" s="26"/>
      <c r="AD291" s="60">
        <v>0</v>
      </c>
      <c r="AE291" s="60">
        <v>0</v>
      </c>
      <c r="AF291" s="60">
        <v>0</v>
      </c>
      <c r="AG291" s="60">
        <v>0</v>
      </c>
      <c r="AH291" s="60">
        <v>-2.0000000000000004E-2</v>
      </c>
      <c r="AI291" s="60">
        <v>0</v>
      </c>
      <c r="AJ291" s="60">
        <v>0</v>
      </c>
      <c r="AK291" s="60">
        <v>0</v>
      </c>
      <c r="AL291" s="60">
        <v>0</v>
      </c>
      <c r="AM291" s="60">
        <v>0</v>
      </c>
      <c r="AN291" s="60">
        <v>9.000000000000008E-3</v>
      </c>
      <c r="AO291" s="60">
        <v>0</v>
      </c>
      <c r="AP291" s="60">
        <v>1.1860418712793502E-2</v>
      </c>
      <c r="AQ291" s="60">
        <v>0</v>
      </c>
      <c r="AR291" s="60">
        <v>0</v>
      </c>
    </row>
    <row r="292" spans="2:44">
      <c r="B292" s="250" t="s">
        <v>362</v>
      </c>
      <c r="C292" s="251">
        <v>2021</v>
      </c>
      <c r="D292" s="251">
        <v>2030</v>
      </c>
      <c r="E292" s="251">
        <v>2030</v>
      </c>
      <c r="F292" t="s">
        <v>306</v>
      </c>
      <c r="AA292" s="22" t="s">
        <v>66</v>
      </c>
      <c r="AB292" s="30"/>
      <c r="AC292" s="22"/>
      <c r="AD292" s="60">
        <v>0</v>
      </c>
      <c r="AE292" s="60">
        <v>0</v>
      </c>
      <c r="AF292" s="60">
        <v>0</v>
      </c>
      <c r="AG292" s="60">
        <v>0</v>
      </c>
      <c r="AH292" s="60">
        <v>0.01</v>
      </c>
      <c r="AI292" s="60">
        <v>0</v>
      </c>
      <c r="AJ292" s="60">
        <v>0</v>
      </c>
      <c r="AK292" s="60">
        <v>0</v>
      </c>
      <c r="AL292" s="60">
        <v>0</v>
      </c>
      <c r="AM292" s="60">
        <v>0</v>
      </c>
      <c r="AN292" s="60">
        <v>-1.0000000000000009E-2</v>
      </c>
      <c r="AO292" s="60">
        <v>0</v>
      </c>
      <c r="AP292" s="60">
        <v>0</v>
      </c>
      <c r="AQ292" s="60">
        <v>0</v>
      </c>
      <c r="AR292" s="60">
        <v>0</v>
      </c>
    </row>
    <row r="293" spans="2:44">
      <c r="B293" s="57" t="s">
        <v>190</v>
      </c>
      <c r="C293" s="253">
        <v>21688.078125</v>
      </c>
      <c r="D293" s="253">
        <f t="array" ref="D293:D305">MMULT(J4:W16,TRANSPOSE('A renseigner'!E118:R118))*C306*'A renseigner'!E171*'A renseigner'!G43/'A renseigner'!E43</f>
        <v>24393.955149584483</v>
      </c>
      <c r="E293" s="253"/>
      <c r="F293" s="255">
        <f>D293-C293</f>
        <v>2705.8770245844826</v>
      </c>
      <c r="G293" s="255"/>
      <c r="AD293" s="23" t="s">
        <v>36</v>
      </c>
      <c r="AE293" s="23" t="s">
        <v>47</v>
      </c>
      <c r="AF293" s="23" t="s">
        <v>37</v>
      </c>
      <c r="AG293" s="23" t="s">
        <v>38</v>
      </c>
      <c r="AH293" s="23" t="s">
        <v>43</v>
      </c>
      <c r="AI293" s="23" t="s">
        <v>44</v>
      </c>
      <c r="AJ293" s="23" t="s">
        <v>45</v>
      </c>
      <c r="AK293" s="23" t="s">
        <v>46</v>
      </c>
      <c r="AL293" s="23" t="s">
        <v>39</v>
      </c>
      <c r="AM293" s="23" t="s">
        <v>40</v>
      </c>
      <c r="AN293" s="23" t="s">
        <v>71</v>
      </c>
      <c r="AO293" s="23" t="s">
        <v>48</v>
      </c>
      <c r="AP293" s="23" t="s">
        <v>41</v>
      </c>
      <c r="AQ293" s="23" t="s">
        <v>42</v>
      </c>
      <c r="AR293" s="23" t="s">
        <v>23</v>
      </c>
    </row>
    <row r="294" spans="2:44">
      <c r="B294" s="57" t="s">
        <v>48</v>
      </c>
      <c r="C294" s="253">
        <v>0</v>
      </c>
      <c r="D294" s="253">
        <v>2439.3955149584485</v>
      </c>
      <c r="E294" s="253"/>
      <c r="F294" s="255">
        <f t="shared" ref="F294:F306" si="54">D294-C294</f>
        <v>2439.3955149584485</v>
      </c>
      <c r="G294" s="255"/>
      <c r="AA294" s="25" t="s">
        <v>49</v>
      </c>
      <c r="AB294" s="25"/>
      <c r="AC294" s="26"/>
      <c r="AD294" s="60">
        <v>3.000000000000036E-2</v>
      </c>
      <c r="AE294" s="60">
        <v>2.9999999999999805E-2</v>
      </c>
      <c r="AF294" s="60">
        <v>0</v>
      </c>
      <c r="AG294" s="60">
        <v>0</v>
      </c>
      <c r="AH294" s="60">
        <v>-1.4999999999999999E-2</v>
      </c>
      <c r="AI294" s="60">
        <v>-0.03</v>
      </c>
      <c r="AJ294" s="60">
        <v>0</v>
      </c>
      <c r="AK294" s="60">
        <v>0</v>
      </c>
      <c r="AL294" s="60">
        <v>0</v>
      </c>
      <c r="AM294" s="60">
        <v>0</v>
      </c>
      <c r="AN294" s="60">
        <v>0</v>
      </c>
      <c r="AO294" s="60">
        <v>0</v>
      </c>
      <c r="AP294" s="60">
        <v>0</v>
      </c>
      <c r="AQ294" s="60">
        <v>0</v>
      </c>
      <c r="AR294" s="60">
        <v>0</v>
      </c>
    </row>
    <row r="295" spans="2:44">
      <c r="B295" s="57" t="s">
        <v>308</v>
      </c>
      <c r="C295" s="253">
        <v>3214.2666015625</v>
      </c>
      <c r="D295" s="253">
        <v>0</v>
      </c>
      <c r="E295" s="253"/>
      <c r="F295" s="255">
        <f t="shared" si="54"/>
        <v>-3214.2666015625</v>
      </c>
      <c r="G295" s="255"/>
      <c r="AA295" s="25" t="s">
        <v>58</v>
      </c>
      <c r="AB295" s="25"/>
      <c r="AC295" s="26"/>
      <c r="AD295" s="60">
        <v>0</v>
      </c>
      <c r="AE295" s="60">
        <v>0</v>
      </c>
      <c r="AF295" s="60">
        <v>0</v>
      </c>
      <c r="AG295" s="60">
        <v>-0.17499999999999999</v>
      </c>
      <c r="AH295" s="60">
        <v>0.13</v>
      </c>
      <c r="AI295" s="60">
        <v>4.4999999999999998E-2</v>
      </c>
      <c r="AJ295" s="60">
        <v>0</v>
      </c>
      <c r="AK295" s="60">
        <v>0</v>
      </c>
      <c r="AL295" s="60">
        <v>0</v>
      </c>
      <c r="AM295" s="60">
        <v>0</v>
      </c>
      <c r="AN295" s="60">
        <v>0</v>
      </c>
      <c r="AO295" s="60">
        <v>0</v>
      </c>
      <c r="AP295" s="60">
        <v>0</v>
      </c>
      <c r="AQ295" s="60">
        <v>0</v>
      </c>
      <c r="AR295" s="60">
        <v>0</v>
      </c>
    </row>
    <row r="296" spans="2:44">
      <c r="B296" s="57" t="s">
        <v>72</v>
      </c>
      <c r="C296" s="253">
        <v>19271.89453125</v>
      </c>
      <c r="D296" s="253">
        <v>4976.3668505152336</v>
      </c>
      <c r="E296" s="253"/>
      <c r="F296" s="255">
        <f t="shared" si="54"/>
        <v>-14295.527680734765</v>
      </c>
      <c r="G296" s="255"/>
      <c r="AA296" s="25" t="s">
        <v>60</v>
      </c>
      <c r="AB296" s="25"/>
      <c r="AC296" s="26"/>
      <c r="AD296" s="60">
        <v>-1.9999999999999997E-2</v>
      </c>
      <c r="AE296" s="60">
        <v>0</v>
      </c>
      <c r="AF296" s="60">
        <v>8.0000000000000071E-3</v>
      </c>
      <c r="AG296" s="60">
        <v>0.01</v>
      </c>
      <c r="AH296" s="60">
        <v>0.12599999999999997</v>
      </c>
      <c r="AI296" s="60">
        <v>-0.14400000000000002</v>
      </c>
      <c r="AJ296" s="60">
        <v>0</v>
      </c>
      <c r="AK296" s="60">
        <v>0</v>
      </c>
      <c r="AL296" s="60">
        <v>0</v>
      </c>
      <c r="AM296" s="60">
        <v>0</v>
      </c>
      <c r="AN296" s="60">
        <v>0.03</v>
      </c>
      <c r="AO296" s="60">
        <v>0</v>
      </c>
      <c r="AP296" s="60">
        <v>-0.01</v>
      </c>
      <c r="AQ296" s="60">
        <v>0</v>
      </c>
      <c r="AR296" s="60">
        <v>0</v>
      </c>
    </row>
    <row r="297" spans="2:44">
      <c r="B297" s="57" t="s">
        <v>42</v>
      </c>
      <c r="C297" s="253">
        <v>0</v>
      </c>
      <c r="D297" s="253">
        <v>0</v>
      </c>
      <c r="E297" s="253"/>
      <c r="F297" s="255">
        <f t="shared" si="54"/>
        <v>0</v>
      </c>
      <c r="G297" s="255"/>
      <c r="AA297" s="25" t="s">
        <v>62</v>
      </c>
      <c r="AB297" s="25"/>
      <c r="AC297" s="26"/>
      <c r="AD297" s="60">
        <v>0</v>
      </c>
      <c r="AE297" s="60">
        <v>0</v>
      </c>
      <c r="AF297" s="60">
        <v>0</v>
      </c>
      <c r="AG297" s="60">
        <v>-0.26500000000000001</v>
      </c>
      <c r="AH297" s="60">
        <v>0.26500000000000001</v>
      </c>
      <c r="AI297" s="60">
        <v>0</v>
      </c>
      <c r="AJ297" s="60">
        <v>0</v>
      </c>
      <c r="AK297" s="60">
        <v>0</v>
      </c>
      <c r="AL297" s="60">
        <v>0</v>
      </c>
      <c r="AM297" s="60">
        <v>0</v>
      </c>
      <c r="AN297" s="60">
        <v>0</v>
      </c>
      <c r="AO297" s="60">
        <v>0</v>
      </c>
      <c r="AP297" s="60">
        <v>0</v>
      </c>
      <c r="AQ297" s="60">
        <v>0</v>
      </c>
      <c r="AR297" s="60">
        <v>0</v>
      </c>
    </row>
    <row r="298" spans="2:44">
      <c r="B298" s="57" t="s">
        <v>309</v>
      </c>
      <c r="C298" s="253">
        <v>944.8988037109375</v>
      </c>
      <c r="D298" s="253">
        <v>7318.1865448753442</v>
      </c>
      <c r="E298" s="253"/>
      <c r="F298" s="255">
        <f t="shared" si="54"/>
        <v>6373.2877411644067</v>
      </c>
      <c r="G298" s="255"/>
      <c r="AA298" s="25" t="s">
        <v>65</v>
      </c>
      <c r="AB298" s="25"/>
      <c r="AC298" s="26"/>
      <c r="AD298" s="60">
        <v>0</v>
      </c>
      <c r="AE298" s="60">
        <v>0</v>
      </c>
      <c r="AF298" s="60">
        <v>0</v>
      </c>
      <c r="AG298" s="60">
        <v>-6.0403413011329121E-2</v>
      </c>
      <c r="AH298" s="60">
        <v>3.9999999999999994E-2</v>
      </c>
      <c r="AI298" s="60">
        <v>0</v>
      </c>
      <c r="AJ298" s="60">
        <v>0</v>
      </c>
      <c r="AK298" s="60">
        <v>0</v>
      </c>
      <c r="AL298" s="60">
        <v>0</v>
      </c>
      <c r="AM298" s="60">
        <v>0</v>
      </c>
      <c r="AN298" s="60">
        <v>9.000000000000008E-3</v>
      </c>
      <c r="AO298" s="60">
        <v>0</v>
      </c>
      <c r="AP298" s="60">
        <v>1.1860418712793502E-2</v>
      </c>
      <c r="AQ298" s="60">
        <v>0</v>
      </c>
      <c r="AR298" s="60">
        <v>8.6041871279363136E-4</v>
      </c>
    </row>
    <row r="299" spans="2:44">
      <c r="B299" s="57" t="s">
        <v>310</v>
      </c>
      <c r="C299" s="253">
        <v>0</v>
      </c>
      <c r="D299" s="253">
        <v>0</v>
      </c>
      <c r="E299" s="253"/>
      <c r="F299" s="255">
        <f t="shared" si="54"/>
        <v>0</v>
      </c>
      <c r="G299" s="255"/>
      <c r="AA299" s="22" t="s">
        <v>66</v>
      </c>
      <c r="AB299" s="30"/>
      <c r="AC299" s="22"/>
      <c r="AD299" s="60">
        <v>0</v>
      </c>
      <c r="AE299" s="60">
        <v>0</v>
      </c>
      <c r="AF299" s="60">
        <v>0</v>
      </c>
      <c r="AG299" s="60">
        <v>-3.9999999999999925E-2</v>
      </c>
      <c r="AH299" s="60">
        <v>0.05</v>
      </c>
      <c r="AI299" s="60">
        <v>0</v>
      </c>
      <c r="AJ299" s="60">
        <v>0</v>
      </c>
      <c r="AK299" s="60">
        <v>0</v>
      </c>
      <c r="AL299" s="60">
        <v>0</v>
      </c>
      <c r="AM299" s="60">
        <v>0</v>
      </c>
      <c r="AN299" s="60">
        <v>-1.0000000000000009E-2</v>
      </c>
      <c r="AO299" s="60">
        <v>0</v>
      </c>
      <c r="AP299" s="60">
        <v>0</v>
      </c>
      <c r="AQ299" s="60">
        <v>0</v>
      </c>
      <c r="AR299" s="60">
        <v>0</v>
      </c>
    </row>
    <row r="300" spans="2:44">
      <c r="B300" s="57" t="s">
        <v>36</v>
      </c>
      <c r="C300" s="253">
        <v>1955.6282958984375</v>
      </c>
      <c r="D300" s="253">
        <v>0</v>
      </c>
      <c r="E300" s="253"/>
      <c r="F300" s="255">
        <f t="shared" si="54"/>
        <v>-1955.6282958984375</v>
      </c>
      <c r="G300" s="255"/>
      <c r="AA300" s="25" t="s">
        <v>68</v>
      </c>
      <c r="AB300" s="25"/>
      <c r="AC300" s="26"/>
      <c r="AD300" s="60">
        <v>0</v>
      </c>
      <c r="AE300" s="60">
        <v>0</v>
      </c>
      <c r="AF300" s="60">
        <v>0</v>
      </c>
      <c r="AG300" s="60">
        <v>-6.4912939428665939E-2</v>
      </c>
      <c r="AH300" s="60">
        <v>7.5000000000000011E-2</v>
      </c>
      <c r="AI300" s="60">
        <v>-1.0000000000000002E-2</v>
      </c>
      <c r="AJ300" s="60">
        <v>0</v>
      </c>
      <c r="AK300" s="60">
        <v>0</v>
      </c>
      <c r="AL300" s="60">
        <v>0</v>
      </c>
      <c r="AM300" s="60">
        <v>0</v>
      </c>
      <c r="AN300" s="60">
        <v>0</v>
      </c>
      <c r="AO300" s="60">
        <v>0</v>
      </c>
      <c r="AP300" s="60">
        <v>0</v>
      </c>
      <c r="AQ300" s="60">
        <v>0</v>
      </c>
      <c r="AR300" s="60">
        <v>0</v>
      </c>
    </row>
    <row r="301" spans="2:44">
      <c r="B301" s="57" t="s">
        <v>47</v>
      </c>
      <c r="C301" s="253">
        <v>120.41555786132813</v>
      </c>
      <c r="D301" s="253">
        <v>0</v>
      </c>
      <c r="E301" s="253"/>
      <c r="F301" s="255">
        <f t="shared" si="54"/>
        <v>-120.41555786132813</v>
      </c>
      <c r="G301" s="255"/>
    </row>
    <row r="302" spans="2:44">
      <c r="B302" s="57" t="s">
        <v>311</v>
      </c>
      <c r="C302" s="253">
        <v>4002.142822265625</v>
      </c>
      <c r="D302" s="253">
        <v>3903.0328239335181</v>
      </c>
      <c r="E302" s="253"/>
      <c r="F302" s="255">
        <f t="shared" si="54"/>
        <v>-99.109998332106898</v>
      </c>
      <c r="G302" s="255"/>
      <c r="AA302" s="485" t="s">
        <v>131</v>
      </c>
      <c r="AB302" s="485"/>
      <c r="AC302" s="287" t="s">
        <v>363</v>
      </c>
      <c r="AD302" s="287" t="s">
        <v>346</v>
      </c>
      <c r="AE302" s="287" t="s">
        <v>364</v>
      </c>
    </row>
    <row r="303" spans="2:44">
      <c r="B303" s="57" t="s">
        <v>312</v>
      </c>
      <c r="C303" s="253">
        <v>0</v>
      </c>
      <c r="D303" s="253">
        <v>0</v>
      </c>
      <c r="E303" s="253"/>
      <c r="F303" s="255">
        <f t="shared" si="54"/>
        <v>0</v>
      </c>
      <c r="G303" s="255"/>
      <c r="AA303" s="474" t="s">
        <v>49</v>
      </c>
      <c r="AB303" s="474"/>
      <c r="AC303" s="288">
        <v>0.9</v>
      </c>
      <c r="AD303" s="288">
        <v>0.9</v>
      </c>
      <c r="AE303" s="77">
        <f>AD303-AC303</f>
        <v>0</v>
      </c>
    </row>
    <row r="304" spans="2:44">
      <c r="B304" s="57" t="s">
        <v>313</v>
      </c>
      <c r="C304" s="253">
        <v>0</v>
      </c>
      <c r="D304" s="253">
        <v>4878.7910299168971</v>
      </c>
      <c r="E304" s="253"/>
      <c r="F304" s="255">
        <f t="shared" si="54"/>
        <v>4878.7910299168971</v>
      </c>
      <c r="G304" s="255"/>
      <c r="AA304" s="474" t="s">
        <v>50</v>
      </c>
      <c r="AB304" s="474"/>
      <c r="AC304" s="65">
        <v>0.95</v>
      </c>
      <c r="AD304" s="65">
        <v>0.95</v>
      </c>
      <c r="AE304" s="77">
        <f t="shared" ref="AE304:AE325" si="55">AD304-AC304</f>
        <v>0</v>
      </c>
    </row>
    <row r="305" spans="2:31">
      <c r="B305" s="57" t="s">
        <v>98</v>
      </c>
      <c r="C305" s="253"/>
      <c r="D305" s="253">
        <v>878.18238538504124</v>
      </c>
      <c r="E305" s="253"/>
      <c r="F305" s="255">
        <f t="shared" si="54"/>
        <v>878.18238538504124</v>
      </c>
      <c r="G305" s="255"/>
      <c r="AA305" s="474" t="s">
        <v>51</v>
      </c>
      <c r="AB305" s="474"/>
      <c r="AC305" s="65">
        <v>0.95</v>
      </c>
      <c r="AD305" s="65">
        <v>0.95</v>
      </c>
      <c r="AE305" s="77">
        <f t="shared" si="55"/>
        <v>0</v>
      </c>
    </row>
    <row r="306" spans="2:31">
      <c r="B306" s="257" t="s">
        <v>23</v>
      </c>
      <c r="C306" s="258">
        <v>51197.32421875</v>
      </c>
      <c r="D306" s="258">
        <f>SUM(D293:D305)</f>
        <v>48787.910299168965</v>
      </c>
      <c r="E306" s="258"/>
      <c r="F306" s="255">
        <f t="shared" si="54"/>
        <v>-2409.4139195810349</v>
      </c>
      <c r="G306" s="255"/>
      <c r="AA306" s="474" t="s">
        <v>82</v>
      </c>
      <c r="AB306" s="474"/>
      <c r="AC306" s="65">
        <v>0.95</v>
      </c>
      <c r="AD306" s="65">
        <v>0.95</v>
      </c>
      <c r="AE306" s="77">
        <f t="shared" si="55"/>
        <v>0</v>
      </c>
    </row>
    <row r="307" spans="2:31">
      <c r="AA307" s="474" t="s">
        <v>74</v>
      </c>
      <c r="AB307" s="474"/>
      <c r="AC307" s="65">
        <v>0.95</v>
      </c>
      <c r="AD307" s="65">
        <v>0.95</v>
      </c>
      <c r="AE307" s="77">
        <f t="shared" si="55"/>
        <v>0</v>
      </c>
    </row>
    <row r="308" spans="2:31">
      <c r="AA308" s="474" t="s">
        <v>75</v>
      </c>
      <c r="AB308" s="474"/>
      <c r="AC308" s="64">
        <v>0.75</v>
      </c>
      <c r="AD308" s="64">
        <v>0.75</v>
      </c>
      <c r="AE308" s="77">
        <f t="shared" si="55"/>
        <v>0</v>
      </c>
    </row>
    <row r="309" spans="2:31">
      <c r="AA309" s="474" t="s">
        <v>55</v>
      </c>
      <c r="AB309" s="474"/>
      <c r="AC309" s="65">
        <v>0.95</v>
      </c>
      <c r="AD309" s="65">
        <v>0.95</v>
      </c>
      <c r="AE309" s="77">
        <f t="shared" si="55"/>
        <v>0</v>
      </c>
    </row>
    <row r="310" spans="2:31">
      <c r="B310" s="250" t="s">
        <v>66</v>
      </c>
      <c r="C310" s="251">
        <v>2021</v>
      </c>
      <c r="D310" s="251">
        <v>2030</v>
      </c>
      <c r="E310" s="251">
        <v>2030</v>
      </c>
      <c r="F310" t="s">
        <v>306</v>
      </c>
      <c r="AA310" s="485" t="s">
        <v>10</v>
      </c>
      <c r="AB310" s="485"/>
      <c r="AC310" s="32"/>
      <c r="AD310" s="32"/>
      <c r="AE310" s="77">
        <f t="shared" si="55"/>
        <v>0</v>
      </c>
    </row>
    <row r="311" spans="2:31">
      <c r="B311" s="57" t="s">
        <v>190</v>
      </c>
      <c r="C311" s="253">
        <v>17675.537109375</v>
      </c>
      <c r="D311" s="253">
        <f t="array" ref="D311:D323">MMULT(J4:W16,TRANSPOSE('A renseigner'!E122:R122))*C324*'A renseigner'!E172*'A renseigner'!G44/'A renseigner'!E44</f>
        <v>19788.508913793001</v>
      </c>
      <c r="E311" s="253" cm="1">
        <f t="array" ref="E311:E323">MMULT(J4:W16,TRANSPOSE('A renseigner'!E123:R123))*C324*'A renseigner'!G172*'A renseigner'!K44/'A renseigner'!E44</f>
        <v>21800.527688770919</v>
      </c>
      <c r="F311" s="255">
        <f>D311-C311</f>
        <v>2112.9718044180008</v>
      </c>
      <c r="G311" s="255">
        <f>E311-C311</f>
        <v>4124.9905793959188</v>
      </c>
      <c r="AA311" s="474" t="s">
        <v>56</v>
      </c>
      <c r="AB311" s="474"/>
      <c r="AC311" s="64">
        <v>0.92</v>
      </c>
      <c r="AD311" s="64">
        <v>0.92</v>
      </c>
      <c r="AE311" s="77">
        <f t="shared" si="55"/>
        <v>0</v>
      </c>
    </row>
    <row r="312" spans="2:31">
      <c r="B312" s="57" t="s">
        <v>48</v>
      </c>
      <c r="C312" s="253">
        <v>0</v>
      </c>
      <c r="D312" s="253">
        <v>295.35087931034326</v>
      </c>
      <c r="E312" s="253">
        <v>1389.552048151121</v>
      </c>
      <c r="F312" s="255">
        <f t="shared" ref="F312:F324" si="56">D312-C312</f>
        <v>295.35087931034326</v>
      </c>
      <c r="G312" s="255">
        <f t="shared" ref="G312:G324" si="57">E312-C312</f>
        <v>1389.552048151121</v>
      </c>
      <c r="AA312" s="474" t="s">
        <v>57</v>
      </c>
      <c r="AB312" s="474"/>
      <c r="AC312" s="64">
        <v>0.95</v>
      </c>
      <c r="AD312" s="64">
        <v>0.95</v>
      </c>
      <c r="AE312" s="77">
        <f t="shared" si="55"/>
        <v>0</v>
      </c>
    </row>
    <row r="313" spans="2:31">
      <c r="B313" s="57" t="s">
        <v>308</v>
      </c>
      <c r="C313" s="253">
        <v>1231.9814453125</v>
      </c>
      <c r="D313" s="253">
        <v>0</v>
      </c>
      <c r="E313" s="253">
        <v>0</v>
      </c>
      <c r="F313" s="255">
        <f t="shared" si="56"/>
        <v>-1231.9814453125</v>
      </c>
      <c r="G313" s="255">
        <f t="shared" si="57"/>
        <v>-1231.9814453125</v>
      </c>
      <c r="AA313" s="474" t="s">
        <v>58</v>
      </c>
      <c r="AB313" s="474"/>
      <c r="AC313" s="65">
        <v>0.91</v>
      </c>
      <c r="AD313" s="65">
        <v>0.99392878779904181</v>
      </c>
      <c r="AE313" s="77">
        <f>AD313-AC313</f>
        <v>8.3928787799041782E-2</v>
      </c>
    </row>
    <row r="314" spans="2:31">
      <c r="B314" s="57" t="s">
        <v>72</v>
      </c>
      <c r="C314" s="253">
        <v>10361.18359375</v>
      </c>
      <c r="D314" s="253">
        <v>5020.964948275835</v>
      </c>
      <c r="E314" s="253">
        <v>761.16573304278063</v>
      </c>
      <c r="F314" s="255">
        <f t="shared" si="56"/>
        <v>-5340.218645474165</v>
      </c>
      <c r="G314" s="255">
        <f t="shared" si="57"/>
        <v>-9600.0178607072194</v>
      </c>
      <c r="AA314" s="485" t="s">
        <v>59</v>
      </c>
      <c r="AB314" s="485"/>
      <c r="AC314" s="32"/>
      <c r="AD314" s="32"/>
      <c r="AE314" s="77">
        <f t="shared" si="55"/>
        <v>0</v>
      </c>
    </row>
    <row r="315" spans="2:31">
      <c r="B315" s="57" t="s">
        <v>42</v>
      </c>
      <c r="C315" s="253">
        <v>0</v>
      </c>
      <c r="D315" s="253">
        <v>0</v>
      </c>
      <c r="E315" s="253">
        <v>0</v>
      </c>
      <c r="F315" s="255">
        <f t="shared" si="56"/>
        <v>0</v>
      </c>
      <c r="G315" s="255">
        <f t="shared" si="57"/>
        <v>0</v>
      </c>
      <c r="AA315" s="474" t="s">
        <v>76</v>
      </c>
      <c r="AB315" s="474"/>
      <c r="AC315" s="65">
        <v>0.93</v>
      </c>
      <c r="AD315" s="65">
        <v>1.0084</v>
      </c>
      <c r="AE315" s="77">
        <f t="shared" si="55"/>
        <v>7.8399999999999914E-2</v>
      </c>
    </row>
    <row r="316" spans="2:31">
      <c r="B316" s="57" t="s">
        <v>309</v>
      </c>
      <c r="C316" s="253">
        <v>312.072021484375</v>
      </c>
      <c r="D316" s="253">
        <v>1476.7543965517161</v>
      </c>
      <c r="E316" s="253">
        <v>926.3680321007472</v>
      </c>
      <c r="F316" s="255">
        <f t="shared" si="56"/>
        <v>1164.6823750673411</v>
      </c>
      <c r="G316" s="255">
        <f t="shared" si="57"/>
        <v>614.2960106163722</v>
      </c>
      <c r="AA316" s="474" t="s">
        <v>61</v>
      </c>
      <c r="AB316" s="474"/>
      <c r="AC316" s="65">
        <v>0.86</v>
      </c>
      <c r="AD316" s="65">
        <v>0.86</v>
      </c>
      <c r="AE316" s="77">
        <f t="shared" si="55"/>
        <v>0</v>
      </c>
    </row>
    <row r="317" spans="2:31">
      <c r="B317" s="57" t="s">
        <v>310</v>
      </c>
      <c r="C317" s="253">
        <v>0</v>
      </c>
      <c r="D317" s="253">
        <v>1181.403517241373</v>
      </c>
      <c r="E317" s="253">
        <v>2470.314752268659</v>
      </c>
      <c r="F317" s="255">
        <f t="shared" si="56"/>
        <v>1181.403517241373</v>
      </c>
      <c r="G317" s="255">
        <f t="shared" si="57"/>
        <v>2470.314752268659</v>
      </c>
      <c r="AA317" s="474" t="s">
        <v>62</v>
      </c>
      <c r="AB317" s="474"/>
      <c r="AC317" s="65">
        <v>0.91</v>
      </c>
      <c r="AD317" s="65">
        <v>0.93362814861466925</v>
      </c>
      <c r="AE317" s="77">
        <f t="shared" si="55"/>
        <v>2.362814861466922E-2</v>
      </c>
    </row>
    <row r="318" spans="2:31">
      <c r="B318" s="57" t="s">
        <v>36</v>
      </c>
      <c r="C318" s="253">
        <v>252.77000427246094</v>
      </c>
      <c r="D318" s="253">
        <v>0</v>
      </c>
      <c r="E318" s="253">
        <v>0</v>
      </c>
      <c r="F318" s="255">
        <f t="shared" si="56"/>
        <v>-252.77000427246094</v>
      </c>
      <c r="G318" s="255">
        <f t="shared" si="57"/>
        <v>-252.77000427246094</v>
      </c>
      <c r="AA318" s="485" t="s">
        <v>77</v>
      </c>
      <c r="AB318" s="485"/>
      <c r="AC318" s="32"/>
      <c r="AD318" s="32"/>
      <c r="AE318" s="77">
        <f t="shared" si="55"/>
        <v>0</v>
      </c>
    </row>
    <row r="319" spans="2:31">
      <c r="B319" s="57" t="s">
        <v>47</v>
      </c>
      <c r="C319" s="253">
        <v>252.77000427246094</v>
      </c>
      <c r="D319" s="253">
        <v>0</v>
      </c>
      <c r="E319" s="253">
        <v>0</v>
      </c>
      <c r="F319" s="255">
        <f t="shared" si="56"/>
        <v>-252.77000427246094</v>
      </c>
      <c r="G319" s="255">
        <f t="shared" si="57"/>
        <v>-252.77000427246094</v>
      </c>
      <c r="AA319" s="474" t="s">
        <v>78</v>
      </c>
      <c r="AB319" s="474"/>
      <c r="AC319" s="65">
        <v>0.86</v>
      </c>
      <c r="AD319" s="65">
        <v>0.86</v>
      </c>
      <c r="AE319" s="77">
        <f t="shared" si="55"/>
        <v>0</v>
      </c>
    </row>
    <row r="320" spans="2:31">
      <c r="B320" s="57" t="s">
        <v>311</v>
      </c>
      <c r="C320" s="253">
        <v>362.76983642578125</v>
      </c>
      <c r="D320" s="253">
        <v>295.35087931034326</v>
      </c>
      <c r="E320" s="253">
        <v>617.57868806716476</v>
      </c>
      <c r="F320" s="255">
        <f t="shared" si="56"/>
        <v>-67.418957115437991</v>
      </c>
      <c r="G320" s="255">
        <f t="shared" si="57"/>
        <v>254.80885164138351</v>
      </c>
      <c r="AA320" s="474" t="s">
        <v>79</v>
      </c>
      <c r="AB320" s="474"/>
      <c r="AC320" s="65">
        <v>0.86</v>
      </c>
      <c r="AD320" s="65">
        <v>0.90030879621387039</v>
      </c>
      <c r="AE320" s="77">
        <f t="shared" si="55"/>
        <v>4.0308796213870401E-2</v>
      </c>
    </row>
    <row r="321" spans="2:41">
      <c r="B321" s="57" t="s">
        <v>312</v>
      </c>
      <c r="C321" s="253">
        <v>0</v>
      </c>
      <c r="D321" s="253">
        <v>0</v>
      </c>
      <c r="E321" s="253">
        <v>0</v>
      </c>
      <c r="F321" s="255">
        <f t="shared" si="56"/>
        <v>0</v>
      </c>
      <c r="G321" s="255">
        <f t="shared" si="57"/>
        <v>0</v>
      </c>
      <c r="AA321" s="485" t="s">
        <v>66</v>
      </c>
      <c r="AB321" s="485"/>
      <c r="AC321" s="65">
        <v>0.88</v>
      </c>
      <c r="AD321" s="65">
        <v>0.88</v>
      </c>
      <c r="AE321" s="77">
        <f t="shared" si="55"/>
        <v>0</v>
      </c>
    </row>
    <row r="322" spans="2:41">
      <c r="B322" s="57" t="s">
        <v>313</v>
      </c>
      <c r="C322" s="253">
        <v>0</v>
      </c>
      <c r="D322" s="253">
        <v>590.70175862068652</v>
      </c>
      <c r="E322" s="253">
        <v>2779.1040963022419</v>
      </c>
      <c r="F322" s="255">
        <f t="shared" si="56"/>
        <v>590.70175862068652</v>
      </c>
      <c r="G322" s="255">
        <f t="shared" si="57"/>
        <v>2779.1040963022419</v>
      </c>
      <c r="AA322" s="485" t="s">
        <v>16</v>
      </c>
      <c r="AB322" s="485"/>
      <c r="AC322" s="65">
        <v>0.87</v>
      </c>
      <c r="AD322" s="65">
        <v>0.87</v>
      </c>
      <c r="AE322" s="77">
        <f t="shared" si="55"/>
        <v>0</v>
      </c>
    </row>
    <row r="323" spans="2:41">
      <c r="B323" s="57" t="s">
        <v>98</v>
      </c>
      <c r="C323" s="253"/>
      <c r="D323" s="253">
        <v>886.05263793102961</v>
      </c>
      <c r="E323" s="253">
        <v>134.32336465460833</v>
      </c>
      <c r="F323" s="255">
        <f t="shared" si="56"/>
        <v>886.05263793102961</v>
      </c>
      <c r="G323" s="255">
        <f t="shared" si="57"/>
        <v>134.32336465460833</v>
      </c>
      <c r="AA323" s="485" t="s">
        <v>67</v>
      </c>
      <c r="AB323" s="485"/>
      <c r="AC323" s="32"/>
      <c r="AD323" s="32"/>
      <c r="AE323" s="77">
        <f t="shared" si="55"/>
        <v>0</v>
      </c>
    </row>
    <row r="324" spans="2:41">
      <c r="B324" s="257" t="s">
        <v>23</v>
      </c>
      <c r="C324" s="258">
        <v>30449.083984375</v>
      </c>
      <c r="D324" s="258">
        <f>SUM(D311:D323)</f>
        <v>29535.087931034323</v>
      </c>
      <c r="E324" s="258"/>
      <c r="F324" s="255">
        <f t="shared" si="56"/>
        <v>-913.99605334067746</v>
      </c>
      <c r="G324" s="255">
        <f t="shared" si="57"/>
        <v>-30449.083984375</v>
      </c>
      <c r="AA324" s="474" t="s">
        <v>68</v>
      </c>
      <c r="AB324" s="474"/>
      <c r="AC324" s="65">
        <v>0.88</v>
      </c>
      <c r="AD324" s="65">
        <v>0.90660643759265225</v>
      </c>
      <c r="AE324" s="77">
        <f t="shared" si="55"/>
        <v>2.6606437592652243E-2</v>
      </c>
    </row>
    <row r="325" spans="2:41">
      <c r="AA325" s="474" t="s">
        <v>69</v>
      </c>
      <c r="AB325" s="474"/>
      <c r="AC325" s="65">
        <v>0.88</v>
      </c>
      <c r="AD325" s="65">
        <v>0.88</v>
      </c>
      <c r="AE325" s="77">
        <f t="shared" si="55"/>
        <v>0</v>
      </c>
    </row>
    <row r="327" spans="2:41">
      <c r="B327" s="250" t="s">
        <v>67</v>
      </c>
      <c r="C327" s="251">
        <v>2021</v>
      </c>
      <c r="D327" s="251">
        <v>2030</v>
      </c>
      <c r="E327" s="251">
        <v>2030</v>
      </c>
      <c r="F327" t="s">
        <v>306</v>
      </c>
    </row>
    <row r="328" spans="2:41">
      <c r="B328" s="57" t="s">
        <v>190</v>
      </c>
      <c r="C328" s="253">
        <v>10555.8974609375</v>
      </c>
      <c r="D328" s="253">
        <f t="array" ref="D328:D340">MMULT(J4:W16,TRANSPOSE('A renseigner'!E135:R135))*C341*'A renseigner'!E176*'A renseigner'!G45/'A renseigner'!E45</f>
        <v>10788.848328029102</v>
      </c>
      <c r="E328" s="253"/>
      <c r="F328" s="255">
        <f>D328-C328</f>
        <v>232.95086709160205</v>
      </c>
      <c r="G328" s="255"/>
    </row>
    <row r="329" spans="2:41">
      <c r="B329" s="57" t="s">
        <v>48</v>
      </c>
      <c r="C329" s="253">
        <v>0</v>
      </c>
      <c r="D329" s="253">
        <v>1037.3892623104907</v>
      </c>
      <c r="E329" s="253"/>
      <c r="F329" s="255">
        <f t="shared" ref="F329:F341" si="58">D329-C329</f>
        <v>1037.3892623104907</v>
      </c>
      <c r="G329" s="255"/>
      <c r="AA329" s="519" t="s">
        <v>87</v>
      </c>
      <c r="AB329" s="519"/>
      <c r="AC329" s="519"/>
      <c r="AD329" s="519"/>
      <c r="AE329" s="519"/>
      <c r="AF329" s="519"/>
      <c r="AG329" s="519"/>
      <c r="AH329" s="519"/>
      <c r="AI329" s="519"/>
      <c r="AJ329" s="519"/>
      <c r="AK329" s="519"/>
      <c r="AL329" s="519"/>
      <c r="AM329" s="519"/>
      <c r="AN329" s="519"/>
    </row>
    <row r="330" spans="2:41">
      <c r="B330" s="57" t="s">
        <v>308</v>
      </c>
      <c r="C330" s="253">
        <v>3203.71044921875</v>
      </c>
      <c r="D330" s="253">
        <v>829.91140984839251</v>
      </c>
      <c r="E330" s="253"/>
      <c r="F330" s="255">
        <f t="shared" si="58"/>
        <v>-2373.7990393703576</v>
      </c>
      <c r="G330" s="255"/>
      <c r="AA330" s="23" t="s">
        <v>36</v>
      </c>
      <c r="AB330" s="23" t="s">
        <v>47</v>
      </c>
      <c r="AC330" s="23" t="s">
        <v>37</v>
      </c>
      <c r="AD330" s="23" t="s">
        <v>38</v>
      </c>
      <c r="AE330" s="23" t="s">
        <v>43</v>
      </c>
      <c r="AF330" s="23" t="s">
        <v>44</v>
      </c>
      <c r="AG330" s="23" t="s">
        <v>45</v>
      </c>
      <c r="AH330" s="23" t="s">
        <v>46</v>
      </c>
      <c r="AI330" s="23" t="s">
        <v>39</v>
      </c>
      <c r="AJ330" s="23" t="s">
        <v>40</v>
      </c>
      <c r="AK330" s="23" t="s">
        <v>71</v>
      </c>
      <c r="AL330" s="23" t="s">
        <v>48</v>
      </c>
      <c r="AM330" s="23" t="s">
        <v>41</v>
      </c>
      <c r="AN330" s="23" t="s">
        <v>42</v>
      </c>
      <c r="AO330" s="23" t="s">
        <v>23</v>
      </c>
    </row>
    <row r="331" spans="2:41">
      <c r="B331" s="57" t="s">
        <v>72</v>
      </c>
      <c r="C331" s="253">
        <v>7263.283203125</v>
      </c>
      <c r="D331" s="253">
        <v>4408.9043648195848</v>
      </c>
      <c r="E331" s="253"/>
      <c r="F331" s="255">
        <f t="shared" si="58"/>
        <v>-2854.3788383054152</v>
      </c>
      <c r="G331" s="255"/>
      <c r="Z331" s="194">
        <v>2021</v>
      </c>
      <c r="AA331" s="60">
        <v>6.9144909321414053E-2</v>
      </c>
      <c r="AB331" s="60">
        <v>0</v>
      </c>
      <c r="AC331" s="60">
        <v>2.372232781512883E-2</v>
      </c>
      <c r="AD331" s="60">
        <v>0.54601875888309892</v>
      </c>
      <c r="AE331" s="60">
        <v>1.5836627273090254E-2</v>
      </c>
      <c r="AF331" s="60">
        <v>0</v>
      </c>
      <c r="AG331" s="60">
        <v>0</v>
      </c>
      <c r="AH331" s="60">
        <v>0</v>
      </c>
      <c r="AI331" s="60">
        <v>0</v>
      </c>
      <c r="AJ331" s="60">
        <v>0</v>
      </c>
      <c r="AK331" s="60">
        <v>0.24649129903033365</v>
      </c>
      <c r="AL331" s="60">
        <v>0</v>
      </c>
      <c r="AM331" s="60">
        <v>9.878607767693437E-2</v>
      </c>
      <c r="AN331" s="60">
        <v>0</v>
      </c>
    </row>
    <row r="332" spans="2:41">
      <c r="B332" s="57" t="s">
        <v>42</v>
      </c>
      <c r="C332" s="253">
        <v>0</v>
      </c>
      <c r="D332" s="253">
        <v>0</v>
      </c>
      <c r="E332" s="253"/>
      <c r="F332" s="255">
        <f t="shared" si="58"/>
        <v>0</v>
      </c>
      <c r="G332" s="255"/>
      <c r="Z332" s="194" t="s">
        <v>365</v>
      </c>
      <c r="AA332" s="60">
        <v>0</v>
      </c>
      <c r="AB332" s="60">
        <v>0</v>
      </c>
      <c r="AC332" s="60">
        <v>0.06</v>
      </c>
      <c r="AD332" s="60">
        <v>0.35</v>
      </c>
      <c r="AE332" s="60">
        <v>0.04</v>
      </c>
      <c r="AF332" s="60">
        <v>0</v>
      </c>
      <c r="AG332" s="60">
        <v>0</v>
      </c>
      <c r="AH332" s="60">
        <v>0</v>
      </c>
      <c r="AI332" s="60">
        <v>0.04</v>
      </c>
      <c r="AJ332" s="60">
        <v>0</v>
      </c>
      <c r="AK332" s="60">
        <v>0.38553016649373428</v>
      </c>
      <c r="AL332" s="60">
        <v>0.02</v>
      </c>
      <c r="AM332" s="60">
        <v>0.10446983350626585</v>
      </c>
      <c r="AN332" s="60">
        <v>0</v>
      </c>
    </row>
    <row r="333" spans="2:41">
      <c r="B333" s="57" t="s">
        <v>309</v>
      </c>
      <c r="C333" s="253">
        <v>291.63446044921875</v>
      </c>
      <c r="D333" s="253">
        <v>414.95570492419625</v>
      </c>
      <c r="E333" s="253"/>
      <c r="F333" s="255">
        <f t="shared" si="58"/>
        <v>123.3212444749775</v>
      </c>
      <c r="G333" s="255"/>
      <c r="Z333" s="194" t="s">
        <v>366</v>
      </c>
      <c r="AA333" s="60">
        <v>0</v>
      </c>
      <c r="AB333" s="60">
        <v>0</v>
      </c>
      <c r="AC333" s="60">
        <v>0.06</v>
      </c>
      <c r="AD333" s="60">
        <v>0.17499999999999999</v>
      </c>
      <c r="AE333" s="60">
        <v>0.17</v>
      </c>
      <c r="AF333" s="60">
        <v>4.4999999999999998E-2</v>
      </c>
      <c r="AG333" s="60">
        <v>0</v>
      </c>
      <c r="AH333" s="60">
        <v>0</v>
      </c>
      <c r="AI333" s="60">
        <v>0.04</v>
      </c>
      <c r="AJ333" s="60">
        <v>0</v>
      </c>
      <c r="AK333" s="60">
        <v>0.38553016649373428</v>
      </c>
      <c r="AL333" s="60">
        <v>0.02</v>
      </c>
      <c r="AM333" s="60">
        <v>0.10446983350626585</v>
      </c>
      <c r="AN333" s="60">
        <v>0</v>
      </c>
    </row>
    <row r="334" spans="2:41">
      <c r="B334" s="57" t="s">
        <v>310</v>
      </c>
      <c r="C334" s="253">
        <v>0</v>
      </c>
      <c r="D334" s="253">
        <v>0</v>
      </c>
      <c r="E334" s="253"/>
      <c r="F334" s="255">
        <f t="shared" si="58"/>
        <v>0</v>
      </c>
      <c r="G334" s="255"/>
      <c r="AA334" s="519" t="s">
        <v>361</v>
      </c>
      <c r="AB334" s="519"/>
      <c r="AC334" s="519"/>
      <c r="AD334" s="519"/>
      <c r="AE334" s="519"/>
      <c r="AF334" s="519"/>
      <c r="AG334" s="519"/>
      <c r="AH334" s="519"/>
      <c r="AI334" s="519"/>
      <c r="AJ334" s="519"/>
      <c r="AK334" s="519"/>
      <c r="AL334" s="519"/>
      <c r="AM334" s="519"/>
      <c r="AN334" s="519"/>
    </row>
    <row r="335" spans="2:41">
      <c r="B335" s="57" t="s">
        <v>36</v>
      </c>
      <c r="C335" s="253">
        <v>0</v>
      </c>
      <c r="D335" s="253">
        <v>0</v>
      </c>
      <c r="E335" s="253"/>
      <c r="F335" s="255">
        <f t="shared" si="58"/>
        <v>0</v>
      </c>
      <c r="G335" s="255"/>
      <c r="AA335" s="23" t="s">
        <v>36</v>
      </c>
      <c r="AB335" s="23" t="s">
        <v>47</v>
      </c>
      <c r="AC335" s="23" t="s">
        <v>37</v>
      </c>
      <c r="AD335" s="23" t="s">
        <v>38</v>
      </c>
      <c r="AE335" s="23" t="s">
        <v>43</v>
      </c>
      <c r="AF335" s="23" t="s">
        <v>44</v>
      </c>
      <c r="AG335" s="23" t="s">
        <v>45</v>
      </c>
      <c r="AH335" s="23" t="s">
        <v>46</v>
      </c>
      <c r="AI335" s="23" t="s">
        <v>39</v>
      </c>
      <c r="AJ335" s="23" t="s">
        <v>40</v>
      </c>
      <c r="AK335" s="23" t="s">
        <v>71</v>
      </c>
      <c r="AL335" s="23" t="s">
        <v>48</v>
      </c>
      <c r="AM335" s="23" t="s">
        <v>41</v>
      </c>
      <c r="AN335" s="23" t="s">
        <v>42</v>
      </c>
    </row>
    <row r="336" spans="2:41">
      <c r="B336" s="57" t="s">
        <v>47</v>
      </c>
      <c r="C336" s="253">
        <v>0</v>
      </c>
      <c r="D336" s="253">
        <v>0</v>
      </c>
      <c r="E336" s="253"/>
      <c r="F336" s="255">
        <f t="shared" si="58"/>
        <v>0</v>
      </c>
      <c r="G336" s="255"/>
      <c r="Z336" s="194">
        <v>2021</v>
      </c>
      <c r="AA336" s="60">
        <v>5.8824428211733226E-2</v>
      </c>
      <c r="AB336" s="60">
        <v>2.3692803972379425E-2</v>
      </c>
      <c r="AC336" s="60">
        <v>0.12818758280126549</v>
      </c>
      <c r="AD336" s="60">
        <v>0.3694993728006245</v>
      </c>
      <c r="AE336" s="60">
        <v>0.18685925692665384</v>
      </c>
      <c r="AF336" s="60">
        <v>0</v>
      </c>
      <c r="AG336" s="60">
        <v>0</v>
      </c>
      <c r="AH336" s="60">
        <v>0</v>
      </c>
      <c r="AI336" s="60">
        <v>0</v>
      </c>
      <c r="AJ336" s="60">
        <v>0</v>
      </c>
      <c r="AK336" s="60">
        <v>0.2229644852361167</v>
      </c>
      <c r="AL336" s="60">
        <v>0</v>
      </c>
      <c r="AM336" s="60">
        <v>9.9720700512267117E-3</v>
      </c>
      <c r="AN336" s="60">
        <v>0</v>
      </c>
    </row>
    <row r="337" spans="2:40">
      <c r="B337" s="57" t="s">
        <v>311</v>
      </c>
      <c r="C337" s="253">
        <v>558.07958984375</v>
      </c>
      <c r="D337" s="253">
        <v>414.95570492419625</v>
      </c>
      <c r="E337" s="253"/>
      <c r="F337" s="255">
        <f t="shared" si="58"/>
        <v>-143.12388491955375</v>
      </c>
      <c r="G337" s="255"/>
      <c r="Z337" s="194" t="s">
        <v>365</v>
      </c>
      <c r="AA337" s="60">
        <v>0</v>
      </c>
      <c r="AB337" s="60">
        <v>0</v>
      </c>
      <c r="AC337" s="60">
        <v>0.01</v>
      </c>
      <c r="AD337" s="60">
        <v>0.51</v>
      </c>
      <c r="AE337" s="60">
        <v>0.04</v>
      </c>
      <c r="AF337" s="60">
        <v>0</v>
      </c>
      <c r="AG337" s="60">
        <v>0</v>
      </c>
      <c r="AH337" s="60">
        <v>0</v>
      </c>
      <c r="AI337" s="60">
        <v>0</v>
      </c>
      <c r="AJ337" s="60">
        <v>0</v>
      </c>
      <c r="AK337" s="60">
        <v>0.44</v>
      </c>
      <c r="AL337" s="60">
        <v>0</v>
      </c>
      <c r="AM337" s="60">
        <v>0</v>
      </c>
      <c r="AN337" s="60">
        <v>0</v>
      </c>
    </row>
    <row r="338" spans="2:40">
      <c r="B338" s="57" t="s">
        <v>312</v>
      </c>
      <c r="C338" s="253">
        <v>0</v>
      </c>
      <c r="D338" s="253">
        <v>0</v>
      </c>
      <c r="E338" s="253"/>
      <c r="F338" s="255">
        <f t="shared" si="58"/>
        <v>0</v>
      </c>
      <c r="G338" s="255"/>
      <c r="Z338" s="194" t="s">
        <v>366</v>
      </c>
      <c r="AA338" s="60">
        <v>0</v>
      </c>
      <c r="AB338" s="60">
        <v>0</v>
      </c>
      <c r="AC338" s="60">
        <v>0.01</v>
      </c>
      <c r="AD338" s="60">
        <v>0.245</v>
      </c>
      <c r="AE338" s="60">
        <v>0.30499999999999999</v>
      </c>
      <c r="AF338" s="60">
        <v>0</v>
      </c>
      <c r="AG338" s="60">
        <v>0</v>
      </c>
      <c r="AH338" s="60">
        <v>0</v>
      </c>
      <c r="AI338" s="60">
        <v>0</v>
      </c>
      <c r="AJ338" s="60">
        <v>0</v>
      </c>
      <c r="AK338" s="60">
        <v>0.44</v>
      </c>
      <c r="AL338" s="60">
        <v>0</v>
      </c>
      <c r="AM338" s="60">
        <v>0</v>
      </c>
      <c r="AN338" s="60">
        <v>0</v>
      </c>
    </row>
    <row r="339" spans="2:40">
      <c r="B339" s="57" t="s">
        <v>313</v>
      </c>
      <c r="C339" s="253">
        <v>0</v>
      </c>
      <c r="D339" s="253">
        <v>2074.7785246209814</v>
      </c>
      <c r="E339" s="253"/>
      <c r="F339" s="255">
        <f t="shared" si="58"/>
        <v>2074.7785246209814</v>
      </c>
      <c r="G339" s="255"/>
    </row>
    <row r="340" spans="2:40">
      <c r="B340" s="57" t="s">
        <v>98</v>
      </c>
      <c r="C340" s="253"/>
      <c r="D340" s="253">
        <v>778.04194673286781</v>
      </c>
      <c r="E340" s="253"/>
      <c r="F340" s="255">
        <f t="shared" si="58"/>
        <v>778.04194673286781</v>
      </c>
      <c r="G340" s="255"/>
      <c r="AA340" s="60">
        <v>5.8824428211733226E-2</v>
      </c>
      <c r="AB340" s="60">
        <v>2.3692803972379425E-2</v>
      </c>
      <c r="AC340" s="60">
        <v>0.12818758280126549</v>
      </c>
      <c r="AD340" s="60">
        <v>0.3694993728006245</v>
      </c>
      <c r="AE340" s="60">
        <v>0.18685925692665384</v>
      </c>
      <c r="AF340" s="60">
        <v>0</v>
      </c>
      <c r="AG340" s="60">
        <v>0</v>
      </c>
      <c r="AH340" s="60">
        <v>0</v>
      </c>
      <c r="AI340" s="60">
        <v>0</v>
      </c>
      <c r="AJ340" s="60">
        <v>0</v>
      </c>
      <c r="AK340" s="60">
        <v>0.2229644852361167</v>
      </c>
      <c r="AL340" s="60">
        <v>0</v>
      </c>
      <c r="AM340" s="60">
        <v>9.9720700512267117E-3</v>
      </c>
      <c r="AN340" s="60">
        <v>0</v>
      </c>
    </row>
    <row r="341" spans="2:40">
      <c r="B341" s="257" t="s">
        <v>23</v>
      </c>
      <c r="C341" s="258">
        <v>21872.60546875</v>
      </c>
      <c r="D341" s="258">
        <f>SUM(D328:D340)</f>
        <v>20747.785246209813</v>
      </c>
      <c r="E341" s="258"/>
      <c r="F341" s="255">
        <f t="shared" si="58"/>
        <v>-1124.8202225401874</v>
      </c>
      <c r="G341" s="255"/>
      <c r="AA341" s="60">
        <v>0</v>
      </c>
      <c r="AB341" s="60">
        <v>0</v>
      </c>
      <c r="AC341" s="60">
        <v>0.01</v>
      </c>
      <c r="AD341" s="60">
        <v>0.51</v>
      </c>
      <c r="AE341" s="60">
        <v>0.04</v>
      </c>
      <c r="AF341" s="60">
        <v>0</v>
      </c>
      <c r="AG341" s="60">
        <v>0</v>
      </c>
      <c r="AH341" s="60">
        <v>0</v>
      </c>
      <c r="AI341" s="60">
        <v>0</v>
      </c>
      <c r="AJ341" s="60">
        <v>0</v>
      </c>
      <c r="AK341" s="60">
        <v>0.44</v>
      </c>
      <c r="AL341" s="60">
        <v>0</v>
      </c>
      <c r="AM341" s="60">
        <v>0</v>
      </c>
      <c r="AN341" s="60">
        <v>0</v>
      </c>
    </row>
  </sheetData>
  <mergeCells count="50">
    <mergeCell ref="AA324:AB324"/>
    <mergeCell ref="AA325:AB325"/>
    <mergeCell ref="AA329:AN329"/>
    <mergeCell ref="AA334:AN334"/>
    <mergeCell ref="AA318:AB318"/>
    <mergeCell ref="AA319:AB319"/>
    <mergeCell ref="AA320:AB320"/>
    <mergeCell ref="AA321:AB321"/>
    <mergeCell ref="AA322:AB322"/>
    <mergeCell ref="AA323:AB323"/>
    <mergeCell ref="AA317:AB317"/>
    <mergeCell ref="AA306:AB306"/>
    <mergeCell ref="AA307:AB307"/>
    <mergeCell ref="AA308:AB308"/>
    <mergeCell ref="AA309:AB309"/>
    <mergeCell ref="AA310:AB310"/>
    <mergeCell ref="AA311:AB311"/>
    <mergeCell ref="AA312:AB312"/>
    <mergeCell ref="AA313:AB313"/>
    <mergeCell ref="AA314:AB314"/>
    <mergeCell ref="AA315:AB315"/>
    <mergeCell ref="AA316:AB316"/>
    <mergeCell ref="AA305:AB305"/>
    <mergeCell ref="H74:H77"/>
    <mergeCell ref="H78:H81"/>
    <mergeCell ref="Z92:AS92"/>
    <mergeCell ref="AA96:AC96"/>
    <mergeCell ref="AA97:AC97"/>
    <mergeCell ref="Z189:AS189"/>
    <mergeCell ref="AA193:AC193"/>
    <mergeCell ref="AA194:AC194"/>
    <mergeCell ref="AA302:AB302"/>
    <mergeCell ref="AA303:AB303"/>
    <mergeCell ref="AA304:AB304"/>
    <mergeCell ref="N73:O73"/>
    <mergeCell ref="B1:E1"/>
    <mergeCell ref="H1:X1"/>
    <mergeCell ref="Z1:AS1"/>
    <mergeCell ref="AA4:AC4"/>
    <mergeCell ref="AA5:AC5"/>
    <mergeCell ref="I20:Q20"/>
    <mergeCell ref="H34:X36"/>
    <mergeCell ref="J38:R38"/>
    <mergeCell ref="N44:O44"/>
    <mergeCell ref="N53:O53"/>
    <mergeCell ref="I60:R60"/>
    <mergeCell ref="N55:O55"/>
    <mergeCell ref="N56:O56"/>
    <mergeCell ref="N57:O57"/>
    <mergeCell ref="N58:O58"/>
  </mergeCells>
  <conditionalFormatting sqref="AD195:AR221">
    <cfRule type="colorScale" priority="18">
      <colorScale>
        <cfvo type="min"/>
        <cfvo type="max"/>
        <color rgb="FF63BE7B"/>
        <color rgb="FFFCFCFF"/>
      </colorScale>
    </cfRule>
  </conditionalFormatting>
  <conditionalFormatting sqref="AD224:AR234">
    <cfRule type="colorScale" priority="17">
      <colorScale>
        <cfvo type="min"/>
        <cfvo type="percentile" val="50"/>
        <cfvo type="max"/>
        <color rgb="FFF8696B"/>
        <color rgb="FFFCFCFF"/>
        <color rgb="FF63BE7B"/>
      </colorScale>
    </cfRule>
  </conditionalFormatting>
  <conditionalFormatting sqref="AD237:AR247">
    <cfRule type="colorScale" priority="16">
      <colorScale>
        <cfvo type="min"/>
        <cfvo type="percentile" val="50"/>
        <cfvo type="max"/>
        <color rgb="FFF8696B"/>
        <color rgb="FFFCFCFF"/>
        <color rgb="FF63BE7B"/>
      </colorScale>
    </cfRule>
  </conditionalFormatting>
  <conditionalFormatting sqref="AD250:AR264">
    <cfRule type="colorScale" priority="15">
      <colorScale>
        <cfvo type="min"/>
        <cfvo type="percentile" val="50"/>
        <cfvo type="max"/>
        <color rgb="FFF8696B"/>
        <color rgb="FFFCFCFF"/>
        <color rgb="FF63BE7B"/>
      </colorScale>
    </cfRule>
  </conditionalFormatting>
  <conditionalFormatting sqref="AD267:AR273">
    <cfRule type="colorScale" priority="14">
      <colorScale>
        <cfvo type="min"/>
        <cfvo type="max"/>
        <color rgb="FF63BE7B"/>
        <color rgb="FFFCFCFF"/>
      </colorScale>
    </cfRule>
  </conditionalFormatting>
  <conditionalFormatting sqref="AD288:AR288">
    <cfRule type="colorScale" priority="13">
      <colorScale>
        <cfvo type="min"/>
        <cfvo type="percentile" val="50"/>
        <cfvo type="max"/>
        <color rgb="FFF8696B"/>
        <color rgb="FFFCFCFF"/>
        <color rgb="FF63BE7B"/>
      </colorScale>
    </cfRule>
  </conditionalFormatting>
  <conditionalFormatting sqref="AD289:AR290">
    <cfRule type="colorScale" priority="12">
      <colorScale>
        <cfvo type="min"/>
        <cfvo type="percentile" val="50"/>
        <cfvo type="max"/>
        <color rgb="FFF8696B"/>
        <color rgb="FFFCFCFF"/>
        <color rgb="FF63BE7B"/>
      </colorScale>
    </cfRule>
  </conditionalFormatting>
  <conditionalFormatting sqref="AD291:AR292">
    <cfRule type="colorScale" priority="11">
      <colorScale>
        <cfvo type="min"/>
        <cfvo type="percentile" val="50"/>
        <cfvo type="max"/>
        <color rgb="FFF8696B"/>
        <color rgb="FFFCFCFF"/>
        <color rgb="FF63BE7B"/>
      </colorScale>
    </cfRule>
  </conditionalFormatting>
  <conditionalFormatting sqref="AE303:AE325">
    <cfRule type="colorScale" priority="10">
      <colorScale>
        <cfvo type="min"/>
        <cfvo type="percentile" val="50"/>
        <cfvo type="max"/>
        <color rgb="FFF8696B"/>
        <color rgb="FFFCFCFF"/>
        <color rgb="FF63BE7B"/>
      </colorScale>
    </cfRule>
  </conditionalFormatting>
  <conditionalFormatting sqref="AD294:AR294">
    <cfRule type="colorScale" priority="9">
      <colorScale>
        <cfvo type="min"/>
        <cfvo type="max"/>
        <color rgb="FF63BE7B"/>
        <color rgb="FFFCFCFF"/>
      </colorScale>
    </cfRule>
  </conditionalFormatting>
  <conditionalFormatting sqref="AD295:AR295">
    <cfRule type="colorScale" priority="8">
      <colorScale>
        <cfvo type="min"/>
        <cfvo type="percentile" val="50"/>
        <cfvo type="max"/>
        <color rgb="FFF8696B"/>
        <color rgb="FFFCFCFF"/>
        <color rgb="FF63BE7B"/>
      </colorScale>
    </cfRule>
  </conditionalFormatting>
  <conditionalFormatting sqref="AD296:AR297">
    <cfRule type="colorScale" priority="7">
      <colorScale>
        <cfvo type="min"/>
        <cfvo type="percentile" val="50"/>
        <cfvo type="max"/>
        <color rgb="FFF8696B"/>
        <color rgb="FFFCFCFF"/>
        <color rgb="FF63BE7B"/>
      </colorScale>
    </cfRule>
  </conditionalFormatting>
  <conditionalFormatting sqref="AD298:AR299">
    <cfRule type="colorScale" priority="6">
      <colorScale>
        <cfvo type="min"/>
        <cfvo type="percentile" val="50"/>
        <cfvo type="max"/>
        <color rgb="FFF8696B"/>
        <color rgb="FFFCFCFF"/>
        <color rgb="FF63BE7B"/>
      </colorScale>
    </cfRule>
  </conditionalFormatting>
  <conditionalFormatting sqref="AD300:AR300">
    <cfRule type="colorScale" priority="5">
      <colorScale>
        <cfvo type="min"/>
        <cfvo type="max"/>
        <color rgb="FF63BE7B"/>
        <color rgb="FFFCFCFF"/>
      </colorScale>
    </cfRule>
  </conditionalFormatting>
  <conditionalFormatting sqref="BI6:BV89">
    <cfRule type="cellIs" dxfId="1" priority="3" operator="equal">
      <formula>FALSE</formula>
    </cfRule>
    <cfRule type="colorScale" priority="4">
      <colorScale>
        <cfvo type="min"/>
        <cfvo type="percentile" val="50"/>
        <cfvo type="max"/>
        <color rgb="FFF8696B"/>
        <color rgb="FFFFEB84"/>
        <color rgb="FF63BE7B"/>
      </colorScale>
    </cfRule>
  </conditionalFormatting>
  <conditionalFormatting sqref="BI98:BV181">
    <cfRule type="cellIs" dxfId="0" priority="1" operator="equal">
      <formula>FALSE</formula>
    </cfRule>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6D7F-BF47-4736-89D6-600722DB76CF}">
  <sheetPr codeName="Feuil5"/>
  <dimension ref="B1:W38"/>
  <sheetViews>
    <sheetView topLeftCell="A6" zoomScale="85" zoomScaleNormal="85" workbookViewId="0">
      <selection activeCell="F33" sqref="F33"/>
    </sheetView>
  </sheetViews>
  <sheetFormatPr baseColWidth="10" defaultRowHeight="14.4"/>
  <cols>
    <col min="2" max="2" width="42.109375" customWidth="1"/>
    <col min="5" max="11" width="12.88671875" bestFit="1" customWidth="1"/>
    <col min="13" max="13" width="14.33203125" customWidth="1"/>
  </cols>
  <sheetData>
    <row r="1" spans="2:21">
      <c r="B1" s="109" t="s">
        <v>373</v>
      </c>
      <c r="C1" s="144">
        <v>2019</v>
      </c>
      <c r="D1" s="144">
        <v>2020</v>
      </c>
      <c r="E1" s="144">
        <v>2021</v>
      </c>
      <c r="F1" s="144">
        <v>2025</v>
      </c>
      <c r="G1" s="144">
        <v>2030</v>
      </c>
      <c r="H1" s="144">
        <v>2035</v>
      </c>
      <c r="I1" s="144">
        <v>2040</v>
      </c>
      <c r="J1" s="144">
        <v>2045</v>
      </c>
      <c r="K1" s="145">
        <v>2050</v>
      </c>
      <c r="M1" s="5"/>
      <c r="N1" s="5"/>
      <c r="O1" s="5"/>
      <c r="P1" s="5"/>
      <c r="Q1" s="5"/>
      <c r="R1" s="5"/>
      <c r="S1" s="5"/>
      <c r="T1" s="5"/>
      <c r="U1" s="5"/>
    </row>
    <row r="2" spans="2:21">
      <c r="B2" s="143" t="s">
        <v>377</v>
      </c>
      <c r="C2" s="143">
        <v>260.68485163939516</v>
      </c>
      <c r="D2" s="143">
        <v>235.28543893824954</v>
      </c>
      <c r="E2" s="143">
        <v>244.9088691661444</v>
      </c>
      <c r="F2" s="143">
        <v>247.6410766585775</v>
      </c>
      <c r="G2" s="143">
        <v>260.18350977233001</v>
      </c>
      <c r="H2" s="143">
        <v>275.00144011649513</v>
      </c>
      <c r="I2" s="143">
        <v>294.71462065353541</v>
      </c>
      <c r="J2" s="143">
        <v>319.32508634673729</v>
      </c>
      <c r="K2" s="143">
        <v>345.78525669859829</v>
      </c>
      <c r="M2" s="5"/>
      <c r="N2" s="5"/>
      <c r="O2" s="5"/>
      <c r="P2" s="5"/>
      <c r="Q2" s="5"/>
      <c r="R2" s="5"/>
      <c r="S2" s="5"/>
      <c r="T2" s="5"/>
      <c r="U2" s="5"/>
    </row>
    <row r="3" spans="2:21">
      <c r="B3" s="143" t="s">
        <v>217</v>
      </c>
      <c r="C3" s="143">
        <v>3.4365521686127933</v>
      </c>
      <c r="D3" s="143">
        <v>2.7321756001971189</v>
      </c>
      <c r="E3" s="143">
        <v>5.2177233488449328</v>
      </c>
      <c r="F3" s="143">
        <v>5.2481932264251938</v>
      </c>
      <c r="G3" s="143">
        <v>5.3741724331105072</v>
      </c>
      <c r="H3" s="143">
        <v>5.4411969553422637</v>
      </c>
      <c r="I3" s="143">
        <v>5.7309247011297906</v>
      </c>
      <c r="J3" s="143">
        <v>6.1596607470776847</v>
      </c>
      <c r="K3" s="143">
        <v>6.6449343119506885</v>
      </c>
      <c r="M3" s="5"/>
      <c r="N3" s="5"/>
      <c r="O3" s="5"/>
      <c r="P3" s="5"/>
      <c r="Q3" s="5"/>
      <c r="R3" s="5"/>
      <c r="S3" s="5"/>
      <c r="T3" s="5"/>
      <c r="U3" s="5"/>
    </row>
    <row r="4" spans="2:21">
      <c r="B4" s="143" t="s">
        <v>218</v>
      </c>
      <c r="C4" s="143">
        <v>2.2910347790751957</v>
      </c>
      <c r="D4" s="143">
        <v>1.8214504001314127</v>
      </c>
      <c r="E4" s="143">
        <v>3.4784822325632887</v>
      </c>
      <c r="F4" s="143">
        <v>3.7503260048161651</v>
      </c>
      <c r="G4" s="143">
        <v>4.0122333050927326</v>
      </c>
      <c r="H4" s="143">
        <v>3.976148495062982</v>
      </c>
      <c r="I4" s="143">
        <v>4.1714047763602888</v>
      </c>
      <c r="J4" s="143">
        <v>4.464064038686943</v>
      </c>
      <c r="K4" s="143">
        <v>4.791443103470538</v>
      </c>
      <c r="M4" s="5"/>
      <c r="N4" s="5"/>
      <c r="O4" s="5"/>
      <c r="P4" s="5"/>
      <c r="Q4" s="5"/>
      <c r="R4" s="5"/>
      <c r="S4" s="5"/>
      <c r="T4" s="5"/>
      <c r="U4" s="5"/>
    </row>
    <row r="5" spans="2:21">
      <c r="B5" s="143" t="s">
        <v>219</v>
      </c>
      <c r="C5" s="143">
        <v>52.462654189398187</v>
      </c>
      <c r="D5" s="143">
        <v>51.129802151779295</v>
      </c>
      <c r="E5" s="143">
        <v>53.025614848895074</v>
      </c>
      <c r="F5" s="143">
        <v>53.554881972724893</v>
      </c>
      <c r="G5" s="143">
        <v>56.623340755333793</v>
      </c>
      <c r="H5" s="143">
        <v>57.755283360962643</v>
      </c>
      <c r="I5" s="143">
        <v>61.726252915800707</v>
      </c>
      <c r="J5" s="143">
        <v>66.704070340435479</v>
      </c>
      <c r="K5" s="143">
        <v>71.933908931238989</v>
      </c>
      <c r="M5" s="5"/>
      <c r="N5" s="5"/>
      <c r="O5" s="5"/>
      <c r="P5" s="5"/>
      <c r="Q5" s="5"/>
      <c r="R5" s="5"/>
      <c r="S5" s="5"/>
      <c r="T5" s="5"/>
      <c r="U5" s="5"/>
    </row>
    <row r="6" spans="2:21">
      <c r="B6" s="143" t="s">
        <v>220</v>
      </c>
      <c r="C6" s="143">
        <v>10.005871606546503</v>
      </c>
      <c r="D6" s="143">
        <v>9.4763689952277304</v>
      </c>
      <c r="E6" s="143">
        <v>9.6003546676455063</v>
      </c>
      <c r="F6" s="143">
        <v>9.8241243036221011</v>
      </c>
      <c r="G6" s="143">
        <v>9.9846511131997939</v>
      </c>
      <c r="H6" s="143">
        <v>10.086062280608015</v>
      </c>
      <c r="I6" s="143">
        <v>10.429099242547808</v>
      </c>
      <c r="J6" s="143">
        <v>10.917186667909565</v>
      </c>
      <c r="K6" s="143">
        <v>11.561557742539293</v>
      </c>
      <c r="M6" s="5"/>
      <c r="N6" s="5"/>
      <c r="O6" s="5"/>
      <c r="P6" s="5"/>
      <c r="Q6" s="5"/>
      <c r="R6" s="5"/>
      <c r="S6" s="5"/>
      <c r="T6" s="5"/>
      <c r="U6" s="5"/>
    </row>
    <row r="7" spans="2:21">
      <c r="B7" s="143" t="s">
        <v>221</v>
      </c>
      <c r="C7" s="143">
        <v>5.2611181565675338</v>
      </c>
      <c r="D7" s="143">
        <v>5.1356951071515091</v>
      </c>
      <c r="E7" s="143">
        <v>5.1306307728215517</v>
      </c>
      <c r="F7" s="143">
        <v>5.1887157103926791</v>
      </c>
      <c r="G7" s="143">
        <v>5.3781098706794435</v>
      </c>
      <c r="H7" s="143">
        <v>5.5670169415756359</v>
      </c>
      <c r="I7" s="143">
        <v>5.9113743014327227</v>
      </c>
      <c r="J7" s="143">
        <v>6.3435854595421013</v>
      </c>
      <c r="K7" s="143">
        <v>6.8323863176285888</v>
      </c>
      <c r="M7" s="5"/>
      <c r="N7" s="5"/>
      <c r="O7" s="5"/>
      <c r="P7" s="5"/>
      <c r="Q7" s="5"/>
      <c r="R7" s="5"/>
      <c r="S7" s="5"/>
      <c r="T7" s="5"/>
      <c r="U7" s="5"/>
    </row>
    <row r="8" spans="2:21">
      <c r="B8" s="143" t="s">
        <v>222</v>
      </c>
      <c r="C8" s="143">
        <v>53.627665797072147</v>
      </c>
      <c r="D8" s="143">
        <v>54.703848435747197</v>
      </c>
      <c r="E8" s="143">
        <v>51.664645030110087</v>
      </c>
      <c r="F8" s="143">
        <v>53.787514651687459</v>
      </c>
      <c r="G8" s="143">
        <v>57.871473015221156</v>
      </c>
      <c r="H8" s="143">
        <v>61.635581569083918</v>
      </c>
      <c r="I8" s="143">
        <v>66.279039619635626</v>
      </c>
      <c r="J8" s="143">
        <v>71.349192931795045</v>
      </c>
      <c r="K8" s="143">
        <v>76.70040049289149</v>
      </c>
      <c r="M8" s="5"/>
      <c r="N8" s="5"/>
      <c r="O8" s="5"/>
      <c r="P8" s="5"/>
      <c r="Q8" s="5"/>
      <c r="R8" s="5"/>
      <c r="S8" s="5"/>
      <c r="T8" s="5"/>
      <c r="U8" s="5"/>
    </row>
    <row r="9" spans="2:21">
      <c r="B9" s="143" t="s">
        <v>378</v>
      </c>
      <c r="C9" s="143">
        <v>173.55539954998886</v>
      </c>
      <c r="D9" s="143">
        <v>151.84077137234746</v>
      </c>
      <c r="E9" s="143">
        <v>158.22490354416772</v>
      </c>
      <c r="F9" s="143">
        <v>155.7438842300572</v>
      </c>
      <c r="G9" s="143">
        <v>159.15276006807696</v>
      </c>
      <c r="H9" s="143">
        <v>166.25811001808231</v>
      </c>
      <c r="I9" s="143">
        <v>175.4021666367471</v>
      </c>
      <c r="J9" s="143">
        <v>186.93083205626482</v>
      </c>
      <c r="K9" s="143">
        <v>200.70259601423271</v>
      </c>
      <c r="M9" s="5"/>
      <c r="N9" s="5"/>
      <c r="O9" s="5"/>
      <c r="P9" s="5"/>
      <c r="Q9" s="5"/>
      <c r="R9" s="5"/>
      <c r="S9" s="5"/>
      <c r="T9" s="5"/>
      <c r="U9" s="5"/>
    </row>
    <row r="11" spans="2:21">
      <c r="B11" s="143" t="s">
        <v>223</v>
      </c>
      <c r="C11" s="146">
        <v>124.11577365462746</v>
      </c>
      <c r="D11" s="146">
        <v>112.21961327195284</v>
      </c>
      <c r="E11" s="146">
        <v>123.89472068103373</v>
      </c>
      <c r="F11" s="111">
        <v>128.10455857574686</v>
      </c>
      <c r="G11" s="111">
        <v>127.76635413744306</v>
      </c>
      <c r="H11" s="111">
        <v>126.25406749757285</v>
      </c>
      <c r="I11" s="111">
        <v>126.69314070361733</v>
      </c>
      <c r="J11" s="111">
        <v>128.80266890640144</v>
      </c>
      <c r="K11" s="111">
        <v>133.59533464261685</v>
      </c>
    </row>
    <row r="13" spans="2:21">
      <c r="B13" s="315"/>
      <c r="C13" s="315"/>
      <c r="D13" s="315"/>
      <c r="E13" s="110"/>
      <c r="F13" s="110"/>
      <c r="G13" s="110"/>
      <c r="H13" s="110"/>
      <c r="I13" s="111"/>
      <c r="J13" s="111"/>
      <c r="K13" s="111"/>
      <c r="L13" s="111"/>
      <c r="M13" s="111"/>
      <c r="N13" s="111"/>
    </row>
    <row r="14" spans="2:21">
      <c r="B14" s="315" t="s">
        <v>374</v>
      </c>
      <c r="C14">
        <v>0</v>
      </c>
      <c r="D14">
        <v>0</v>
      </c>
      <c r="E14">
        <v>0</v>
      </c>
      <c r="F14">
        <v>10</v>
      </c>
      <c r="G14">
        <v>20</v>
      </c>
      <c r="H14">
        <v>25</v>
      </c>
      <c r="I14">
        <v>30</v>
      </c>
      <c r="J14">
        <v>35</v>
      </c>
      <c r="K14">
        <v>40</v>
      </c>
      <c r="L14" s="111"/>
      <c r="M14" s="111"/>
      <c r="N14" s="111"/>
    </row>
    <row r="15" spans="2:21">
      <c r="B15" t="s">
        <v>375</v>
      </c>
      <c r="C15" s="316">
        <f t="shared" ref="C15:K15" si="0">C9</f>
        <v>173.55539954998886</v>
      </c>
      <c r="D15" s="316">
        <f t="shared" si="0"/>
        <v>151.84077137234746</v>
      </c>
      <c r="E15" s="316">
        <f t="shared" si="0"/>
        <v>158.22490354416772</v>
      </c>
      <c r="F15" s="316">
        <f t="shared" si="0"/>
        <v>155.7438842300572</v>
      </c>
      <c r="G15" s="316">
        <f t="shared" si="0"/>
        <v>159.15276006807696</v>
      </c>
      <c r="H15" s="316">
        <f t="shared" si="0"/>
        <v>166.25811001808231</v>
      </c>
      <c r="I15" s="316">
        <f t="shared" si="0"/>
        <v>175.4021666367471</v>
      </c>
      <c r="J15" s="316">
        <f t="shared" si="0"/>
        <v>186.93083205626482</v>
      </c>
      <c r="K15" s="316">
        <f t="shared" si="0"/>
        <v>200.70259601423271</v>
      </c>
    </row>
    <row r="16" spans="2:21">
      <c r="B16" t="s">
        <v>376</v>
      </c>
      <c r="C16" s="143">
        <f>C15+C14</f>
        <v>173.55539954998886</v>
      </c>
      <c r="D16" s="143">
        <f t="shared" ref="D16:K16" si="1">D15+D14</f>
        <v>151.84077137234746</v>
      </c>
      <c r="E16" s="143">
        <f t="shared" si="1"/>
        <v>158.22490354416772</v>
      </c>
      <c r="F16" s="143">
        <f t="shared" si="1"/>
        <v>165.7438842300572</v>
      </c>
      <c r="G16" s="143">
        <f t="shared" si="1"/>
        <v>179.15276006807696</v>
      </c>
      <c r="H16" s="143">
        <f t="shared" si="1"/>
        <v>191.25811001808231</v>
      </c>
      <c r="I16" s="143">
        <f t="shared" si="1"/>
        <v>205.4021666367471</v>
      </c>
      <c r="J16" s="143">
        <f t="shared" si="1"/>
        <v>221.93083205626482</v>
      </c>
      <c r="K16" s="143">
        <f t="shared" si="1"/>
        <v>240.70259601423271</v>
      </c>
    </row>
    <row r="17" spans="2:23">
      <c r="C17" s="143"/>
      <c r="D17" s="143"/>
      <c r="E17" s="143"/>
      <c r="F17" s="143"/>
      <c r="G17" s="143"/>
      <c r="H17" s="143"/>
      <c r="I17" s="143"/>
      <c r="J17" s="143"/>
      <c r="K17" s="143"/>
    </row>
    <row r="18" spans="2:23">
      <c r="B18" s="5"/>
      <c r="C18" s="5"/>
      <c r="D18" s="520" t="s">
        <v>212</v>
      </c>
      <c r="E18" s="520"/>
      <c r="F18" s="520"/>
      <c r="G18" s="520"/>
      <c r="H18" s="520"/>
      <c r="I18" s="520"/>
      <c r="J18" s="520"/>
      <c r="K18" s="520"/>
      <c r="L18" s="520" t="s">
        <v>213</v>
      </c>
      <c r="M18" s="520"/>
      <c r="N18" s="520"/>
      <c r="O18" s="520"/>
      <c r="P18" s="520"/>
      <c r="Q18" s="520"/>
      <c r="R18" s="520" t="s">
        <v>214</v>
      </c>
      <c r="S18" s="520"/>
      <c r="T18" s="520"/>
      <c r="U18" s="520"/>
      <c r="V18" s="520"/>
      <c r="W18" s="520"/>
    </row>
    <row r="19" spans="2:23">
      <c r="B19" s="5"/>
      <c r="C19" s="5" t="s">
        <v>34</v>
      </c>
      <c r="D19" s="139">
        <v>2020</v>
      </c>
      <c r="E19" s="139">
        <v>2021</v>
      </c>
      <c r="F19" s="139">
        <v>2025</v>
      </c>
      <c r="G19" s="139">
        <v>2030</v>
      </c>
      <c r="H19" s="139">
        <v>2035</v>
      </c>
      <c r="I19" s="139">
        <v>2040</v>
      </c>
      <c r="J19" s="139">
        <v>2045</v>
      </c>
      <c r="K19" s="140">
        <v>2050</v>
      </c>
      <c r="L19" s="139">
        <v>2025</v>
      </c>
      <c r="M19" s="139">
        <v>2030</v>
      </c>
      <c r="N19" s="139">
        <v>2035</v>
      </c>
      <c r="O19" s="139">
        <v>2040</v>
      </c>
      <c r="P19" s="139">
        <v>2045</v>
      </c>
      <c r="Q19" s="140">
        <v>2050</v>
      </c>
      <c r="R19" s="139">
        <v>2025</v>
      </c>
      <c r="S19" s="139">
        <v>2030</v>
      </c>
      <c r="T19" s="139">
        <v>2035</v>
      </c>
      <c r="U19" s="139">
        <v>2040</v>
      </c>
      <c r="V19" s="139">
        <v>2045</v>
      </c>
      <c r="W19" s="140">
        <v>2050</v>
      </c>
    </row>
    <row r="20" spans="2:23">
      <c r="B20" s="116" t="s">
        <v>9</v>
      </c>
      <c r="C20" s="5"/>
      <c r="D20" s="307">
        <f t="shared" ref="D20:K20" si="2">D4+D3</f>
        <v>4.5536260003285314</v>
      </c>
      <c r="E20" s="307">
        <f t="shared" si="2"/>
        <v>8.696205581408222</v>
      </c>
      <c r="F20" s="307">
        <f t="shared" si="2"/>
        <v>8.9985192312413584</v>
      </c>
      <c r="G20" s="307">
        <f t="shared" si="2"/>
        <v>9.3864057382032406</v>
      </c>
      <c r="H20" s="307">
        <f t="shared" si="2"/>
        <v>9.4173454504052465</v>
      </c>
      <c r="I20" s="307">
        <f t="shared" si="2"/>
        <v>9.9023294774900794</v>
      </c>
      <c r="J20" s="307">
        <f t="shared" si="2"/>
        <v>10.623724785764628</v>
      </c>
      <c r="K20" s="307">
        <f t="shared" si="2"/>
        <v>11.436377415421227</v>
      </c>
      <c r="L20" s="307">
        <f>F20/$E20</f>
        <v>1.0347638572942042</v>
      </c>
      <c r="M20" s="307">
        <f t="shared" ref="M20:Q26" si="3">G20/$E20</f>
        <v>1.0793679669062344</v>
      </c>
      <c r="N20" s="307">
        <f t="shared" si="3"/>
        <v>1.0829258073818726</v>
      </c>
      <c r="O20" s="307">
        <f t="shared" si="3"/>
        <v>1.1386954212145641</v>
      </c>
      <c r="P20" s="307">
        <f>J20/$E20</f>
        <v>1.2216506022439586</v>
      </c>
      <c r="Q20" s="307">
        <f>K20/$E20</f>
        <v>1.3150997073794195</v>
      </c>
      <c r="R20" s="307">
        <f>L20+0.019</f>
        <v>1.0537638572942041</v>
      </c>
      <c r="S20" s="307">
        <f>M20+0.028</f>
        <v>1.1073679669062344</v>
      </c>
      <c r="T20" s="307">
        <f>N20+0.039</f>
        <v>1.1219258073818725</v>
      </c>
      <c r="U20" s="307">
        <f>O20+0.056</f>
        <v>1.1946954212145642</v>
      </c>
      <c r="V20" s="307">
        <f>P20+0.074</f>
        <v>1.2956506022439587</v>
      </c>
      <c r="W20" s="307">
        <f>Q20+0.091</f>
        <v>1.4060997073794195</v>
      </c>
    </row>
    <row r="21" spans="2:23">
      <c r="B21" s="116" t="s">
        <v>10</v>
      </c>
      <c r="C21" s="5"/>
      <c r="D21" s="307">
        <f t="shared" ref="D21:K22" si="4">D5</f>
        <v>51.129802151779295</v>
      </c>
      <c r="E21" s="307">
        <f t="shared" si="4"/>
        <v>53.025614848895074</v>
      </c>
      <c r="F21" s="307">
        <f t="shared" si="4"/>
        <v>53.554881972724893</v>
      </c>
      <c r="G21" s="307">
        <f t="shared" si="4"/>
        <v>56.623340755333793</v>
      </c>
      <c r="H21" s="307">
        <f t="shared" si="4"/>
        <v>57.755283360962643</v>
      </c>
      <c r="I21" s="307">
        <f t="shared" si="4"/>
        <v>61.726252915800707</v>
      </c>
      <c r="J21" s="307">
        <f t="shared" si="4"/>
        <v>66.704070340435479</v>
      </c>
      <c r="K21" s="307">
        <f t="shared" si="4"/>
        <v>71.933908931238989</v>
      </c>
      <c r="L21" s="307">
        <f t="shared" ref="L21:L26" si="5">F21/$E21</f>
        <v>1.0099813481717854</v>
      </c>
      <c r="M21" s="307">
        <f t="shared" si="3"/>
        <v>1.0678488296022783</v>
      </c>
      <c r="N21" s="307">
        <f>H21/$E21</f>
        <v>1.0891959202273376</v>
      </c>
      <c r="O21" s="307">
        <f t="shared" si="3"/>
        <v>1.1640836809096788</v>
      </c>
      <c r="P21" s="307">
        <f t="shared" si="3"/>
        <v>1.2579593943515666</v>
      </c>
      <c r="Q21" s="307">
        <f t="shared" si="3"/>
        <v>1.3565879271032708</v>
      </c>
      <c r="R21" s="307">
        <f>L21+0.019</f>
        <v>1.0289813481717853</v>
      </c>
      <c r="S21" s="307">
        <f>M21+0.028</f>
        <v>1.0958488296022784</v>
      </c>
      <c r="T21" s="307">
        <f>N21+0.039</f>
        <v>1.1281959202273375</v>
      </c>
      <c r="U21" s="307">
        <f>O21+0.056</f>
        <v>1.2200836809096789</v>
      </c>
      <c r="V21" s="307">
        <f>P21+0.074</f>
        <v>1.3319593943515666</v>
      </c>
      <c r="W21" s="307">
        <f>Q21+0.091</f>
        <v>1.4475879271032708</v>
      </c>
    </row>
    <row r="22" spans="2:23">
      <c r="B22" s="116" t="s">
        <v>11</v>
      </c>
      <c r="C22" s="5"/>
      <c r="D22" s="307">
        <f t="shared" si="4"/>
        <v>9.4763689952277304</v>
      </c>
      <c r="E22" s="307">
        <f t="shared" si="4"/>
        <v>9.6003546676455063</v>
      </c>
      <c r="F22" s="307">
        <f t="shared" si="4"/>
        <v>9.8241243036221011</v>
      </c>
      <c r="G22" s="307">
        <f t="shared" si="4"/>
        <v>9.9846511131997939</v>
      </c>
      <c r="H22" s="307">
        <f t="shared" si="4"/>
        <v>10.086062280608015</v>
      </c>
      <c r="I22" s="307">
        <f t="shared" si="4"/>
        <v>10.429099242547808</v>
      </c>
      <c r="J22" s="307">
        <f t="shared" si="4"/>
        <v>10.917186667909565</v>
      </c>
      <c r="K22" s="307">
        <f t="shared" si="4"/>
        <v>11.561557742539293</v>
      </c>
      <c r="L22" s="307">
        <f t="shared" si="5"/>
        <v>1.0233084759598234</v>
      </c>
      <c r="M22" s="307">
        <f>G22/$E22</f>
        <v>1.04002940087718</v>
      </c>
      <c r="N22" s="307">
        <f t="shared" si="3"/>
        <v>1.0505926738935396</v>
      </c>
      <c r="O22" s="307">
        <f t="shared" si="3"/>
        <v>1.0863243706709382</v>
      </c>
      <c r="P22" s="307">
        <f t="shared" si="3"/>
        <v>1.1371649325312909</v>
      </c>
      <c r="Q22" s="307">
        <f t="shared" si="3"/>
        <v>1.2042844397721375</v>
      </c>
      <c r="R22" s="307">
        <f>L22+0.019</f>
        <v>1.0423084759598233</v>
      </c>
      <c r="S22" s="307">
        <f>M22+0.028</f>
        <v>1.06802940087718</v>
      </c>
      <c r="T22" s="307">
        <f>N22+0.039</f>
        <v>1.0895926738935395</v>
      </c>
      <c r="U22" s="307">
        <f>O22+0.056</f>
        <v>1.1423243706709383</v>
      </c>
      <c r="V22" s="307">
        <f>P22+0.074</f>
        <v>1.211164932531291</v>
      </c>
      <c r="W22" s="307">
        <f>Q22+0.091</f>
        <v>1.2952844397721375</v>
      </c>
    </row>
    <row r="23" spans="2:23">
      <c r="B23" s="116" t="s">
        <v>12</v>
      </c>
      <c r="C23" s="5"/>
      <c r="D23" s="307">
        <f t="shared" ref="D23:K23" si="6">D8</f>
        <v>54.703848435747197</v>
      </c>
      <c r="E23" s="307">
        <f t="shared" si="6"/>
        <v>51.664645030110087</v>
      </c>
      <c r="F23" s="307">
        <f t="shared" si="6"/>
        <v>53.787514651687459</v>
      </c>
      <c r="G23" s="307">
        <f t="shared" si="6"/>
        <v>57.871473015221156</v>
      </c>
      <c r="H23" s="307">
        <f t="shared" si="6"/>
        <v>61.635581569083918</v>
      </c>
      <c r="I23" s="307">
        <f t="shared" si="6"/>
        <v>66.279039619635626</v>
      </c>
      <c r="J23" s="307">
        <f t="shared" si="6"/>
        <v>71.349192931795045</v>
      </c>
      <c r="K23" s="307">
        <f t="shared" si="6"/>
        <v>76.70040049289149</v>
      </c>
      <c r="L23" s="307">
        <f t="shared" si="5"/>
        <v>1.0410894068920857</v>
      </c>
      <c r="M23" s="307">
        <f t="shared" si="3"/>
        <v>1.1201368553194111</v>
      </c>
      <c r="N23" s="307">
        <f t="shared" si="3"/>
        <v>1.1929934200295538</v>
      </c>
      <c r="O23" s="307">
        <f t="shared" si="3"/>
        <v>1.2828703183968124</v>
      </c>
      <c r="P23" s="307">
        <f t="shared" si="3"/>
        <v>1.3810061578902328</v>
      </c>
      <c r="Q23" s="307">
        <f t="shared" si="3"/>
        <v>1.4845819698981886</v>
      </c>
      <c r="R23" s="307">
        <f>L23+0.019</f>
        <v>1.0600894068920856</v>
      </c>
      <c r="S23" s="307">
        <f>M23+0.028</f>
        <v>1.1481368553194111</v>
      </c>
      <c r="T23" s="307">
        <f>N23+0.039</f>
        <v>1.2319934200295537</v>
      </c>
      <c r="U23" s="307">
        <f>O23+0.056</f>
        <v>1.3388703183968125</v>
      </c>
      <c r="V23" s="307">
        <f>P23+0.074</f>
        <v>1.4550061578902329</v>
      </c>
      <c r="W23" s="307">
        <f>Q23+0.091</f>
        <v>1.5755819698981886</v>
      </c>
    </row>
    <row r="24" spans="2:23">
      <c r="B24" s="116" t="s">
        <v>215</v>
      </c>
      <c r="C24" s="5"/>
      <c r="D24" s="307">
        <f t="shared" ref="D24:K24" si="7">D16</f>
        <v>151.84077137234746</v>
      </c>
      <c r="E24" s="307">
        <f t="shared" si="7"/>
        <v>158.22490354416772</v>
      </c>
      <c r="F24" s="307">
        <f t="shared" si="7"/>
        <v>165.7438842300572</v>
      </c>
      <c r="G24" s="307">
        <f t="shared" si="7"/>
        <v>179.15276006807696</v>
      </c>
      <c r="H24" s="307">
        <f t="shared" si="7"/>
        <v>191.25811001808231</v>
      </c>
      <c r="I24" s="307">
        <f t="shared" si="7"/>
        <v>205.4021666367471</v>
      </c>
      <c r="J24" s="307">
        <f t="shared" si="7"/>
        <v>221.93083205626482</v>
      </c>
      <c r="K24" s="307">
        <f t="shared" si="7"/>
        <v>240.70259601423271</v>
      </c>
      <c r="L24" s="307">
        <f t="shared" si="5"/>
        <v>1.047520842278729</v>
      </c>
      <c r="M24" s="307">
        <f>G24/$E24</f>
        <v>1.1322665146581514</v>
      </c>
      <c r="N24" s="307">
        <f t="shared" si="3"/>
        <v>1.2087737501112998</v>
      </c>
      <c r="O24" s="307">
        <f t="shared" si="3"/>
        <v>1.298165851492588</v>
      </c>
      <c r="P24" s="307">
        <f t="shared" si="3"/>
        <v>1.4026289609607119</v>
      </c>
      <c r="Q24" s="307">
        <f t="shared" si="3"/>
        <v>1.5212687170135752</v>
      </c>
      <c r="R24" s="307">
        <f>L24+0.019</f>
        <v>1.0665208422787289</v>
      </c>
      <c r="S24" s="307">
        <f>M24+0.028</f>
        <v>1.1602665146581514</v>
      </c>
      <c r="T24" s="307">
        <f>N24+0.039</f>
        <v>1.2477737501112998</v>
      </c>
      <c r="U24" s="307">
        <f>O24+0.056</f>
        <v>1.3541658514925881</v>
      </c>
      <c r="V24" s="307">
        <f>P24+0.074</f>
        <v>1.4766289609607119</v>
      </c>
      <c r="W24" s="307">
        <f>Q24+0.091</f>
        <v>1.6122687170135752</v>
      </c>
    </row>
    <row r="25" spans="2:23">
      <c r="B25" s="5" t="s">
        <v>216</v>
      </c>
      <c r="C25" s="5"/>
      <c r="D25" s="307">
        <f>SUM(D20:D24)</f>
        <v>271.70441695543025</v>
      </c>
      <c r="E25" s="307">
        <f t="shared" ref="E25:J25" si="8">SUM(E20:E24)</f>
        <v>281.21172367222664</v>
      </c>
      <c r="F25" s="307">
        <f t="shared" si="8"/>
        <v>291.90892438933304</v>
      </c>
      <c r="G25" s="307">
        <f t="shared" si="8"/>
        <v>313.01863069003491</v>
      </c>
      <c r="H25" s="307">
        <f t="shared" si="8"/>
        <v>330.15238267914214</v>
      </c>
      <c r="I25" s="307">
        <f t="shared" si="8"/>
        <v>353.73888789222133</v>
      </c>
      <c r="J25" s="307">
        <f t="shared" si="8"/>
        <v>381.5250067821695</v>
      </c>
      <c r="K25" s="307">
        <f>SUM(K20:K24)</f>
        <v>412.33484059632372</v>
      </c>
      <c r="L25" s="307"/>
      <c r="M25" s="307"/>
      <c r="N25" s="307"/>
      <c r="O25" s="307"/>
      <c r="P25" s="307"/>
      <c r="Q25" s="307"/>
      <c r="R25" s="307"/>
      <c r="S25" s="307"/>
      <c r="T25" s="307"/>
      <c r="U25" s="307"/>
      <c r="V25" s="307"/>
      <c r="W25" s="307"/>
    </row>
    <row r="26" spans="2:23">
      <c r="B26" s="116" t="s">
        <v>16</v>
      </c>
      <c r="C26" s="5"/>
      <c r="D26" s="307">
        <f t="shared" ref="D26:K26" si="9">D11</f>
        <v>112.21961327195284</v>
      </c>
      <c r="E26" s="307">
        <f t="shared" si="9"/>
        <v>123.89472068103373</v>
      </c>
      <c r="F26" s="307">
        <f t="shared" si="9"/>
        <v>128.10455857574686</v>
      </c>
      <c r="G26" s="307">
        <f t="shared" si="9"/>
        <v>127.76635413744306</v>
      </c>
      <c r="H26" s="307">
        <f t="shared" si="9"/>
        <v>126.25406749757285</v>
      </c>
      <c r="I26" s="307">
        <f t="shared" si="9"/>
        <v>126.69314070361733</v>
      </c>
      <c r="J26" s="307">
        <f t="shared" si="9"/>
        <v>128.80266890640144</v>
      </c>
      <c r="K26" s="307">
        <f t="shared" si="9"/>
        <v>133.59533464261685</v>
      </c>
      <c r="L26" s="307">
        <f t="shared" si="5"/>
        <v>1.0339791548144439</v>
      </c>
      <c r="M26" s="307">
        <f t="shared" si="3"/>
        <v>1.0312493820166626</v>
      </c>
      <c r="N26" s="307">
        <f t="shared" si="3"/>
        <v>1.0190431586073248</v>
      </c>
      <c r="O26" s="307">
        <f t="shared" si="3"/>
        <v>1.0225870804437915</v>
      </c>
      <c r="P26" s="307">
        <f t="shared" si="3"/>
        <v>1.0396138608520955</v>
      </c>
      <c r="Q26" s="307">
        <f t="shared" si="3"/>
        <v>1.0782972342022328</v>
      </c>
      <c r="R26" s="307"/>
      <c r="S26" s="307"/>
      <c r="T26" s="307"/>
      <c r="U26" s="307"/>
      <c r="V26" s="307"/>
      <c r="W26" s="307"/>
    </row>
    <row r="27" spans="2:23">
      <c r="B27" s="5"/>
      <c r="C27" s="5"/>
      <c r="D27" s="5"/>
      <c r="E27" s="5"/>
      <c r="F27" s="5"/>
      <c r="G27" s="5"/>
      <c r="H27" s="5"/>
      <c r="I27" s="5"/>
      <c r="J27" s="5"/>
      <c r="K27" s="5"/>
      <c r="L27" s="5"/>
      <c r="M27" s="5"/>
      <c r="N27" s="5"/>
      <c r="O27" s="5"/>
      <c r="P27" s="5"/>
      <c r="Q27" s="5"/>
      <c r="R27" s="5"/>
      <c r="S27" s="5"/>
      <c r="T27" s="5"/>
      <c r="U27" s="5"/>
      <c r="V27" s="5"/>
      <c r="W27" s="5"/>
    </row>
    <row r="28" spans="2:23">
      <c r="B28" s="5"/>
      <c r="C28" s="5"/>
      <c r="D28" s="5"/>
      <c r="E28" s="5"/>
      <c r="F28" s="5"/>
      <c r="G28" s="5"/>
      <c r="H28" s="5"/>
      <c r="I28" s="5"/>
      <c r="J28" s="5"/>
      <c r="K28" s="5"/>
      <c r="L28" s="5"/>
      <c r="M28" s="5"/>
      <c r="N28" s="5"/>
      <c r="O28" s="5"/>
      <c r="P28" s="5"/>
      <c r="Q28" s="5"/>
      <c r="R28" s="5"/>
      <c r="S28" s="5"/>
      <c r="T28" s="5"/>
      <c r="U28" s="5"/>
      <c r="V28" s="5"/>
      <c r="W28" s="5"/>
    </row>
    <row r="29" spans="2:23">
      <c r="B29" s="5" t="s">
        <v>34</v>
      </c>
      <c r="C29" s="115">
        <v>2019</v>
      </c>
      <c r="D29" s="115">
        <v>2020</v>
      </c>
      <c r="E29" s="115">
        <v>2021</v>
      </c>
      <c r="F29" s="108">
        <v>2025</v>
      </c>
      <c r="G29" s="108">
        <v>2030</v>
      </c>
      <c r="H29" s="108">
        <v>2035</v>
      </c>
      <c r="I29" s="108">
        <v>2040</v>
      </c>
      <c r="J29" s="108">
        <v>2045</v>
      </c>
      <c r="K29" s="108">
        <v>2050</v>
      </c>
      <c r="L29" s="5"/>
      <c r="V29" s="5"/>
      <c r="W29" s="5"/>
    </row>
    <row r="30" spans="2:23">
      <c r="B30" s="3" t="s">
        <v>9</v>
      </c>
      <c r="C30" s="317">
        <v>25.805</v>
      </c>
      <c r="D30" s="317">
        <v>22.829000000000001</v>
      </c>
      <c r="E30" s="317">
        <v>24.457000000000001</v>
      </c>
      <c r="F30" s="317">
        <f t="shared" ref="F30:K30" si="10">$E30*R20</f>
        <v>25.77190265784435</v>
      </c>
      <c r="G30" s="317">
        <f t="shared" si="10"/>
        <v>27.082898366625777</v>
      </c>
      <c r="H30" s="317">
        <f t="shared" si="10"/>
        <v>27.438939471138458</v>
      </c>
      <c r="I30" s="317">
        <f t="shared" si="10"/>
        <v>29.218665916644596</v>
      </c>
      <c r="J30" s="317">
        <f t="shared" si="10"/>
        <v>31.687726779080499</v>
      </c>
      <c r="K30" s="317">
        <f t="shared" si="10"/>
        <v>34.388980543378466</v>
      </c>
      <c r="L30" s="5"/>
      <c r="V30" s="5"/>
      <c r="W30" s="5"/>
    </row>
    <row r="31" spans="2:23">
      <c r="B31" s="3" t="s">
        <v>10</v>
      </c>
      <c r="C31" s="317">
        <v>47.174999999999997</v>
      </c>
      <c r="D31" s="317">
        <v>45.88900000000001</v>
      </c>
      <c r="E31" s="317">
        <v>46.328000000000003</v>
      </c>
      <c r="F31" s="317">
        <f>$E31*R21</f>
        <v>47.670647898102473</v>
      </c>
      <c r="G31" s="317">
        <f t="shared" ref="G31:G34" si="11">$E31*S21</f>
        <v>50.768484577814355</v>
      </c>
      <c r="H31" s="317">
        <f t="shared" ref="H31:H34" si="12">$E31*T21</f>
        <v>52.267060592292097</v>
      </c>
      <c r="I31" s="317">
        <f t="shared" ref="I31:I34" si="13">$E31*U21</f>
        <v>56.52403676918361</v>
      </c>
      <c r="J31" s="317">
        <f t="shared" ref="J31:K33" si="14">$E31*V21</f>
        <v>61.70701482151938</v>
      </c>
      <c r="K31" s="317">
        <f t="shared" si="14"/>
        <v>67.06385348684033</v>
      </c>
      <c r="L31" s="5"/>
      <c r="V31" s="5"/>
      <c r="W31" s="5"/>
    </row>
    <row r="32" spans="2:23">
      <c r="B32" s="3" t="s">
        <v>11</v>
      </c>
      <c r="C32" s="317">
        <v>8.359</v>
      </c>
      <c r="D32" s="317">
        <v>7.4640000000000004</v>
      </c>
      <c r="E32" s="317">
        <v>8.1720000000000006</v>
      </c>
      <c r="F32" s="317">
        <f>$E32*R22</f>
        <v>8.5177448655436763</v>
      </c>
      <c r="G32" s="317">
        <f t="shared" si="11"/>
        <v>8.7279362639683153</v>
      </c>
      <c r="H32" s="317">
        <f t="shared" si="12"/>
        <v>8.9041513310580065</v>
      </c>
      <c r="I32" s="317">
        <f t="shared" si="13"/>
        <v>9.3350747571229089</v>
      </c>
      <c r="J32" s="317">
        <f t="shared" si="14"/>
        <v>9.8976398286457101</v>
      </c>
      <c r="K32" s="317">
        <f>$E32*W22</f>
        <v>10.585064441817908</v>
      </c>
      <c r="L32" s="5"/>
      <c r="V32" s="5"/>
      <c r="W32" s="5"/>
    </row>
    <row r="33" spans="2:23">
      <c r="B33" s="3" t="s">
        <v>12</v>
      </c>
      <c r="C33" s="317">
        <v>45.597999999999999</v>
      </c>
      <c r="D33" s="317">
        <v>44.088999999999999</v>
      </c>
      <c r="E33" s="317">
        <v>44.859000000000002</v>
      </c>
      <c r="F33" s="317">
        <f>$E33*R23</f>
        <v>47.554550703772072</v>
      </c>
      <c r="G33" s="317">
        <f t="shared" si="11"/>
        <v>51.504271192773466</v>
      </c>
      <c r="H33" s="317">
        <f t="shared" si="12"/>
        <v>55.265992829105748</v>
      </c>
      <c r="I33" s="317">
        <f t="shared" si="13"/>
        <v>60.06038361296261</v>
      </c>
      <c r="J33" s="317">
        <f t="shared" si="14"/>
        <v>65.270121236797962</v>
      </c>
      <c r="K33" s="317">
        <f t="shared" ref="K33" si="15">$E33*W23</f>
        <v>70.679031587662848</v>
      </c>
      <c r="V33" s="5"/>
      <c r="W33" s="5"/>
    </row>
    <row r="34" spans="2:23">
      <c r="B34" s="3" t="s">
        <v>13</v>
      </c>
      <c r="C34" s="317">
        <v>63.614999999999995</v>
      </c>
      <c r="D34" s="317">
        <v>49.807000000000002</v>
      </c>
      <c r="E34" s="317">
        <v>52.09</v>
      </c>
      <c r="F34" s="317">
        <f>$E34*R24</f>
        <v>55.555070674298989</v>
      </c>
      <c r="G34" s="317">
        <f t="shared" si="11"/>
        <v>60.438282748543116</v>
      </c>
      <c r="H34" s="317">
        <f t="shared" si="12"/>
        <v>64.996534643297608</v>
      </c>
      <c r="I34" s="317">
        <f t="shared" si="13"/>
        <v>70.538499204248922</v>
      </c>
      <c r="J34" s="317">
        <f t="shared" ref="J34" si="16">$E34*V24</f>
        <v>76.917602576443485</v>
      </c>
      <c r="K34" s="317">
        <f>$E34*W24</f>
        <v>83.983077469237145</v>
      </c>
      <c r="V34" s="5"/>
      <c r="W34" s="5"/>
    </row>
    <row r="35" spans="2:23">
      <c r="B35" s="3" t="s">
        <v>14</v>
      </c>
      <c r="C35" s="317">
        <v>23.724</v>
      </c>
      <c r="D35" s="317">
        <v>22.257999999999999</v>
      </c>
      <c r="E35" s="317">
        <v>23.780999999999999</v>
      </c>
      <c r="F35" s="317">
        <f>$E35*R24</f>
        <v>25.362932150230449</v>
      </c>
      <c r="G35" s="317">
        <f t="shared" ref="G35:J35" si="17">$E35*S24</f>
        <v>27.592297985085498</v>
      </c>
      <c r="H35" s="317">
        <f t="shared" si="17"/>
        <v>29.673307551396817</v>
      </c>
      <c r="I35" s="317">
        <f t="shared" si="17"/>
        <v>32.203418114345233</v>
      </c>
      <c r="J35" s="317">
        <f t="shared" si="17"/>
        <v>35.115713320606687</v>
      </c>
      <c r="K35" s="317">
        <f>$E35*W24</f>
        <v>38.341362359299829</v>
      </c>
      <c r="V35" s="5"/>
      <c r="W35" s="5"/>
    </row>
    <row r="36" spans="2:23">
      <c r="B36" s="4" t="s">
        <v>224</v>
      </c>
      <c r="C36" s="318">
        <v>214.27599999999995</v>
      </c>
      <c r="D36" s="318">
        <v>192.33600000000004</v>
      </c>
      <c r="E36" s="318">
        <v>199.68700000000001</v>
      </c>
      <c r="F36" s="318">
        <f>SUM(F30:F35)</f>
        <v>210.432848949792</v>
      </c>
      <c r="G36" s="318">
        <f t="shared" ref="G36:J36" si="18">SUM(G30:G35)</f>
        <v>226.11417113481053</v>
      </c>
      <c r="H36" s="318">
        <f t="shared" si="18"/>
        <v>238.54598641828875</v>
      </c>
      <c r="I36" s="318">
        <f>SUM(I30:I35)</f>
        <v>257.88007837450789</v>
      </c>
      <c r="J36" s="318">
        <f t="shared" si="18"/>
        <v>280.5958185630937</v>
      </c>
      <c r="K36" s="318">
        <f>SUM(K30:K35)</f>
        <v>305.04136988823649</v>
      </c>
      <c r="V36" s="5"/>
      <c r="W36" s="5"/>
    </row>
    <row r="37" spans="2:23">
      <c r="B37" s="142" t="s">
        <v>16</v>
      </c>
      <c r="C37" s="317">
        <v>114.88200000000001</v>
      </c>
      <c r="D37" s="317">
        <v>101.443</v>
      </c>
      <c r="E37" s="317">
        <v>108.227</v>
      </c>
      <c r="F37" s="317">
        <f>$E37*L26</f>
        <v>111.90446198810282</v>
      </c>
      <c r="G37" s="317">
        <f>$E37*M26</f>
        <v>111.60902686751734</v>
      </c>
      <c r="H37" s="317">
        <f t="shared" ref="H37:J37" si="19">$E37*N26</f>
        <v>110.28798392659493</v>
      </c>
      <c r="I37" s="317">
        <f t="shared" si="19"/>
        <v>110.67153195519023</v>
      </c>
      <c r="J37" s="317">
        <f t="shared" si="19"/>
        <v>112.51428931843975</v>
      </c>
      <c r="K37" s="317">
        <f>$E37*Q26</f>
        <v>116.70087476600506</v>
      </c>
      <c r="L37" s="5"/>
      <c r="V37" s="5"/>
      <c r="W37" s="5"/>
    </row>
    <row r="38" spans="2:23">
      <c r="B38" s="147"/>
      <c r="C38" s="148"/>
      <c r="D38" s="148"/>
      <c r="E38" s="148"/>
      <c r="F38" s="141"/>
      <c r="G38" s="141"/>
      <c r="H38" s="141"/>
      <c r="I38" s="141"/>
      <c r="J38" s="141"/>
      <c r="K38" s="141"/>
      <c r="L38" s="5"/>
      <c r="M38" s="5"/>
      <c r="N38" s="5"/>
      <c r="O38" s="5"/>
      <c r="P38" s="5"/>
      <c r="Q38" s="5"/>
      <c r="R38" s="5"/>
      <c r="S38" s="5"/>
      <c r="T38" s="5"/>
      <c r="U38" s="5"/>
      <c r="V38" s="5"/>
      <c r="W38" s="5"/>
    </row>
  </sheetData>
  <mergeCells count="3">
    <mergeCell ref="D18:K18"/>
    <mergeCell ref="L18:Q18"/>
    <mergeCell ref="R18:W1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CD3C-7F1A-4109-A16D-71207567AC9D}">
  <sheetPr codeName="Feuil3"/>
  <dimension ref="B1:Q28"/>
  <sheetViews>
    <sheetView workbookViewId="0">
      <selection activeCell="G6" sqref="G6:G28"/>
    </sheetView>
  </sheetViews>
  <sheetFormatPr baseColWidth="10" defaultColWidth="8.88671875" defaultRowHeight="14.4"/>
  <cols>
    <col min="1" max="1" width="12.88671875" style="105" bestFit="1" customWidth="1"/>
    <col min="2" max="2" width="17.6640625" style="105" customWidth="1"/>
    <col min="3" max="3" width="25" style="105" bestFit="1" customWidth="1"/>
    <col min="4" max="4" width="31.21875" style="105" bestFit="1" customWidth="1"/>
    <col min="5" max="5" width="33.44140625" style="105" bestFit="1" customWidth="1"/>
    <col min="6" max="6" width="24.109375" style="105" bestFit="1" customWidth="1"/>
    <col min="7" max="7" width="9.33203125" style="105" bestFit="1" customWidth="1"/>
    <col min="8" max="16384" width="8.88671875" style="105"/>
  </cols>
  <sheetData>
    <row r="1" spans="2:17">
      <c r="H1" s="1"/>
      <c r="I1" s="1"/>
      <c r="J1" s="1"/>
      <c r="K1" s="1"/>
      <c r="L1" s="363" t="s">
        <v>419</v>
      </c>
      <c r="M1" s="1"/>
      <c r="N1" s="1"/>
      <c r="O1" s="1"/>
      <c r="P1" s="1"/>
      <c r="Q1" s="1"/>
    </row>
    <row r="2" spans="2:17">
      <c r="C2" s="179" t="s">
        <v>199</v>
      </c>
      <c r="E2" s="106"/>
      <c r="H2" s="1"/>
      <c r="I2" s="1"/>
      <c r="J2" s="1"/>
      <c r="K2" s="1"/>
      <c r="L2" s="1"/>
      <c r="M2" s="1"/>
      <c r="N2" s="1"/>
      <c r="O2" s="1"/>
      <c r="P2" s="1"/>
      <c r="Q2" s="1"/>
    </row>
    <row r="3" spans="2:17">
      <c r="B3" s="500" t="s">
        <v>129</v>
      </c>
      <c r="C3" s="500"/>
      <c r="D3" s="501" t="s">
        <v>186</v>
      </c>
      <c r="E3" s="501"/>
      <c r="F3" s="501"/>
      <c r="G3" s="501"/>
      <c r="H3" s="1"/>
      <c r="I3" s="1"/>
      <c r="J3" s="1"/>
      <c r="K3" s="1"/>
      <c r="L3" s="1"/>
      <c r="M3" s="1"/>
      <c r="N3" s="522" t="s">
        <v>420</v>
      </c>
      <c r="O3" s="522"/>
      <c r="P3" s="522" t="s">
        <v>421</v>
      </c>
      <c r="Q3" s="522"/>
    </row>
    <row r="4" spans="2:17">
      <c r="B4" s="500"/>
      <c r="C4" s="500"/>
      <c r="D4" s="54">
        <v>2025</v>
      </c>
      <c r="E4" s="54">
        <v>2030</v>
      </c>
      <c r="F4" s="54">
        <v>2040</v>
      </c>
      <c r="G4" s="54">
        <v>2050</v>
      </c>
      <c r="H4" s="1"/>
      <c r="I4" s="363"/>
      <c r="J4" s="1"/>
      <c r="K4" s="1"/>
      <c r="L4" s="1"/>
      <c r="M4" s="1"/>
      <c r="N4" s="54">
        <v>2030</v>
      </c>
      <c r="O4" s="54">
        <v>2050</v>
      </c>
      <c r="P4" s="54">
        <v>2030</v>
      </c>
      <c r="Q4" s="54">
        <v>2050</v>
      </c>
    </row>
    <row r="5" spans="2:17">
      <c r="B5" s="485" t="s">
        <v>9</v>
      </c>
      <c r="C5" s="485"/>
      <c r="D5" s="32"/>
      <c r="E5" s="32"/>
      <c r="F5" s="32"/>
      <c r="G5" s="32"/>
      <c r="H5" s="1"/>
      <c r="I5" s="1"/>
      <c r="J5" s="1"/>
      <c r="K5" s="1"/>
      <c r="L5" s="523" t="s">
        <v>422</v>
      </c>
      <c r="M5" s="523"/>
      <c r="N5" s="364"/>
      <c r="O5" s="34"/>
      <c r="P5" s="34"/>
      <c r="Q5" s="35"/>
    </row>
    <row r="6" spans="2:17">
      <c r="B6" s="474" t="s">
        <v>49</v>
      </c>
      <c r="C6" s="474"/>
      <c r="D6" s="64">
        <v>0.98</v>
      </c>
      <c r="E6" s="64">
        <v>0.9</v>
      </c>
      <c r="F6" s="65">
        <v>0</v>
      </c>
      <c r="G6" s="65">
        <v>0.7</v>
      </c>
      <c r="H6" s="1" t="s">
        <v>423</v>
      </c>
      <c r="I6" s="20" t="s">
        <v>424</v>
      </c>
      <c r="J6" s="1"/>
      <c r="K6" s="1"/>
      <c r="L6" s="521" t="s">
        <v>425</v>
      </c>
      <c r="M6" s="521"/>
      <c r="N6" s="365" t="s">
        <v>426</v>
      </c>
      <c r="O6" s="366" t="s">
        <v>426</v>
      </c>
      <c r="P6" s="307">
        <v>0.91332715408090104</v>
      </c>
      <c r="Q6" s="367">
        <v>0.68832090023985404</v>
      </c>
    </row>
    <row r="7" spans="2:17">
      <c r="B7" s="474" t="s">
        <v>50</v>
      </c>
      <c r="C7" s="474"/>
      <c r="D7" s="65">
        <v>0.98</v>
      </c>
      <c r="E7" s="65">
        <v>0.95</v>
      </c>
      <c r="F7" s="65">
        <v>0</v>
      </c>
      <c r="G7" s="65">
        <v>0.9</v>
      </c>
      <c r="H7" s="1" t="s">
        <v>427</v>
      </c>
      <c r="I7" s="1"/>
      <c r="J7" s="1"/>
      <c r="K7" s="1"/>
      <c r="L7" s="521" t="s">
        <v>428</v>
      </c>
      <c r="M7" s="521"/>
      <c r="N7" s="368">
        <v>0.94483143582853402</v>
      </c>
      <c r="O7" s="307">
        <v>0.90539175146392803</v>
      </c>
      <c r="P7" s="307">
        <v>0.95666386576374396</v>
      </c>
      <c r="Q7" s="367">
        <v>0.93693348131920695</v>
      </c>
    </row>
    <row r="8" spans="2:17">
      <c r="B8" s="474" t="s">
        <v>51</v>
      </c>
      <c r="C8" s="474"/>
      <c r="D8" s="65">
        <v>1</v>
      </c>
      <c r="E8" s="65">
        <v>0.95</v>
      </c>
      <c r="F8" s="65">
        <v>0</v>
      </c>
      <c r="G8" s="65">
        <v>0.9</v>
      </c>
      <c r="H8" s="1" t="s">
        <v>429</v>
      </c>
      <c r="I8" s="1"/>
      <c r="J8" s="1"/>
      <c r="K8" s="1"/>
      <c r="L8" s="521" t="s">
        <v>430</v>
      </c>
      <c r="M8" s="521"/>
      <c r="N8" s="369"/>
      <c r="O8" s="1"/>
      <c r="P8" s="1"/>
      <c r="Q8" s="370"/>
    </row>
    <row r="9" spans="2:17">
      <c r="B9" s="474" t="s">
        <v>82</v>
      </c>
      <c r="C9" s="474"/>
      <c r="D9" s="65">
        <v>1</v>
      </c>
      <c r="E9" s="65">
        <v>0.95</v>
      </c>
      <c r="F9" s="65">
        <v>0</v>
      </c>
      <c r="G9" s="65">
        <v>0.9</v>
      </c>
      <c r="H9" s="1" t="s">
        <v>429</v>
      </c>
      <c r="I9" s="1"/>
      <c r="J9" s="1"/>
      <c r="K9" s="1"/>
      <c r="L9" s="1"/>
      <c r="M9" s="1"/>
      <c r="N9" s="369"/>
      <c r="O9" s="1"/>
      <c r="P9" s="1"/>
      <c r="Q9" s="370"/>
    </row>
    <row r="10" spans="2:17">
      <c r="B10" s="474" t="s">
        <v>74</v>
      </c>
      <c r="C10" s="474"/>
      <c r="D10" s="65">
        <v>0.98</v>
      </c>
      <c r="E10" s="65">
        <v>0.95</v>
      </c>
      <c r="F10" s="65">
        <v>0</v>
      </c>
      <c r="G10" s="64">
        <v>0.8</v>
      </c>
      <c r="H10" s="371" t="s">
        <v>431</v>
      </c>
      <c r="I10" s="20" t="s">
        <v>432</v>
      </c>
      <c r="J10" s="1"/>
      <c r="K10" s="1"/>
      <c r="L10" s="521" t="s">
        <v>433</v>
      </c>
      <c r="M10" s="521"/>
      <c r="N10" s="368">
        <v>0.78469454253299498</v>
      </c>
      <c r="O10" s="307">
        <v>0.448114548339413</v>
      </c>
      <c r="P10" s="307">
        <v>0.92518971064931499</v>
      </c>
      <c r="Q10" s="367">
        <v>0.85869097158293795</v>
      </c>
    </row>
    <row r="11" spans="2:17">
      <c r="B11" s="474" t="s">
        <v>75</v>
      </c>
      <c r="C11" s="474"/>
      <c r="D11" s="65">
        <v>0.95</v>
      </c>
      <c r="E11" s="64">
        <v>0.75</v>
      </c>
      <c r="F11" s="64">
        <v>0</v>
      </c>
      <c r="G11" s="64">
        <v>0.75</v>
      </c>
      <c r="H11" s="371" t="s">
        <v>431</v>
      </c>
      <c r="I11" s="20" t="s">
        <v>432</v>
      </c>
      <c r="J11" s="1"/>
      <c r="K11" s="1"/>
      <c r="L11" s="521"/>
      <c r="M11" s="521"/>
      <c r="N11" s="368"/>
      <c r="O11" s="307"/>
      <c r="P11" s="307"/>
      <c r="Q11" s="367"/>
    </row>
    <row r="12" spans="2:17">
      <c r="B12" s="474" t="s">
        <v>55</v>
      </c>
      <c r="C12" s="474"/>
      <c r="D12" s="65">
        <v>0.98</v>
      </c>
      <c r="E12" s="65">
        <v>0.95</v>
      </c>
      <c r="F12" s="65">
        <v>0</v>
      </c>
      <c r="G12" s="65">
        <v>0.9</v>
      </c>
      <c r="H12" s="371" t="s">
        <v>434</v>
      </c>
      <c r="I12" s="1"/>
      <c r="J12" s="1"/>
      <c r="K12" s="1"/>
      <c r="L12" s="521" t="s">
        <v>435</v>
      </c>
      <c r="M12" s="521"/>
      <c r="N12" s="368">
        <v>1.00212918670271</v>
      </c>
      <c r="O12" s="307">
        <v>0.64012062299697503</v>
      </c>
      <c r="P12" s="307">
        <v>1.09600548090054</v>
      </c>
      <c r="Q12" s="367">
        <v>1.07589135156824</v>
      </c>
    </row>
    <row r="13" spans="2:17">
      <c r="B13" s="485" t="s">
        <v>10</v>
      </c>
      <c r="C13" s="485"/>
      <c r="D13" s="32">
        <v>0</v>
      </c>
      <c r="E13" s="32">
        <v>0</v>
      </c>
      <c r="F13" s="32">
        <v>0</v>
      </c>
      <c r="G13" s="32">
        <v>0</v>
      </c>
      <c r="H13" s="371"/>
      <c r="I13" s="1"/>
      <c r="J13" s="1"/>
      <c r="K13" s="1"/>
      <c r="L13" s="521"/>
      <c r="M13" s="521"/>
      <c r="N13" s="368"/>
      <c r="O13" s="307"/>
      <c r="P13" s="307"/>
      <c r="Q13" s="367"/>
    </row>
    <row r="14" spans="2:17">
      <c r="B14" s="474" t="s">
        <v>56</v>
      </c>
      <c r="C14" s="474"/>
      <c r="D14" s="64">
        <v>0.95</v>
      </c>
      <c r="E14" s="64">
        <v>0.92</v>
      </c>
      <c r="F14" s="64">
        <v>0</v>
      </c>
      <c r="G14" s="64">
        <v>1</v>
      </c>
      <c r="H14" s="371" t="s">
        <v>427</v>
      </c>
      <c r="I14" s="20" t="s">
        <v>436</v>
      </c>
      <c r="J14" s="1"/>
      <c r="K14" s="1"/>
      <c r="L14" s="521" t="s">
        <v>437</v>
      </c>
      <c r="M14" s="521"/>
      <c r="N14" s="368">
        <v>0.73576298930750905</v>
      </c>
      <c r="O14" s="307">
        <v>0.71200385889235396</v>
      </c>
      <c r="P14" s="307">
        <v>0.738328034332286</v>
      </c>
      <c r="Q14" s="367">
        <v>0.71794868560444403</v>
      </c>
    </row>
    <row r="15" spans="2:17">
      <c r="B15" s="474" t="s">
        <v>57</v>
      </c>
      <c r="C15" s="474"/>
      <c r="D15" s="64">
        <v>0.98</v>
      </c>
      <c r="E15" s="64">
        <v>0.95</v>
      </c>
      <c r="F15" s="64">
        <v>0</v>
      </c>
      <c r="G15" s="64">
        <v>0.87</v>
      </c>
      <c r="H15" s="371" t="s">
        <v>427</v>
      </c>
      <c r="I15" s="20" t="s">
        <v>432</v>
      </c>
      <c r="J15" s="1"/>
      <c r="K15" s="1"/>
      <c r="L15" s="521" t="s">
        <v>438</v>
      </c>
      <c r="M15" s="521"/>
      <c r="N15" s="368">
        <v>0.95835179869901299</v>
      </c>
      <c r="O15" s="307">
        <v>0.90754207169630097</v>
      </c>
      <c r="P15" s="307">
        <v>0.88775029134714001</v>
      </c>
      <c r="Q15" s="367">
        <v>0.70941641730404303</v>
      </c>
    </row>
    <row r="16" spans="2:17" ht="28.8">
      <c r="B16" s="474" t="s">
        <v>58</v>
      </c>
      <c r="C16" s="474"/>
      <c r="D16" s="65">
        <v>0.95</v>
      </c>
      <c r="E16" s="65">
        <v>0.91</v>
      </c>
      <c r="F16" s="65">
        <v>0</v>
      </c>
      <c r="G16" s="65">
        <v>0.81</v>
      </c>
      <c r="H16" s="372" t="s">
        <v>439</v>
      </c>
      <c r="I16" s="1"/>
      <c r="J16" s="1"/>
      <c r="K16" s="1"/>
      <c r="L16" s="521" t="s">
        <v>440</v>
      </c>
      <c r="M16" s="521"/>
      <c r="N16" s="368">
        <v>0.93182591586613495</v>
      </c>
      <c r="O16" s="307">
        <v>0.86133876268689902</v>
      </c>
      <c r="P16" s="307">
        <v>0.91063308904493601</v>
      </c>
      <c r="Q16" s="367">
        <v>0.80554219430119001</v>
      </c>
    </row>
    <row r="17" spans="2:17">
      <c r="B17" s="485" t="s">
        <v>59</v>
      </c>
      <c r="C17" s="485"/>
      <c r="D17" s="32">
        <v>0</v>
      </c>
      <c r="E17" s="32">
        <v>0</v>
      </c>
      <c r="F17" s="32">
        <v>0</v>
      </c>
      <c r="G17" s="32">
        <v>0</v>
      </c>
      <c r="H17" s="1"/>
      <c r="I17" s="1"/>
      <c r="J17" s="1"/>
      <c r="K17" s="1"/>
      <c r="L17" s="521"/>
      <c r="M17" s="521"/>
      <c r="N17" s="368"/>
      <c r="O17" s="307"/>
      <c r="P17" s="307"/>
      <c r="Q17" s="367"/>
    </row>
    <row r="18" spans="2:17">
      <c r="B18" s="474" t="s">
        <v>76</v>
      </c>
      <c r="C18" s="474"/>
      <c r="D18" s="65">
        <v>0.97</v>
      </c>
      <c r="E18" s="65">
        <v>0.93</v>
      </c>
      <c r="F18" s="65">
        <v>0</v>
      </c>
      <c r="G18" s="65">
        <v>0.86</v>
      </c>
      <c r="H18" s="1" t="s">
        <v>427</v>
      </c>
      <c r="I18" s="1"/>
      <c r="J18" s="1"/>
      <c r="K18" s="1"/>
      <c r="L18" s="521" t="s">
        <v>441</v>
      </c>
      <c r="M18" s="521"/>
      <c r="N18" s="368">
        <v>0.92646664060194295</v>
      </c>
      <c r="O18" s="307">
        <v>0.83507564764822595</v>
      </c>
      <c r="P18" s="307">
        <v>0.93921392674303406</v>
      </c>
      <c r="Q18" s="367">
        <v>0.89399409480356296</v>
      </c>
    </row>
    <row r="19" spans="2:17">
      <c r="B19" s="474" t="s">
        <v>61</v>
      </c>
      <c r="C19" s="474"/>
      <c r="D19" s="65">
        <v>0.93</v>
      </c>
      <c r="E19" s="65">
        <v>0.86</v>
      </c>
      <c r="F19" s="65">
        <v>0</v>
      </c>
      <c r="G19" s="65">
        <v>0.75</v>
      </c>
      <c r="H19" s="1" t="s">
        <v>442</v>
      </c>
      <c r="I19" s="1"/>
      <c r="J19" s="1"/>
      <c r="K19" s="1"/>
      <c r="L19" s="521" t="s">
        <v>443</v>
      </c>
      <c r="M19" s="521"/>
      <c r="N19" s="368">
        <v>0.88605352307274998</v>
      </c>
      <c r="O19" s="307">
        <v>0.72794278444363103</v>
      </c>
      <c r="P19" s="307">
        <v>0.83604427393969605</v>
      </c>
      <c r="Q19" s="367">
        <v>0.64009664058007398</v>
      </c>
    </row>
    <row r="20" spans="2:17">
      <c r="B20" s="474" t="s">
        <v>62</v>
      </c>
      <c r="C20" s="474"/>
      <c r="D20" s="65">
        <v>0.95499999999999996</v>
      </c>
      <c r="E20" s="65">
        <v>0.91</v>
      </c>
      <c r="F20" s="65">
        <v>0</v>
      </c>
      <c r="G20" s="65">
        <v>0.8</v>
      </c>
      <c r="H20" s="1" t="s">
        <v>423</v>
      </c>
      <c r="I20" s="1"/>
      <c r="J20" s="1"/>
      <c r="K20" s="1"/>
      <c r="L20" s="521" t="s">
        <v>444</v>
      </c>
      <c r="M20" s="521"/>
      <c r="N20" s="368">
        <v>0.96532753911166502</v>
      </c>
      <c r="O20" s="307">
        <v>0.95644668669170196</v>
      </c>
      <c r="P20" s="307">
        <v>0.90467101089674196</v>
      </c>
      <c r="Q20" s="367">
        <v>0.79108185666972197</v>
      </c>
    </row>
    <row r="21" spans="2:17">
      <c r="B21" s="485" t="s">
        <v>77</v>
      </c>
      <c r="C21" s="485"/>
      <c r="D21" s="32">
        <v>0</v>
      </c>
      <c r="E21" s="32">
        <v>0</v>
      </c>
      <c r="F21" s="32">
        <v>0</v>
      </c>
      <c r="G21" s="32">
        <v>0</v>
      </c>
      <c r="H21" s="1"/>
      <c r="I21" s="1"/>
      <c r="J21" s="1"/>
      <c r="K21" s="1"/>
      <c r="L21" s="521"/>
      <c r="M21" s="521"/>
      <c r="N21" s="368"/>
      <c r="O21" s="307"/>
      <c r="P21" s="307"/>
      <c r="Q21" s="367"/>
    </row>
    <row r="22" spans="2:17">
      <c r="B22" s="474" t="s">
        <v>78</v>
      </c>
      <c r="C22" s="474"/>
      <c r="D22" s="65">
        <v>0.94</v>
      </c>
      <c r="E22" s="65">
        <v>0.86</v>
      </c>
      <c r="F22" s="65">
        <v>0</v>
      </c>
      <c r="G22" s="65">
        <v>0.64</v>
      </c>
      <c r="H22" s="1" t="s">
        <v>423</v>
      </c>
      <c r="I22" s="1"/>
      <c r="J22" s="1"/>
      <c r="K22" s="1"/>
      <c r="L22" s="521" t="s">
        <v>445</v>
      </c>
      <c r="M22" s="521"/>
      <c r="N22" s="368">
        <v>0.93477128004288101</v>
      </c>
      <c r="O22" s="307">
        <v>0.87881338890024596</v>
      </c>
      <c r="P22" s="307">
        <v>0.86532321515244603</v>
      </c>
      <c r="Q22" s="367">
        <v>0.70728093458586105</v>
      </c>
    </row>
    <row r="23" spans="2:17">
      <c r="B23" s="474" t="s">
        <v>79</v>
      </c>
      <c r="C23" s="474"/>
      <c r="D23" s="65">
        <v>0.93</v>
      </c>
      <c r="E23" s="65">
        <v>0.86</v>
      </c>
      <c r="F23" s="65">
        <v>0</v>
      </c>
      <c r="G23" s="65">
        <v>0.73</v>
      </c>
      <c r="H23" s="1" t="s">
        <v>427</v>
      </c>
      <c r="I23" s="1"/>
      <c r="J23" s="1"/>
      <c r="K23" s="1"/>
      <c r="L23" s="521" t="s">
        <v>446</v>
      </c>
      <c r="M23" s="521"/>
      <c r="N23" s="368">
        <v>0.90009674324570899</v>
      </c>
      <c r="O23" s="307">
        <v>0.76845063887382503</v>
      </c>
      <c r="P23" s="307">
        <v>0.87339442883033802</v>
      </c>
      <c r="Q23" s="367">
        <v>0.71363019095281099</v>
      </c>
    </row>
    <row r="24" spans="2:17">
      <c r="B24" s="485" t="s">
        <v>66</v>
      </c>
      <c r="C24" s="485"/>
      <c r="D24" s="65">
        <v>0.94</v>
      </c>
      <c r="E24" s="65">
        <v>0.88</v>
      </c>
      <c r="F24" s="65">
        <v>0</v>
      </c>
      <c r="G24" s="65">
        <v>0.74</v>
      </c>
      <c r="H24" s="1" t="s">
        <v>427</v>
      </c>
      <c r="I24" s="1"/>
      <c r="J24" s="1"/>
      <c r="K24" s="1"/>
      <c r="L24" s="521" t="s">
        <v>447</v>
      </c>
      <c r="M24" s="521"/>
      <c r="N24" s="368">
        <v>0.87734260581375201</v>
      </c>
      <c r="O24" s="307">
        <v>0.72604683341510701</v>
      </c>
      <c r="P24" s="307">
        <v>0.88569269031682696</v>
      </c>
      <c r="Q24" s="367">
        <v>0.74927516861020504</v>
      </c>
    </row>
    <row r="25" spans="2:17">
      <c r="B25" s="485" t="s">
        <v>16</v>
      </c>
      <c r="C25" s="485"/>
      <c r="D25" s="65">
        <v>0.95</v>
      </c>
      <c r="E25" s="65">
        <v>0.87</v>
      </c>
      <c r="F25" s="65">
        <v>0</v>
      </c>
      <c r="G25" s="65">
        <v>0.71</v>
      </c>
      <c r="H25" s="1" t="s">
        <v>448</v>
      </c>
      <c r="I25" s="1"/>
      <c r="J25" s="1"/>
      <c r="K25" s="1"/>
      <c r="L25" s="521" t="s">
        <v>444</v>
      </c>
      <c r="M25" s="521"/>
      <c r="N25" s="368">
        <v>0.96532753911166502</v>
      </c>
      <c r="O25" s="307">
        <v>0.95644668669170196</v>
      </c>
      <c r="P25" s="307">
        <v>0.90467101089674196</v>
      </c>
      <c r="Q25" s="367">
        <v>0.79108185666972197</v>
      </c>
    </row>
    <row r="26" spans="2:17">
      <c r="B26" s="485" t="s">
        <v>67</v>
      </c>
      <c r="C26" s="485"/>
      <c r="D26" s="32">
        <v>0</v>
      </c>
      <c r="E26" s="32">
        <v>0</v>
      </c>
      <c r="F26" s="32">
        <v>0</v>
      </c>
      <c r="G26" s="32">
        <v>0</v>
      </c>
      <c r="H26" s="1"/>
      <c r="I26" s="1"/>
      <c r="J26" s="1"/>
      <c r="K26" s="1"/>
      <c r="L26" s="521"/>
      <c r="M26" s="521"/>
      <c r="N26" s="368"/>
      <c r="O26" s="307"/>
      <c r="P26" s="307"/>
      <c r="Q26" s="367"/>
    </row>
    <row r="27" spans="2:17">
      <c r="B27" s="474" t="s">
        <v>68</v>
      </c>
      <c r="C27" s="474"/>
      <c r="D27" s="65">
        <v>0.94</v>
      </c>
      <c r="E27" s="65">
        <v>0.88</v>
      </c>
      <c r="F27" s="65">
        <v>0</v>
      </c>
      <c r="G27" s="65">
        <v>0.74</v>
      </c>
      <c r="H27" s="1" t="s">
        <v>449</v>
      </c>
      <c r="I27" s="1"/>
      <c r="J27" s="1"/>
      <c r="K27" s="1"/>
      <c r="L27" s="521" t="s">
        <v>450</v>
      </c>
      <c r="M27" s="521"/>
      <c r="N27" s="373">
        <v>0.87734260581375201</v>
      </c>
      <c r="O27" s="374">
        <v>0.72604683341510701</v>
      </c>
      <c r="P27" s="374">
        <v>0.88569269031682696</v>
      </c>
      <c r="Q27" s="375">
        <v>0.74927516861020504</v>
      </c>
    </row>
    <row r="28" spans="2:17">
      <c r="B28" s="474" t="s">
        <v>69</v>
      </c>
      <c r="C28" s="474"/>
      <c r="D28" s="65">
        <v>0.92500000000000004</v>
      </c>
      <c r="E28" s="65">
        <v>0.88</v>
      </c>
      <c r="F28" s="65">
        <v>0</v>
      </c>
      <c r="G28" s="65">
        <v>0.74</v>
      </c>
      <c r="H28" s="1" t="s">
        <v>451</v>
      </c>
    </row>
  </sheetData>
  <mergeCells count="50">
    <mergeCell ref="B19:C19"/>
    <mergeCell ref="B20:C20"/>
    <mergeCell ref="B21:C21"/>
    <mergeCell ref="B22:C22"/>
    <mergeCell ref="B23:C23"/>
    <mergeCell ref="D3:G3"/>
    <mergeCell ref="B5:C5"/>
    <mergeCell ref="B6:C6"/>
    <mergeCell ref="B7:C7"/>
    <mergeCell ref="B8:C8"/>
    <mergeCell ref="B25:C25"/>
    <mergeCell ref="B26:C26"/>
    <mergeCell ref="B27:C27"/>
    <mergeCell ref="B28:C28"/>
    <mergeCell ref="B3:C4"/>
    <mergeCell ref="B9:C9"/>
    <mergeCell ref="B10:C10"/>
    <mergeCell ref="B11:C11"/>
    <mergeCell ref="B12:C12"/>
    <mergeCell ref="B13:C13"/>
    <mergeCell ref="B14:C14"/>
    <mergeCell ref="B15:C15"/>
    <mergeCell ref="B16:C16"/>
    <mergeCell ref="B17:C17"/>
    <mergeCell ref="B18:C18"/>
    <mergeCell ref="B24:C24"/>
    <mergeCell ref="N3:O3"/>
    <mergeCell ref="P3:Q3"/>
    <mergeCell ref="L5:M5"/>
    <mergeCell ref="L6:M6"/>
    <mergeCell ref="L7:M7"/>
    <mergeCell ref="L8:M8"/>
    <mergeCell ref="L10:M10"/>
    <mergeCell ref="L11:M11"/>
    <mergeCell ref="L12:M12"/>
    <mergeCell ref="L13:M13"/>
    <mergeCell ref="L14:M14"/>
    <mergeCell ref="L15:M15"/>
    <mergeCell ref="L16:M16"/>
    <mergeCell ref="L17:M17"/>
    <mergeCell ref="L18:M18"/>
    <mergeCell ref="L24:M24"/>
    <mergeCell ref="L25:M25"/>
    <mergeCell ref="L26:M26"/>
    <mergeCell ref="L27:M27"/>
    <mergeCell ref="L19:M19"/>
    <mergeCell ref="L20:M20"/>
    <mergeCell ref="L21:M21"/>
    <mergeCell ref="L22:M22"/>
    <mergeCell ref="L23:M2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7591-FB8F-4A56-8682-C275D6C8F8F5}">
  <sheetPr>
    <tabColor rgb="FF2A6099"/>
  </sheetPr>
  <dimension ref="A4:AML35"/>
  <sheetViews>
    <sheetView workbookViewId="0">
      <selection activeCell="M12" sqref="M12:M13"/>
    </sheetView>
  </sheetViews>
  <sheetFormatPr baseColWidth="10" defaultColWidth="8.6640625" defaultRowHeight="14.4"/>
  <cols>
    <col min="1" max="1" width="8.44140625" style="1" customWidth="1"/>
    <col min="2" max="2" width="23.33203125" style="1" customWidth="1"/>
    <col min="3" max="21" width="8.44140625" style="1" customWidth="1"/>
    <col min="22" max="22" width="105.6640625" style="1" bestFit="1" customWidth="1"/>
    <col min="23" max="23" width="15.6640625" style="1" customWidth="1"/>
    <col min="24" max="24" width="17" style="1" customWidth="1"/>
    <col min="25" max="1026" width="8.44140625" style="1" customWidth="1"/>
  </cols>
  <sheetData>
    <row r="4" spans="1:39">
      <c r="P4" s="1">
        <f>700*0.45</f>
        <v>315</v>
      </c>
    </row>
    <row r="7" spans="1:39" ht="13.95" customHeight="1">
      <c r="B7" s="525" t="s">
        <v>264</v>
      </c>
      <c r="C7" s="525"/>
      <c r="D7" s="525"/>
      <c r="E7" s="525"/>
      <c r="F7" s="525"/>
      <c r="G7" s="525"/>
      <c r="H7" s="525"/>
      <c r="I7" s="525"/>
      <c r="J7" s="525"/>
      <c r="K7" s="525"/>
      <c r="L7" s="525"/>
      <c r="M7" s="525"/>
      <c r="N7" s="525"/>
      <c r="O7" s="525"/>
      <c r="P7" s="525"/>
      <c r="Q7" s="201"/>
      <c r="R7" s="201"/>
      <c r="S7" s="201"/>
      <c r="T7" s="201"/>
    </row>
    <row r="9" spans="1:39">
      <c r="B9" s="1" t="s">
        <v>210</v>
      </c>
      <c r="C9" s="526" t="s">
        <v>265</v>
      </c>
      <c r="D9" s="526"/>
      <c r="E9" s="526"/>
      <c r="F9" s="526"/>
      <c r="G9" s="526"/>
      <c r="H9" s="526"/>
      <c r="I9" s="202"/>
      <c r="J9" s="524" t="s">
        <v>8</v>
      </c>
      <c r="K9" s="524"/>
      <c r="L9" s="524"/>
      <c r="M9" s="524"/>
      <c r="N9" s="524"/>
      <c r="O9" s="524"/>
      <c r="P9" s="527" t="s">
        <v>418</v>
      </c>
      <c r="Q9" s="527"/>
      <c r="R9" s="527"/>
      <c r="S9" s="527"/>
      <c r="T9" s="527"/>
      <c r="U9" s="527"/>
      <c r="Z9" s="524" t="s">
        <v>266</v>
      </c>
      <c r="AA9" s="524"/>
      <c r="AB9" s="524" t="s">
        <v>267</v>
      </c>
      <c r="AC9" s="524"/>
      <c r="AE9" s="1" t="s">
        <v>268</v>
      </c>
      <c r="AL9" s="203" t="s">
        <v>269</v>
      </c>
      <c r="AM9" s="203"/>
    </row>
    <row r="10" spans="1:39">
      <c r="C10" s="204">
        <v>2010</v>
      </c>
      <c r="D10" s="204">
        <v>2015</v>
      </c>
      <c r="E10" s="204">
        <v>2016</v>
      </c>
      <c r="F10" s="204">
        <v>2017</v>
      </c>
      <c r="G10" s="204">
        <v>2018</v>
      </c>
      <c r="H10" s="204">
        <v>2019</v>
      </c>
      <c r="I10" s="204">
        <v>2021</v>
      </c>
      <c r="J10" s="205">
        <v>2025</v>
      </c>
      <c r="K10" s="205">
        <v>2030</v>
      </c>
      <c r="L10" s="205">
        <v>2035</v>
      </c>
      <c r="M10" s="205">
        <v>2040</v>
      </c>
      <c r="N10" s="205">
        <v>2045</v>
      </c>
      <c r="O10" s="205">
        <v>2050</v>
      </c>
      <c r="P10" s="206">
        <v>2025</v>
      </c>
      <c r="Q10" s="206">
        <v>2030</v>
      </c>
      <c r="R10" s="206">
        <v>2035</v>
      </c>
      <c r="S10" s="206">
        <v>2040</v>
      </c>
      <c r="T10" s="206">
        <v>2045</v>
      </c>
      <c r="U10" s="206">
        <v>2050</v>
      </c>
      <c r="V10" s="1" t="s">
        <v>270</v>
      </c>
      <c r="W10" s="1" t="s">
        <v>271</v>
      </c>
      <c r="X10" s="1" t="s">
        <v>272</v>
      </c>
      <c r="Z10" s="205">
        <v>2030</v>
      </c>
      <c r="AA10" s="205">
        <v>2050</v>
      </c>
      <c r="AB10" s="205">
        <v>2030</v>
      </c>
      <c r="AC10" s="205">
        <v>2050</v>
      </c>
      <c r="AF10" s="207" t="s">
        <v>273</v>
      </c>
      <c r="AG10" s="208" t="s">
        <v>274</v>
      </c>
      <c r="AH10" s="209" t="s">
        <v>275</v>
      </c>
      <c r="AI10" s="210" t="s">
        <v>276</v>
      </c>
      <c r="AJ10" s="211" t="s">
        <v>277</v>
      </c>
      <c r="AL10" s="203"/>
      <c r="AM10" s="212" t="s">
        <v>278</v>
      </c>
    </row>
    <row r="11" spans="1:39">
      <c r="B11" s="193" t="s">
        <v>9</v>
      </c>
      <c r="C11" s="33">
        <v>0</v>
      </c>
      <c r="D11" s="33"/>
      <c r="E11" s="33"/>
      <c r="F11" s="33"/>
      <c r="G11" s="33"/>
      <c r="H11" s="33"/>
      <c r="I11" s="33"/>
      <c r="J11" s="33"/>
      <c r="K11" s="33"/>
      <c r="L11" s="33"/>
      <c r="M11" s="33"/>
      <c r="N11" s="33"/>
      <c r="O11" s="33"/>
      <c r="P11" s="33"/>
      <c r="Q11" s="33"/>
      <c r="R11" s="33"/>
      <c r="S11" s="33"/>
      <c r="T11" s="33"/>
      <c r="U11" s="33"/>
      <c r="W11" s="1" t="s">
        <v>279</v>
      </c>
      <c r="Z11" s="33"/>
      <c r="AA11" s="33"/>
      <c r="AB11" s="33"/>
      <c r="AC11" s="33"/>
      <c r="AE11" s="213" t="s">
        <v>0</v>
      </c>
      <c r="AF11" s="214">
        <v>0.43</v>
      </c>
      <c r="AG11" s="215">
        <v>0.51</v>
      </c>
      <c r="AH11" s="216">
        <v>0.7</v>
      </c>
      <c r="AI11" s="217">
        <v>0.44</v>
      </c>
      <c r="AJ11" s="218">
        <v>0.4</v>
      </c>
      <c r="AL11" s="219" t="s">
        <v>0</v>
      </c>
      <c r="AM11" s="220">
        <v>0.8</v>
      </c>
    </row>
    <row r="12" spans="1:39">
      <c r="A12" s="20" t="s">
        <v>280</v>
      </c>
      <c r="B12" s="25" t="s">
        <v>80</v>
      </c>
      <c r="C12" s="221"/>
      <c r="D12" s="221">
        <v>0.44389662027832999</v>
      </c>
      <c r="E12" s="221">
        <v>0.44251903114186852</v>
      </c>
      <c r="F12" s="221">
        <v>0.42223076923076924</v>
      </c>
      <c r="G12" s="221">
        <v>0.4236893203883495</v>
      </c>
      <c r="H12" s="221">
        <f>Récap!D258</f>
        <v>0.41677861549006168</v>
      </c>
      <c r="I12" s="221">
        <f>Récap!E258</f>
        <v>0.43</v>
      </c>
      <c r="J12" s="222">
        <v>0.44338930774503083</v>
      </c>
      <c r="K12" s="222">
        <v>0.47000000000000003</v>
      </c>
      <c r="L12" s="222">
        <v>0.47499999999999998</v>
      </c>
      <c r="M12" s="222">
        <v>0.48</v>
      </c>
      <c r="N12" s="222">
        <v>0.48499999999999999</v>
      </c>
      <c r="O12" s="222">
        <v>0.49</v>
      </c>
      <c r="P12" s="377">
        <f>Récap!F258</f>
        <v>0.48</v>
      </c>
      <c r="Q12" s="377">
        <f>Récap!G258</f>
        <v>0.54</v>
      </c>
      <c r="R12" s="377">
        <f>Récap!H258</f>
        <v>0.56999999999999995</v>
      </c>
      <c r="S12" s="377">
        <f>Récap!I258</f>
        <v>0.56999999999999995</v>
      </c>
      <c r="T12" s="377">
        <f>Récap!J258</f>
        <v>0.6</v>
      </c>
      <c r="U12" s="377">
        <f>Récap!K258</f>
        <v>0.6</v>
      </c>
      <c r="V12" s="1" t="s">
        <v>281</v>
      </c>
      <c r="W12" s="1" t="s">
        <v>282</v>
      </c>
      <c r="X12" s="1" t="s">
        <v>283</v>
      </c>
      <c r="Z12" s="222">
        <v>0.36</v>
      </c>
      <c r="AA12" s="222">
        <v>0.36</v>
      </c>
      <c r="AB12" s="222">
        <v>0.48</v>
      </c>
      <c r="AC12" s="222">
        <v>0.8</v>
      </c>
      <c r="AE12" s="213" t="s">
        <v>1</v>
      </c>
      <c r="AF12" s="214">
        <v>0.55000000000000004</v>
      </c>
      <c r="AG12" s="215">
        <v>0.75</v>
      </c>
      <c r="AH12" s="216">
        <v>0.85</v>
      </c>
      <c r="AI12" s="217">
        <v>0.55000000000000004</v>
      </c>
      <c r="AJ12" s="218">
        <v>0.45</v>
      </c>
      <c r="AL12" s="223" t="s">
        <v>1</v>
      </c>
      <c r="AM12" s="224">
        <v>0.7</v>
      </c>
    </row>
    <row r="13" spans="1:39">
      <c r="A13" s="20" t="s">
        <v>280</v>
      </c>
      <c r="B13" s="25" t="s">
        <v>81</v>
      </c>
      <c r="C13" s="221">
        <v>0.55944846292947603</v>
      </c>
      <c r="D13" s="221">
        <v>0.52855543113101899</v>
      </c>
      <c r="E13" s="221">
        <v>0.53159041394335504</v>
      </c>
      <c r="F13" s="221">
        <v>0.53927813163481997</v>
      </c>
      <c r="G13" s="221">
        <v>0.56492027334851902</v>
      </c>
      <c r="H13" s="221">
        <f>Récap!D259</f>
        <v>0.50638297872340421</v>
      </c>
      <c r="I13" s="221">
        <f>Récap!E259</f>
        <v>0.5</v>
      </c>
      <c r="J13" s="222">
        <v>0.53743847874720396</v>
      </c>
      <c r="K13" s="222">
        <v>0.54243847874720397</v>
      </c>
      <c r="L13" s="222">
        <v>0.54993847874720392</v>
      </c>
      <c r="M13" s="222">
        <v>0.55743847874720398</v>
      </c>
      <c r="N13" s="222">
        <v>0.56493847874720404</v>
      </c>
      <c r="O13" s="222">
        <v>0.57243847874720399</v>
      </c>
      <c r="P13" s="377">
        <f>Récap!F259</f>
        <v>0.56621923937360197</v>
      </c>
      <c r="Q13" s="377">
        <f>Récap!G259</f>
        <v>0.6</v>
      </c>
      <c r="R13" s="377">
        <f>Récap!H259</f>
        <v>0.625</v>
      </c>
      <c r="S13" s="377">
        <f>Récap!I259</f>
        <v>0.64999999999999991</v>
      </c>
      <c r="T13" s="377">
        <f>Récap!J259</f>
        <v>0.67499999999999993</v>
      </c>
      <c r="U13" s="377">
        <f>Récap!K259</f>
        <v>0.7</v>
      </c>
      <c r="V13" s="1" t="s">
        <v>284</v>
      </c>
      <c r="W13" s="1" t="s">
        <v>285</v>
      </c>
      <c r="X13" s="1" t="s">
        <v>286</v>
      </c>
      <c r="Z13" s="222">
        <v>0.46571428571428602</v>
      </c>
      <c r="AA13" s="222">
        <v>0.62</v>
      </c>
      <c r="AB13" s="222">
        <v>0.55000000000000004</v>
      </c>
      <c r="AC13" s="222">
        <v>0.8</v>
      </c>
      <c r="AE13" s="213" t="s">
        <v>6</v>
      </c>
      <c r="AF13" s="214">
        <v>0.52</v>
      </c>
      <c r="AG13" s="215">
        <v>0.85</v>
      </c>
      <c r="AH13" s="216">
        <v>0.85</v>
      </c>
      <c r="AI13" s="217">
        <v>0.65</v>
      </c>
      <c r="AJ13" s="218">
        <v>0.52</v>
      </c>
      <c r="AL13" s="223" t="s">
        <v>6</v>
      </c>
      <c r="AM13" s="224">
        <v>0.8</v>
      </c>
    </row>
    <row r="14" spans="1:39">
      <c r="B14" s="25" t="s">
        <v>55</v>
      </c>
      <c r="C14" s="221"/>
      <c r="D14" s="221"/>
      <c r="E14" s="221"/>
      <c r="F14" s="221"/>
      <c r="G14" s="221"/>
      <c r="H14" s="221">
        <f>Récap!D260</f>
        <v>0</v>
      </c>
      <c r="I14" s="221">
        <f>Récap!E260</f>
        <v>0</v>
      </c>
      <c r="J14" s="222"/>
      <c r="K14" s="222"/>
      <c r="L14" s="222"/>
      <c r="M14" s="222"/>
      <c r="N14" s="222"/>
      <c r="O14" s="222"/>
      <c r="P14" s="377">
        <f>Récap!F260</f>
        <v>0</v>
      </c>
      <c r="Q14" s="377">
        <f>Récap!G260</f>
        <v>0</v>
      </c>
      <c r="R14" s="377">
        <f>Récap!H260</f>
        <v>0</v>
      </c>
      <c r="S14" s="377">
        <f>Récap!I260</f>
        <v>0</v>
      </c>
      <c r="T14" s="377">
        <f>Récap!J260</f>
        <v>0</v>
      </c>
      <c r="U14" s="377">
        <f>Récap!K260</f>
        <v>0</v>
      </c>
      <c r="Z14" s="222">
        <v>0</v>
      </c>
      <c r="AA14" s="222">
        <v>0</v>
      </c>
      <c r="AB14" s="222">
        <v>0</v>
      </c>
      <c r="AC14" s="222">
        <v>0</v>
      </c>
      <c r="AE14" s="213" t="s">
        <v>189</v>
      </c>
      <c r="AF14" s="214">
        <v>0.73</v>
      </c>
      <c r="AG14" s="215">
        <v>0.85</v>
      </c>
      <c r="AH14" s="216">
        <v>0.95</v>
      </c>
      <c r="AI14" s="217">
        <v>0.85</v>
      </c>
      <c r="AJ14" s="218">
        <v>0.73</v>
      </c>
      <c r="AL14" s="223" t="s">
        <v>189</v>
      </c>
      <c r="AM14" s="224">
        <v>0.87</v>
      </c>
    </row>
    <row r="15" spans="1:39">
      <c r="B15" s="193" t="s">
        <v>10</v>
      </c>
      <c r="C15" s="33">
        <v>0</v>
      </c>
      <c r="D15" s="33"/>
      <c r="E15" s="33"/>
      <c r="F15" s="33"/>
      <c r="G15" s="33"/>
      <c r="H15" s="33">
        <f>Récap!D261</f>
        <v>0</v>
      </c>
      <c r="I15" s="33">
        <f>Récap!E261</f>
        <v>0</v>
      </c>
      <c r="J15" s="33"/>
      <c r="K15" s="33"/>
      <c r="L15" s="33"/>
      <c r="M15" s="33"/>
      <c r="N15" s="33"/>
      <c r="O15" s="33"/>
      <c r="P15" s="378"/>
      <c r="Q15" s="378"/>
      <c r="R15" s="378"/>
      <c r="S15" s="378"/>
      <c r="T15" s="378"/>
      <c r="U15" s="378"/>
      <c r="Z15" s="33">
        <v>0</v>
      </c>
      <c r="AA15" s="33">
        <v>0</v>
      </c>
      <c r="AB15" s="33">
        <v>0</v>
      </c>
      <c r="AC15" s="33">
        <v>0</v>
      </c>
      <c r="AE15" s="225" t="s">
        <v>191</v>
      </c>
      <c r="AF15" s="226">
        <v>5.8693594193752002E-2</v>
      </c>
      <c r="AG15" s="227">
        <v>0.8</v>
      </c>
      <c r="AH15" s="228">
        <v>0.8</v>
      </c>
      <c r="AI15" s="229">
        <v>0.4</v>
      </c>
      <c r="AJ15" s="230">
        <v>5.8693594193752002E-2</v>
      </c>
      <c r="AL15" s="231" t="s">
        <v>191</v>
      </c>
      <c r="AM15" s="232">
        <v>0.35</v>
      </c>
    </row>
    <row r="16" spans="1:39">
      <c r="B16" s="25" t="s">
        <v>56</v>
      </c>
      <c r="C16" s="221"/>
      <c r="D16" s="221"/>
      <c r="E16" s="221"/>
      <c r="F16" s="221"/>
      <c r="G16" s="221"/>
      <c r="H16" s="221">
        <f>Récap!D262</f>
        <v>0</v>
      </c>
      <c r="I16" s="221">
        <f>Récap!E262</f>
        <v>0</v>
      </c>
      <c r="J16" s="222"/>
      <c r="K16" s="222"/>
      <c r="L16" s="222"/>
      <c r="M16" s="222"/>
      <c r="N16" s="222"/>
      <c r="O16" s="222"/>
      <c r="P16" s="377">
        <f>Récap!F262</f>
        <v>0</v>
      </c>
      <c r="Q16" s="377">
        <f>Récap!G262</f>
        <v>0</v>
      </c>
      <c r="R16" s="377">
        <f>Récap!H262</f>
        <v>0</v>
      </c>
      <c r="S16" s="377">
        <f>Récap!I262</f>
        <v>0</v>
      </c>
      <c r="T16" s="377">
        <f>Récap!J262</f>
        <v>0</v>
      </c>
      <c r="U16" s="377">
        <f>Récap!K262</f>
        <v>0</v>
      </c>
      <c r="Z16" s="222">
        <v>0</v>
      </c>
      <c r="AA16" s="222">
        <v>0</v>
      </c>
      <c r="AB16" s="222">
        <v>0</v>
      </c>
      <c r="AC16" s="222">
        <v>0</v>
      </c>
    </row>
    <row r="17" spans="1:39">
      <c r="A17" s="20" t="s">
        <v>280</v>
      </c>
      <c r="B17" s="25" t="s">
        <v>57</v>
      </c>
      <c r="C17" s="221" t="s">
        <v>287</v>
      </c>
      <c r="D17" s="221" t="s">
        <v>287</v>
      </c>
      <c r="E17" s="221" t="s">
        <v>287</v>
      </c>
      <c r="F17" s="221" t="s">
        <v>287</v>
      </c>
      <c r="G17" s="221" t="s">
        <v>287</v>
      </c>
      <c r="H17" s="221">
        <f>Récap!D263</f>
        <v>0.14499999999999999</v>
      </c>
      <c r="I17" s="221">
        <f>Récap!E263</f>
        <v>0.14000000000000001</v>
      </c>
      <c r="J17" s="222">
        <v>0.22249999999999998</v>
      </c>
      <c r="K17" s="222">
        <v>0.3</v>
      </c>
      <c r="L17" s="222">
        <v>0.3075</v>
      </c>
      <c r="M17" s="222">
        <v>0.31499999999999995</v>
      </c>
      <c r="N17" s="222">
        <v>0.32249999999999995</v>
      </c>
      <c r="O17" s="222">
        <v>0.32999999999999996</v>
      </c>
      <c r="P17" s="377">
        <f>Récap!F263</f>
        <v>0.2475</v>
      </c>
      <c r="Q17" s="377">
        <f>Récap!G263</f>
        <v>0.35</v>
      </c>
      <c r="R17" s="377">
        <f>Récap!H263</f>
        <v>0.35</v>
      </c>
      <c r="S17" s="377">
        <f>Récap!I263</f>
        <v>0.35</v>
      </c>
      <c r="T17" s="377">
        <f>Récap!J263</f>
        <v>0.35</v>
      </c>
      <c r="U17" s="377">
        <f>Récap!K263</f>
        <v>0.35</v>
      </c>
      <c r="V17" s="1" t="s">
        <v>288</v>
      </c>
      <c r="W17" s="1" t="s">
        <v>289</v>
      </c>
      <c r="X17" s="1" t="s">
        <v>290</v>
      </c>
      <c r="Z17" s="222">
        <v>0</v>
      </c>
      <c r="AA17" s="222">
        <v>0</v>
      </c>
      <c r="AB17" s="222">
        <v>0.3</v>
      </c>
      <c r="AC17" s="222">
        <v>0.8</v>
      </c>
    </row>
    <row r="18" spans="1:39">
      <c r="B18" s="25" t="s">
        <v>58</v>
      </c>
      <c r="C18" s="221"/>
      <c r="D18" s="221"/>
      <c r="E18" s="221"/>
      <c r="F18" s="221"/>
      <c r="G18" s="221"/>
      <c r="H18" s="221">
        <f>Récap!D264</f>
        <v>0</v>
      </c>
      <c r="I18" s="221">
        <f>Récap!E264</f>
        <v>0</v>
      </c>
      <c r="J18" s="222"/>
      <c r="K18" s="222"/>
      <c r="L18" s="222"/>
      <c r="M18" s="222"/>
      <c r="N18" s="222"/>
      <c r="O18" s="222"/>
      <c r="P18" s="377">
        <f>Récap!F264</f>
        <v>0</v>
      </c>
      <c r="Q18" s="377">
        <f>Récap!G264</f>
        <v>0</v>
      </c>
      <c r="R18" s="377">
        <f>Récap!H264</f>
        <v>0</v>
      </c>
      <c r="S18" s="377">
        <f>Récap!I264</f>
        <v>0</v>
      </c>
      <c r="T18" s="377">
        <f>Récap!J264</f>
        <v>0</v>
      </c>
      <c r="U18" s="377">
        <f>Récap!K264</f>
        <v>0</v>
      </c>
      <c r="Z18" s="222">
        <v>0</v>
      </c>
      <c r="AA18" s="222">
        <v>0</v>
      </c>
      <c r="AB18" s="222">
        <v>0</v>
      </c>
      <c r="AC18" s="222">
        <v>0</v>
      </c>
      <c r="AE18" s="1" t="s">
        <v>291</v>
      </c>
    </row>
    <row r="19" spans="1:39">
      <c r="B19" s="193" t="s">
        <v>59</v>
      </c>
      <c r="C19" s="33">
        <v>0</v>
      </c>
      <c r="D19" s="33"/>
      <c r="E19" s="33"/>
      <c r="F19" s="33"/>
      <c r="G19" s="33"/>
      <c r="H19" s="33">
        <f>Récap!D265</f>
        <v>0</v>
      </c>
      <c r="I19" s="33">
        <f>Récap!E265</f>
        <v>0</v>
      </c>
      <c r="J19" s="33"/>
      <c r="K19" s="33"/>
      <c r="L19" s="33"/>
      <c r="M19" s="33"/>
      <c r="N19" s="33"/>
      <c r="O19" s="33"/>
      <c r="P19" s="378"/>
      <c r="Q19" s="378"/>
      <c r="R19" s="378"/>
      <c r="S19" s="378"/>
      <c r="T19" s="378"/>
      <c r="U19" s="378"/>
      <c r="Z19" s="33">
        <v>0</v>
      </c>
      <c r="AA19" s="33">
        <v>0</v>
      </c>
      <c r="AB19" s="33">
        <v>0</v>
      </c>
      <c r="AC19" s="33">
        <v>0</v>
      </c>
      <c r="AE19" s="233" t="s">
        <v>292</v>
      </c>
      <c r="AF19" s="234">
        <v>2015</v>
      </c>
      <c r="AG19" s="234">
        <v>2020</v>
      </c>
      <c r="AH19" s="234">
        <v>2025</v>
      </c>
      <c r="AI19" s="234">
        <v>2030</v>
      </c>
      <c r="AJ19" s="234">
        <v>2035</v>
      </c>
      <c r="AK19" s="234">
        <v>2040</v>
      </c>
      <c r="AL19" s="234">
        <v>2045</v>
      </c>
      <c r="AM19" s="234">
        <v>2050</v>
      </c>
    </row>
    <row r="20" spans="1:39">
      <c r="B20" s="25" t="s">
        <v>60</v>
      </c>
      <c r="C20" s="221"/>
      <c r="D20" s="221"/>
      <c r="E20" s="221"/>
      <c r="F20" s="221"/>
      <c r="G20" s="221"/>
      <c r="H20" s="221">
        <f>Récap!D266</f>
        <v>0</v>
      </c>
      <c r="I20" s="221">
        <f>Récap!E266</f>
        <v>0</v>
      </c>
      <c r="J20" s="222"/>
      <c r="K20" s="222"/>
      <c r="L20" s="222"/>
      <c r="M20" s="222"/>
      <c r="N20" s="222"/>
      <c r="O20" s="222"/>
      <c r="P20" s="377">
        <f>Récap!F266</f>
        <v>0</v>
      </c>
      <c r="Q20" s="377">
        <f>Récap!G266</f>
        <v>0</v>
      </c>
      <c r="R20" s="377">
        <f>Récap!H266</f>
        <v>0</v>
      </c>
      <c r="S20" s="377">
        <f>Récap!I266</f>
        <v>0</v>
      </c>
      <c r="T20" s="377">
        <f>Récap!J266</f>
        <v>0</v>
      </c>
      <c r="U20" s="377">
        <f>Récap!K266</f>
        <v>0</v>
      </c>
      <c r="Z20" s="222">
        <v>0</v>
      </c>
      <c r="AA20" s="222">
        <v>0</v>
      </c>
      <c r="AB20" s="222">
        <v>0</v>
      </c>
      <c r="AC20" s="222">
        <v>0</v>
      </c>
      <c r="AE20" s="115" t="s">
        <v>293</v>
      </c>
      <c r="AF20" s="235">
        <v>0.33270114063888501</v>
      </c>
      <c r="AG20" s="235">
        <v>0.33270114063888601</v>
      </c>
      <c r="AH20" s="235">
        <v>0.33270114063888501</v>
      </c>
      <c r="AI20" s="235">
        <v>0.33270114063888601</v>
      </c>
      <c r="AJ20" s="235">
        <v>0.33270114063888501</v>
      </c>
      <c r="AK20" s="235">
        <v>0.33270114063888501</v>
      </c>
      <c r="AL20" s="235">
        <v>0.33270114063888501</v>
      </c>
      <c r="AM20" s="235">
        <v>0.33270114063888501</v>
      </c>
    </row>
    <row r="21" spans="1:39">
      <c r="B21" s="25" t="s">
        <v>61</v>
      </c>
      <c r="C21" s="221">
        <v>0.58040243709647399</v>
      </c>
      <c r="D21" s="221">
        <v>0.60967320261437896</v>
      </c>
      <c r="E21" s="221">
        <v>0.64116379310344795</v>
      </c>
      <c r="F21" s="221">
        <v>0.60014763779527602</v>
      </c>
      <c r="G21" s="221">
        <v>0.59520958083832298</v>
      </c>
      <c r="H21" s="221">
        <f>Récap!D267</f>
        <v>0.60669056152927103</v>
      </c>
      <c r="I21" s="221">
        <f>Récap!E267</f>
        <v>0.63</v>
      </c>
      <c r="J21" s="222">
        <v>0.61169056152927104</v>
      </c>
      <c r="K21" s="222">
        <v>0.61669056152927104</v>
      </c>
      <c r="L21" s="222">
        <v>0.6241905615292711</v>
      </c>
      <c r="M21" s="222">
        <v>0.63169056152927106</v>
      </c>
      <c r="N21" s="222">
        <v>0.63919056152927101</v>
      </c>
      <c r="O21" s="222">
        <v>0.64669056152927107</v>
      </c>
      <c r="P21" s="377">
        <f>Récap!F267</f>
        <v>0.68834528076463553</v>
      </c>
      <c r="Q21" s="377">
        <f>Récap!G267</f>
        <v>0.77</v>
      </c>
      <c r="R21" s="377">
        <f>Récap!H267</f>
        <v>0.79</v>
      </c>
      <c r="S21" s="377">
        <f>Récap!I267</f>
        <v>0.81</v>
      </c>
      <c r="T21" s="377">
        <f>Récap!J267</f>
        <v>0.83000000000000007</v>
      </c>
      <c r="U21" s="377">
        <f>Récap!K267</f>
        <v>0.85</v>
      </c>
      <c r="V21" s="1" t="s">
        <v>294</v>
      </c>
      <c r="W21" s="1" t="s">
        <v>285</v>
      </c>
      <c r="X21" s="1" t="s">
        <v>290</v>
      </c>
      <c r="Z21" s="222">
        <v>0.65</v>
      </c>
      <c r="AA21" s="222">
        <v>0.65</v>
      </c>
      <c r="AB21" s="222">
        <v>0.77</v>
      </c>
      <c r="AC21" s="222">
        <v>0.85</v>
      </c>
      <c r="AE21" s="115" t="s">
        <v>1</v>
      </c>
      <c r="AF21" s="235">
        <v>0.55146126248309901</v>
      </c>
      <c r="AG21" s="235">
        <v>0.55146126248309901</v>
      </c>
      <c r="AH21" s="235">
        <v>0.55146126248309901</v>
      </c>
      <c r="AI21" s="235">
        <v>0.55146126248309901</v>
      </c>
      <c r="AJ21" s="235">
        <v>0.55146126248309901</v>
      </c>
      <c r="AK21" s="235">
        <v>0.55146126248309901</v>
      </c>
      <c r="AL21" s="235">
        <v>0.55146126248309901</v>
      </c>
      <c r="AM21" s="235">
        <v>0.55146126248309901</v>
      </c>
    </row>
    <row r="22" spans="1:39">
      <c r="B22" s="25" t="s">
        <v>62</v>
      </c>
      <c r="C22" s="221"/>
      <c r="D22" s="221"/>
      <c r="E22" s="221"/>
      <c r="F22" s="221"/>
      <c r="G22" s="221"/>
      <c r="H22" s="221">
        <f>Récap!D268</f>
        <v>0</v>
      </c>
      <c r="I22" s="221">
        <f>Récap!E268</f>
        <v>0</v>
      </c>
      <c r="J22" s="222"/>
      <c r="K22" s="222"/>
      <c r="L22" s="222"/>
      <c r="M22" s="222"/>
      <c r="N22" s="222"/>
      <c r="O22" s="222"/>
      <c r="P22" s="377">
        <f>Récap!F268</f>
        <v>0</v>
      </c>
      <c r="Q22" s="377">
        <f>Récap!G268</f>
        <v>0</v>
      </c>
      <c r="R22" s="377">
        <f>Récap!H268</f>
        <v>0</v>
      </c>
      <c r="S22" s="377">
        <f>Récap!I268</f>
        <v>0</v>
      </c>
      <c r="T22" s="377">
        <f>Récap!J268</f>
        <v>0</v>
      </c>
      <c r="U22" s="377">
        <f>Récap!K268</f>
        <v>0</v>
      </c>
      <c r="Z22" s="222">
        <v>0</v>
      </c>
      <c r="AA22" s="222">
        <v>0</v>
      </c>
      <c r="AB22" s="222">
        <v>0</v>
      </c>
      <c r="AC22" s="222">
        <v>0</v>
      </c>
      <c r="AE22" s="115" t="s">
        <v>191</v>
      </c>
      <c r="AF22" s="235">
        <v>5.7066663521714203E-2</v>
      </c>
      <c r="AG22" s="235">
        <v>5.8536352971927302E-2</v>
      </c>
      <c r="AH22" s="235">
        <v>5.87989042969028E-2</v>
      </c>
      <c r="AI22" s="235">
        <v>5.8572799636290099E-2</v>
      </c>
      <c r="AJ22" s="235">
        <v>5.8933693518077701E-2</v>
      </c>
      <c r="AK22" s="235">
        <v>5.9581338780711299E-2</v>
      </c>
      <c r="AL22" s="235">
        <v>5.9854465916222697E-2</v>
      </c>
      <c r="AM22" s="235">
        <v>5.9739646602975302E-2</v>
      </c>
    </row>
    <row r="23" spans="1:39">
      <c r="B23" s="193" t="s">
        <v>77</v>
      </c>
      <c r="C23" s="33">
        <v>0</v>
      </c>
      <c r="D23" s="33"/>
      <c r="E23" s="33"/>
      <c r="F23" s="33"/>
      <c r="G23" s="33"/>
      <c r="H23" s="33">
        <f>Récap!D269</f>
        <v>0</v>
      </c>
      <c r="I23" s="33">
        <f>Récap!E269</f>
        <v>0</v>
      </c>
      <c r="J23" s="33"/>
      <c r="K23" s="33"/>
      <c r="L23" s="33"/>
      <c r="M23" s="33"/>
      <c r="N23" s="33"/>
      <c r="O23" s="33"/>
      <c r="P23" s="378"/>
      <c r="Q23" s="378"/>
      <c r="R23" s="378"/>
      <c r="S23" s="378"/>
      <c r="T23" s="378"/>
      <c r="U23" s="378"/>
      <c r="Z23" s="33">
        <v>0</v>
      </c>
      <c r="AA23" s="33">
        <v>0</v>
      </c>
      <c r="AB23" s="33">
        <v>0</v>
      </c>
      <c r="AC23" s="33">
        <v>0</v>
      </c>
      <c r="AE23" s="115" t="s">
        <v>6</v>
      </c>
      <c r="AF23" s="235">
        <v>0.52685210709501795</v>
      </c>
      <c r="AG23" s="235">
        <v>0.53259414951223205</v>
      </c>
      <c r="AH23" s="235">
        <v>0.53320912605541304</v>
      </c>
      <c r="AI23" s="235">
        <v>0.53259545767970495</v>
      </c>
      <c r="AJ23" s="235">
        <v>0.53316252448429402</v>
      </c>
      <c r="AK23" s="235">
        <v>0.53425086203415495</v>
      </c>
      <c r="AL23" s="235">
        <v>0.53598296837786696</v>
      </c>
      <c r="AM23" s="235">
        <v>0.53663799361387499</v>
      </c>
    </row>
    <row r="24" spans="1:39">
      <c r="B24" s="25" t="s">
        <v>78</v>
      </c>
      <c r="C24" s="221"/>
      <c r="D24" s="221"/>
      <c r="E24" s="221"/>
      <c r="F24" s="221"/>
      <c r="G24" s="221"/>
      <c r="H24" s="221">
        <f>Récap!D270</f>
        <v>0</v>
      </c>
      <c r="I24" s="221">
        <f>Récap!E270</f>
        <v>0</v>
      </c>
      <c r="J24" s="222"/>
      <c r="K24" s="222"/>
      <c r="L24" s="222"/>
      <c r="M24" s="222"/>
      <c r="N24" s="222"/>
      <c r="O24" s="222"/>
      <c r="P24" s="377">
        <f>Récap!F270</f>
        <v>0</v>
      </c>
      <c r="Q24" s="377">
        <f>Récap!G270</f>
        <v>0</v>
      </c>
      <c r="R24" s="377">
        <f>Récap!H270</f>
        <v>0</v>
      </c>
      <c r="S24" s="377">
        <f>Récap!I270</f>
        <v>0</v>
      </c>
      <c r="T24" s="377">
        <f>Récap!J270</f>
        <v>0</v>
      </c>
      <c r="U24" s="377">
        <f>Récap!K270</f>
        <v>0</v>
      </c>
      <c r="Z24" s="222">
        <v>0</v>
      </c>
      <c r="AA24" s="222">
        <v>0</v>
      </c>
      <c r="AB24" s="222">
        <v>0</v>
      </c>
      <c r="AC24" s="222">
        <v>0</v>
      </c>
      <c r="AE24" s="115" t="s">
        <v>189</v>
      </c>
      <c r="AF24" s="235">
        <v>0.72548371093104003</v>
      </c>
      <c r="AG24" s="235">
        <v>0.72548371093104003</v>
      </c>
      <c r="AH24" s="235">
        <v>0.72548371093104003</v>
      </c>
      <c r="AI24" s="235">
        <v>0.72548371093104003</v>
      </c>
      <c r="AJ24" s="235">
        <v>0.72548371093104003</v>
      </c>
      <c r="AK24" s="235">
        <v>0.72548371093104003</v>
      </c>
      <c r="AL24" s="235">
        <v>0.72548371093104003</v>
      </c>
      <c r="AM24" s="235">
        <v>0.72548371093104003</v>
      </c>
    </row>
    <row r="25" spans="1:39">
      <c r="B25" s="25" t="s">
        <v>83</v>
      </c>
      <c r="C25" s="221"/>
      <c r="D25" s="221"/>
      <c r="E25" s="221"/>
      <c r="F25" s="221"/>
      <c r="G25" s="221"/>
      <c r="H25" s="221">
        <f>Récap!D271</f>
        <v>0</v>
      </c>
      <c r="I25" s="221">
        <f>Récap!E271</f>
        <v>0</v>
      </c>
      <c r="J25" s="222"/>
      <c r="K25" s="222"/>
      <c r="L25" s="222"/>
      <c r="M25" s="222"/>
      <c r="N25" s="222"/>
      <c r="O25" s="222"/>
      <c r="P25" s="377">
        <f>Récap!F271</f>
        <v>0</v>
      </c>
      <c r="Q25" s="377">
        <f>Récap!G271</f>
        <v>0</v>
      </c>
      <c r="R25" s="377">
        <f>Récap!H271</f>
        <v>0</v>
      </c>
      <c r="S25" s="377">
        <f>Récap!I271</f>
        <v>0</v>
      </c>
      <c r="T25" s="377">
        <f>Récap!J271</f>
        <v>0</v>
      </c>
      <c r="U25" s="377">
        <f>Récap!K271</f>
        <v>0</v>
      </c>
      <c r="Z25" s="222">
        <v>0</v>
      </c>
      <c r="AA25" s="222">
        <v>0</v>
      </c>
      <c r="AB25" s="222">
        <v>0</v>
      </c>
      <c r="AC25" s="222">
        <v>0</v>
      </c>
      <c r="AE25" s="115"/>
      <c r="AF25" s="235"/>
      <c r="AG25" s="235"/>
      <c r="AH25" s="235"/>
      <c r="AI25" s="235"/>
      <c r="AJ25" s="235"/>
      <c r="AK25" s="235"/>
      <c r="AL25" s="235"/>
      <c r="AM25" s="235"/>
    </row>
    <row r="26" spans="1:39">
      <c r="B26" s="193" t="s">
        <v>66</v>
      </c>
      <c r="C26" s="221"/>
      <c r="D26" s="221"/>
      <c r="E26" s="221"/>
      <c r="F26" s="221"/>
      <c r="G26" s="221"/>
      <c r="H26" s="221">
        <f>Récap!D272</f>
        <v>0</v>
      </c>
      <c r="I26" s="221">
        <f>Récap!E272</f>
        <v>0</v>
      </c>
      <c r="J26" s="222"/>
      <c r="K26" s="222"/>
      <c r="L26" s="222"/>
      <c r="M26" s="222"/>
      <c r="N26" s="222"/>
      <c r="O26" s="222"/>
      <c r="P26" s="377">
        <f>Récap!F272</f>
        <v>0</v>
      </c>
      <c r="Q26" s="377">
        <f>Récap!G272</f>
        <v>0</v>
      </c>
      <c r="R26" s="377">
        <f>Récap!H272</f>
        <v>0</v>
      </c>
      <c r="S26" s="377">
        <f>Récap!I272</f>
        <v>0</v>
      </c>
      <c r="T26" s="377">
        <f>Récap!J272</f>
        <v>0</v>
      </c>
      <c r="U26" s="377">
        <f>Récap!K272</f>
        <v>0</v>
      </c>
      <c r="Z26" s="222">
        <v>0</v>
      </c>
      <c r="AA26" s="222">
        <v>0</v>
      </c>
      <c r="AB26" s="222">
        <v>0</v>
      </c>
      <c r="AC26" s="222">
        <v>0</v>
      </c>
      <c r="AE26" s="233" t="s">
        <v>295</v>
      </c>
      <c r="AF26" s="234">
        <v>2015</v>
      </c>
      <c r="AG26" s="234">
        <v>2020</v>
      </c>
      <c r="AH26" s="234">
        <v>2025</v>
      </c>
      <c r="AI26" s="234">
        <v>2030</v>
      </c>
      <c r="AJ26" s="234">
        <v>2035</v>
      </c>
      <c r="AK26" s="234">
        <v>2040</v>
      </c>
      <c r="AL26" s="234">
        <v>2045</v>
      </c>
      <c r="AM26" s="234">
        <v>2050</v>
      </c>
    </row>
    <row r="27" spans="1:39">
      <c r="B27" s="193" t="s">
        <v>16</v>
      </c>
      <c r="C27" s="221"/>
      <c r="D27" s="221"/>
      <c r="E27" s="221"/>
      <c r="F27" s="221"/>
      <c r="G27" s="221"/>
      <c r="H27" s="221">
        <f>Récap!D273</f>
        <v>0</v>
      </c>
      <c r="I27" s="221">
        <f>Récap!E273</f>
        <v>0</v>
      </c>
      <c r="J27" s="222"/>
      <c r="K27" s="222"/>
      <c r="L27" s="222"/>
      <c r="M27" s="222"/>
      <c r="N27" s="222"/>
      <c r="O27" s="222"/>
      <c r="P27" s="377">
        <f>Récap!F273</f>
        <v>0</v>
      </c>
      <c r="Q27" s="377">
        <f>Récap!G273</f>
        <v>0</v>
      </c>
      <c r="R27" s="377">
        <f>Récap!H273</f>
        <v>0</v>
      </c>
      <c r="S27" s="377">
        <f>Récap!I273</f>
        <v>0</v>
      </c>
      <c r="T27" s="377">
        <f>Récap!J273</f>
        <v>0</v>
      </c>
      <c r="U27" s="377">
        <f>Récap!K273</f>
        <v>0</v>
      </c>
      <c r="Z27" s="222"/>
      <c r="AA27" s="222"/>
      <c r="AB27" s="222"/>
      <c r="AC27" s="222"/>
      <c r="AE27" s="115" t="s">
        <v>293</v>
      </c>
      <c r="AF27" s="235">
        <v>0.33270114063888501</v>
      </c>
      <c r="AG27" s="235">
        <v>0.33270114063888501</v>
      </c>
      <c r="AH27" s="235">
        <v>0.475641191070998</v>
      </c>
      <c r="AI27" s="235">
        <v>0.60127170916472295</v>
      </c>
      <c r="AJ27" s="235">
        <v>0.58305097012585405</v>
      </c>
      <c r="AK27" s="235">
        <v>0.60000913580246895</v>
      </c>
      <c r="AL27" s="235">
        <v>0.61703162415752599</v>
      </c>
      <c r="AM27" s="235">
        <v>0.63637500000000002</v>
      </c>
    </row>
    <row r="28" spans="1:39">
      <c r="B28" s="193" t="s">
        <v>67</v>
      </c>
      <c r="C28" s="33">
        <v>0</v>
      </c>
      <c r="D28" s="33"/>
      <c r="E28" s="33"/>
      <c r="F28" s="33"/>
      <c r="G28" s="33"/>
      <c r="H28" s="33">
        <f>Récap!D274</f>
        <v>0</v>
      </c>
      <c r="I28" s="33">
        <f>Récap!E274</f>
        <v>0</v>
      </c>
      <c r="J28" s="33"/>
      <c r="K28" s="33"/>
      <c r="L28" s="33"/>
      <c r="M28" s="33"/>
      <c r="N28" s="33"/>
      <c r="O28" s="33"/>
      <c r="P28" s="378"/>
      <c r="Q28" s="378"/>
      <c r="R28" s="378"/>
      <c r="S28" s="378"/>
      <c r="T28" s="378"/>
      <c r="U28" s="378"/>
      <c r="Z28" s="33">
        <v>0</v>
      </c>
      <c r="AA28" s="33">
        <v>0</v>
      </c>
      <c r="AB28" s="33"/>
      <c r="AC28" s="33"/>
      <c r="AE28" s="115" t="s">
        <v>1</v>
      </c>
      <c r="AF28" s="235">
        <v>0.55146126248309901</v>
      </c>
      <c r="AG28" s="235">
        <v>0.55146126248309901</v>
      </c>
      <c r="AH28" s="235">
        <v>0.65073063124154895</v>
      </c>
      <c r="AI28" s="235">
        <v>0.73222253898475298</v>
      </c>
      <c r="AJ28" s="235">
        <v>0.77500000000000002</v>
      </c>
      <c r="AK28" s="235">
        <v>0.78406324434227304</v>
      </c>
      <c r="AL28" s="235">
        <v>0.82499999999999996</v>
      </c>
      <c r="AM28" s="235">
        <v>0.85</v>
      </c>
    </row>
    <row r="29" spans="1:39">
      <c r="B29" s="25" t="s">
        <v>68</v>
      </c>
      <c r="C29" s="236">
        <v>0.59752202767899598</v>
      </c>
      <c r="D29" s="236">
        <v>0.66287521844239194</v>
      </c>
      <c r="E29" s="236">
        <v>0.67060224312977701</v>
      </c>
      <c r="F29" s="236">
        <v>0.67109968334704695</v>
      </c>
      <c r="G29" s="221">
        <v>0.68641752544569701</v>
      </c>
      <c r="H29" s="236">
        <f>Récap!D275</f>
        <v>0.712442132000492</v>
      </c>
      <c r="I29" s="221">
        <f>Récap!E275</f>
        <v>0.71</v>
      </c>
      <c r="J29" s="222">
        <v>0.73622106600024595</v>
      </c>
      <c r="K29" s="222">
        <v>0.76</v>
      </c>
      <c r="L29" s="222">
        <v>0.76500000000000001</v>
      </c>
      <c r="M29" s="222">
        <v>0.77</v>
      </c>
      <c r="N29" s="222">
        <v>0.77500000000000002</v>
      </c>
      <c r="O29" s="222">
        <v>0.78</v>
      </c>
      <c r="P29" s="377">
        <f>Récap!F275</f>
        <v>0.74622106600024596</v>
      </c>
      <c r="Q29" s="377">
        <f>Récap!G275</f>
        <v>0.78</v>
      </c>
      <c r="R29" s="377">
        <f>Récap!H275</f>
        <v>0.80249999999999999</v>
      </c>
      <c r="S29" s="377">
        <f>Récap!I275</f>
        <v>0.82499999999999996</v>
      </c>
      <c r="T29" s="377">
        <f>Récap!J275</f>
        <v>0.84749999999999992</v>
      </c>
      <c r="U29" s="377">
        <f>Récap!K275</f>
        <v>0.87</v>
      </c>
      <c r="V29" s="1" t="s">
        <v>296</v>
      </c>
      <c r="W29" s="1" t="s">
        <v>297</v>
      </c>
      <c r="X29" s="1" t="s">
        <v>298</v>
      </c>
      <c r="Z29" s="222">
        <v>0.66428571428571404</v>
      </c>
      <c r="AA29" s="222">
        <v>0.75</v>
      </c>
      <c r="AB29" s="222">
        <v>0.75</v>
      </c>
      <c r="AC29" s="222">
        <v>0.85</v>
      </c>
      <c r="AD29" s="1" t="s">
        <v>299</v>
      </c>
      <c r="AE29" s="115" t="s">
        <v>191</v>
      </c>
      <c r="AF29" s="235">
        <v>5.70608458699082E-2</v>
      </c>
      <c r="AG29" s="235">
        <v>5.8338849772418801E-2</v>
      </c>
      <c r="AH29" s="235">
        <v>0.106072912611664</v>
      </c>
      <c r="AI29" s="235">
        <v>0.16787362025272101</v>
      </c>
      <c r="AJ29" s="235">
        <v>0.21794869910293199</v>
      </c>
      <c r="AK29" s="235">
        <v>0.27113887909074802</v>
      </c>
      <c r="AL29" s="235">
        <v>0.34396393890592403</v>
      </c>
      <c r="AM29" s="235">
        <v>0.44322454619600998</v>
      </c>
    </row>
    <row r="30" spans="1:39">
      <c r="B30" s="25" t="s">
        <v>69</v>
      </c>
      <c r="C30" s="221"/>
      <c r="D30" s="221"/>
      <c r="E30" s="221"/>
      <c r="F30" s="221"/>
      <c r="G30" s="221"/>
      <c r="H30" s="221">
        <f>Récap!D276</f>
        <v>0</v>
      </c>
      <c r="I30" s="221">
        <f>Récap!E276</f>
        <v>0</v>
      </c>
      <c r="J30" s="222"/>
      <c r="K30" s="222"/>
      <c r="L30" s="222"/>
      <c r="M30" s="222"/>
      <c r="N30" s="222"/>
      <c r="O30" s="222"/>
      <c r="P30" s="377">
        <f>Récap!F276</f>
        <v>0</v>
      </c>
      <c r="Q30" s="377">
        <f>Récap!G276</f>
        <v>0</v>
      </c>
      <c r="R30" s="377">
        <f>Récap!H276</f>
        <v>0</v>
      </c>
      <c r="S30" s="377">
        <f>Récap!I276</f>
        <v>0</v>
      </c>
      <c r="T30" s="377">
        <f>Récap!J276</f>
        <v>0</v>
      </c>
      <c r="U30" s="377">
        <f>Récap!K276</f>
        <v>0</v>
      </c>
      <c r="Z30" s="222">
        <v>0</v>
      </c>
      <c r="AA30" s="222">
        <v>0</v>
      </c>
      <c r="AB30" s="222">
        <v>0</v>
      </c>
      <c r="AC30" s="222">
        <v>0</v>
      </c>
      <c r="AE30" s="115" t="s">
        <v>6</v>
      </c>
      <c r="AF30" s="235">
        <v>0.526834875580798</v>
      </c>
      <c r="AG30" s="235">
        <v>0.53247579743719997</v>
      </c>
      <c r="AH30" s="235">
        <v>0.51774813550098997</v>
      </c>
      <c r="AI30" s="235">
        <v>0.50320799254434401</v>
      </c>
      <c r="AJ30" s="235">
        <v>0.49111046916615397</v>
      </c>
      <c r="AK30" s="235">
        <v>0.48509278886499702</v>
      </c>
      <c r="AL30" s="235">
        <v>0.50931796149268704</v>
      </c>
      <c r="AM30" s="235">
        <v>0.516662374176724</v>
      </c>
    </row>
    <row r="31" spans="1:39">
      <c r="AE31" s="115" t="s">
        <v>189</v>
      </c>
      <c r="AF31" s="235">
        <v>0.72548371093104003</v>
      </c>
      <c r="AG31" s="235">
        <v>0.72548371093104003</v>
      </c>
      <c r="AH31" s="235">
        <v>0.72548371093104003</v>
      </c>
      <c r="AI31" s="235">
        <v>0.72548371093104003</v>
      </c>
      <c r="AJ31" s="235">
        <v>0.74411278319828</v>
      </c>
      <c r="AK31" s="235">
        <v>0.76274185546551998</v>
      </c>
      <c r="AL31" s="235">
        <v>0.78137092773275996</v>
      </c>
      <c r="AM31" s="235">
        <v>0.8</v>
      </c>
    </row>
    <row r="35" spans="8:10">
      <c r="H35" s="237"/>
      <c r="I35" s="237"/>
      <c r="J35" s="237"/>
    </row>
  </sheetData>
  <mergeCells count="6">
    <mergeCell ref="AB9:AC9"/>
    <mergeCell ref="B7:P7"/>
    <mergeCell ref="C9:H9"/>
    <mergeCell ref="J9:O9"/>
    <mergeCell ref="P9:U9"/>
    <mergeCell ref="Z9:AA9"/>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149E-D824-47C6-A00F-233CB7952AAB}">
  <sheetPr codeName="Feuil4"/>
  <dimension ref="A1:S37"/>
  <sheetViews>
    <sheetView workbookViewId="0">
      <selection activeCell="D21" sqref="D21"/>
    </sheetView>
  </sheetViews>
  <sheetFormatPr baseColWidth="10" defaultRowHeight="14.4"/>
  <cols>
    <col min="1" max="1" width="16.5546875" bestFit="1" customWidth="1"/>
    <col min="7" max="7" width="19.33203125" customWidth="1"/>
    <col min="9" max="9" width="15.44140625" bestFit="1" customWidth="1"/>
  </cols>
  <sheetData>
    <row r="1" spans="1:19" ht="15" thickBot="1">
      <c r="A1" s="97" t="s">
        <v>157</v>
      </c>
      <c r="B1" s="528" t="s">
        <v>151</v>
      </c>
      <c r="C1" s="529"/>
      <c r="D1" s="529"/>
      <c r="E1" s="529"/>
      <c r="F1" s="530"/>
      <c r="I1" s="97" t="s">
        <v>185</v>
      </c>
      <c r="L1" s="531" t="s">
        <v>158</v>
      </c>
      <c r="M1" s="532"/>
      <c r="N1" s="532"/>
      <c r="O1" s="532"/>
      <c r="P1" s="532"/>
      <c r="Q1" s="533"/>
    </row>
    <row r="2" spans="1:19" ht="15" thickBot="1">
      <c r="B2" s="78">
        <v>2030</v>
      </c>
      <c r="C2" s="79">
        <v>2035</v>
      </c>
      <c r="D2" s="79">
        <v>2040</v>
      </c>
      <c r="E2" s="79">
        <v>2045</v>
      </c>
      <c r="F2" s="80">
        <v>2050</v>
      </c>
      <c r="G2" s="81" t="s">
        <v>152</v>
      </c>
      <c r="K2" s="98" t="s">
        <v>159</v>
      </c>
      <c r="L2" s="99">
        <v>2025</v>
      </c>
      <c r="M2" s="99">
        <v>2030</v>
      </c>
      <c r="N2" s="99">
        <v>2035</v>
      </c>
      <c r="O2" s="99">
        <v>2040</v>
      </c>
      <c r="P2" s="99">
        <v>2045</v>
      </c>
      <c r="Q2" s="99">
        <v>2050</v>
      </c>
    </row>
    <row r="3" spans="1:19">
      <c r="A3" s="82" t="s">
        <v>153</v>
      </c>
      <c r="B3" s="83">
        <v>0</v>
      </c>
      <c r="C3" s="84">
        <v>0</v>
      </c>
      <c r="D3" s="84">
        <v>0</v>
      </c>
      <c r="E3" s="84">
        <v>0</v>
      </c>
      <c r="F3" s="85">
        <v>0</v>
      </c>
      <c r="G3" s="86">
        <v>0</v>
      </c>
      <c r="J3" s="100" t="s">
        <v>160</v>
      </c>
      <c r="K3" s="100"/>
      <c r="L3" s="57"/>
      <c r="M3" s="57"/>
      <c r="N3" s="57"/>
      <c r="O3" s="57"/>
      <c r="P3" s="57"/>
      <c r="Q3" s="57">
        <v>6.85</v>
      </c>
    </row>
    <row r="4" spans="1:19">
      <c r="A4" s="87" t="s">
        <v>10</v>
      </c>
      <c r="B4" s="88">
        <v>0.70926499999999981</v>
      </c>
      <c r="C4" s="89">
        <v>1.2306899999999998</v>
      </c>
      <c r="D4" s="89">
        <v>1.91269</v>
      </c>
      <c r="E4" s="89">
        <v>2.2126899999999998</v>
      </c>
      <c r="F4" s="90">
        <v>2.2126899999999998</v>
      </c>
      <c r="G4" s="91">
        <v>8</v>
      </c>
      <c r="J4" s="100" t="s">
        <v>161</v>
      </c>
      <c r="K4" s="100"/>
      <c r="L4" s="57"/>
      <c r="M4" s="57">
        <v>2.4009999999999998</v>
      </c>
      <c r="N4" s="57"/>
      <c r="O4" s="57"/>
      <c r="P4" s="57"/>
      <c r="Q4" s="57">
        <v>5.8159999999999998</v>
      </c>
    </row>
    <row r="5" spans="1:19">
      <c r="A5" s="87" t="s">
        <v>154</v>
      </c>
      <c r="B5" s="88">
        <v>9.9999999999999992E-2</v>
      </c>
      <c r="C5" s="89">
        <v>0.3</v>
      </c>
      <c r="D5" s="89">
        <v>0.3</v>
      </c>
      <c r="E5" s="89">
        <v>0.39998999999999996</v>
      </c>
      <c r="F5" s="90">
        <v>0.39998999999999996</v>
      </c>
      <c r="G5" s="91">
        <v>3</v>
      </c>
      <c r="J5" s="100" t="s">
        <v>162</v>
      </c>
      <c r="K5" s="100"/>
      <c r="L5" s="57"/>
      <c r="M5" s="57"/>
      <c r="N5" s="57"/>
      <c r="O5" s="57"/>
      <c r="P5" s="57"/>
      <c r="Q5" s="57">
        <v>1.9650000000000001</v>
      </c>
    </row>
    <row r="6" spans="1:19">
      <c r="A6" s="87" t="s">
        <v>155</v>
      </c>
      <c r="B6" s="88">
        <v>0</v>
      </c>
      <c r="C6" s="89">
        <v>0</v>
      </c>
      <c r="D6" s="89">
        <v>0</v>
      </c>
      <c r="E6" s="89">
        <v>0</v>
      </c>
      <c r="F6" s="90">
        <v>0.33499999999999996</v>
      </c>
      <c r="G6" s="91">
        <v>1</v>
      </c>
    </row>
    <row r="7" spans="1:19">
      <c r="A7" s="87" t="s">
        <v>1</v>
      </c>
      <c r="B7" s="88">
        <v>0</v>
      </c>
      <c r="C7" s="89">
        <v>0</v>
      </c>
      <c r="D7" s="89">
        <v>0</v>
      </c>
      <c r="E7" s="89">
        <v>0</v>
      </c>
      <c r="F7" s="90">
        <v>0</v>
      </c>
      <c r="G7" s="91">
        <v>0</v>
      </c>
      <c r="J7" s="100" t="s">
        <v>149</v>
      </c>
      <c r="K7" s="100"/>
      <c r="L7" s="57" t="s">
        <v>163</v>
      </c>
      <c r="M7" s="57" t="s">
        <v>163</v>
      </c>
      <c r="N7" s="57" t="s">
        <v>163</v>
      </c>
      <c r="O7" s="57" t="s">
        <v>163</v>
      </c>
      <c r="P7" s="57" t="s">
        <v>163</v>
      </c>
      <c r="Q7" s="57" t="s">
        <v>163</v>
      </c>
    </row>
    <row r="8" spans="1:19">
      <c r="A8" s="87" t="s">
        <v>148</v>
      </c>
      <c r="B8" s="88">
        <v>0</v>
      </c>
      <c r="C8" s="89">
        <v>0.87</v>
      </c>
      <c r="D8" s="89">
        <v>0.87</v>
      </c>
      <c r="E8" s="89">
        <v>0.87</v>
      </c>
      <c r="F8" s="90">
        <v>0.87</v>
      </c>
      <c r="G8" s="91">
        <v>1</v>
      </c>
    </row>
    <row r="9" spans="1:19">
      <c r="A9" s="87" t="s">
        <v>149</v>
      </c>
      <c r="B9" s="88">
        <v>0</v>
      </c>
      <c r="C9" s="89">
        <v>0</v>
      </c>
      <c r="D9" s="89">
        <v>0</v>
      </c>
      <c r="E9" s="89">
        <v>0</v>
      </c>
      <c r="F9" s="90">
        <v>0</v>
      </c>
      <c r="G9" s="91">
        <v>0</v>
      </c>
    </row>
    <row r="10" spans="1:19" ht="15" thickBot="1">
      <c r="A10" s="92" t="s">
        <v>156</v>
      </c>
      <c r="B10" s="93">
        <v>0</v>
      </c>
      <c r="C10" s="94">
        <v>0</v>
      </c>
      <c r="D10" s="94">
        <v>0</v>
      </c>
      <c r="E10" s="94">
        <v>0</v>
      </c>
      <c r="F10" s="95">
        <v>0</v>
      </c>
      <c r="G10" s="96">
        <v>0</v>
      </c>
      <c r="J10" s="100" t="s">
        <v>165</v>
      </c>
      <c r="K10" s="100"/>
      <c r="L10" s="57"/>
      <c r="M10" s="57">
        <v>2.5</v>
      </c>
      <c r="N10" s="57"/>
      <c r="O10" s="57"/>
      <c r="P10" s="57"/>
      <c r="Q10" s="57">
        <v>4.7</v>
      </c>
    </row>
    <row r="11" spans="1:19">
      <c r="J11" s="100" t="s">
        <v>167</v>
      </c>
      <c r="K11" s="100"/>
      <c r="L11" s="57"/>
      <c r="M11" s="57">
        <v>1.1000000000000001</v>
      </c>
      <c r="N11" s="57"/>
      <c r="O11" s="57"/>
      <c r="P11" s="57"/>
      <c r="Q11" s="57">
        <v>2.8</v>
      </c>
      <c r="S11" s="101" t="s">
        <v>164</v>
      </c>
    </row>
    <row r="12" spans="1:19">
      <c r="J12" s="100" t="s">
        <v>168</v>
      </c>
      <c r="K12" s="100"/>
      <c r="L12" s="57" t="s">
        <v>163</v>
      </c>
      <c r="M12" s="57" t="s">
        <v>163</v>
      </c>
      <c r="N12" s="57" t="s">
        <v>163</v>
      </c>
      <c r="O12" s="57" t="s">
        <v>163</v>
      </c>
      <c r="P12" s="57" t="s">
        <v>163</v>
      </c>
      <c r="Q12" s="57" t="s">
        <v>163</v>
      </c>
    </row>
    <row r="14" spans="1:19">
      <c r="L14" s="76">
        <v>2025</v>
      </c>
      <c r="M14" s="76">
        <v>2030</v>
      </c>
      <c r="N14" s="76">
        <v>2035</v>
      </c>
      <c r="O14" s="76">
        <v>2040</v>
      </c>
      <c r="P14" s="76">
        <v>2045</v>
      </c>
      <c r="Q14" s="76">
        <v>2050</v>
      </c>
      <c r="S14" t="s">
        <v>166</v>
      </c>
    </row>
    <row r="15" spans="1:19">
      <c r="J15" s="100" t="s">
        <v>169</v>
      </c>
      <c r="K15" s="100"/>
      <c r="L15" s="57" t="s">
        <v>163</v>
      </c>
      <c r="M15" s="57" t="s">
        <v>163</v>
      </c>
      <c r="N15" s="57" t="s">
        <v>163</v>
      </c>
      <c r="O15" s="57" t="s">
        <v>163</v>
      </c>
      <c r="P15" s="57" t="s">
        <v>163</v>
      </c>
      <c r="Q15" s="57" t="s">
        <v>163</v>
      </c>
    </row>
    <row r="19" spans="10:19">
      <c r="S19" t="s">
        <v>170</v>
      </c>
    </row>
    <row r="20" spans="10:19">
      <c r="J20" s="100" t="s">
        <v>174</v>
      </c>
      <c r="K20" s="100"/>
      <c r="L20" s="57" t="s">
        <v>163</v>
      </c>
      <c r="M20" s="57" t="s">
        <v>163</v>
      </c>
      <c r="N20" s="57" t="s">
        <v>163</v>
      </c>
      <c r="O20" s="57" t="s">
        <v>163</v>
      </c>
      <c r="P20" s="57" t="s">
        <v>163</v>
      </c>
      <c r="Q20" s="57" t="s">
        <v>163</v>
      </c>
      <c r="S20" t="s">
        <v>171</v>
      </c>
    </row>
    <row r="21" spans="10:19">
      <c r="J21" s="100" t="s">
        <v>176</v>
      </c>
      <c r="K21" s="100"/>
      <c r="L21" s="57" t="s">
        <v>163</v>
      </c>
      <c r="M21" s="57" t="s">
        <v>163</v>
      </c>
      <c r="N21" s="57" t="s">
        <v>163</v>
      </c>
      <c r="O21" s="57" t="s">
        <v>163</v>
      </c>
      <c r="P21" s="57" t="s">
        <v>163</v>
      </c>
      <c r="Q21" s="57" t="s">
        <v>163</v>
      </c>
      <c r="S21" t="s">
        <v>172</v>
      </c>
    </row>
    <row r="22" spans="10:19">
      <c r="J22" s="100" t="s">
        <v>7</v>
      </c>
      <c r="K22" s="100"/>
      <c r="L22" s="57" t="s">
        <v>163</v>
      </c>
      <c r="M22" s="57" t="s">
        <v>163</v>
      </c>
      <c r="N22" s="57" t="s">
        <v>163</v>
      </c>
      <c r="O22" s="57" t="s">
        <v>163</v>
      </c>
      <c r="P22" s="57" t="s">
        <v>163</v>
      </c>
      <c r="Q22" s="57" t="s">
        <v>163</v>
      </c>
      <c r="S22" t="s">
        <v>173</v>
      </c>
    </row>
    <row r="24" spans="10:19">
      <c r="S24" t="s">
        <v>175</v>
      </c>
    </row>
    <row r="25" spans="10:19">
      <c r="J25" s="100" t="s">
        <v>178</v>
      </c>
      <c r="K25" s="100"/>
      <c r="L25" s="57" t="s">
        <v>163</v>
      </c>
      <c r="M25" s="57" t="s">
        <v>163</v>
      </c>
      <c r="N25" s="57" t="s">
        <v>163</v>
      </c>
      <c r="O25" s="57" t="s">
        <v>163</v>
      </c>
      <c r="P25" s="57" t="s">
        <v>163</v>
      </c>
      <c r="Q25" s="57" t="s">
        <v>163</v>
      </c>
      <c r="S25" t="s">
        <v>175</v>
      </c>
    </row>
    <row r="26" spans="10:19">
      <c r="S26" t="s">
        <v>177</v>
      </c>
    </row>
    <row r="27" spans="10:19">
      <c r="L27" s="76">
        <v>2025</v>
      </c>
      <c r="M27" s="76">
        <v>2030</v>
      </c>
      <c r="N27" s="76">
        <v>2035</v>
      </c>
      <c r="O27" s="76">
        <v>2040</v>
      </c>
      <c r="P27" s="76">
        <v>2045</v>
      </c>
      <c r="Q27" s="76">
        <v>2050</v>
      </c>
    </row>
    <row r="28" spans="10:19">
      <c r="J28" s="100" t="s">
        <v>179</v>
      </c>
      <c r="K28" s="100"/>
      <c r="L28" s="57" t="s">
        <v>163</v>
      </c>
      <c r="M28" s="57" t="s">
        <v>163</v>
      </c>
      <c r="N28" s="57" t="s">
        <v>163</v>
      </c>
      <c r="O28" s="57" t="s">
        <v>163</v>
      </c>
      <c r="P28" s="57" t="s">
        <v>163</v>
      </c>
      <c r="Q28" s="57">
        <v>0.3</v>
      </c>
    </row>
    <row r="29" spans="10:19">
      <c r="J29" s="100" t="s">
        <v>181</v>
      </c>
      <c r="K29" s="100"/>
      <c r="L29" s="57" t="s">
        <v>163</v>
      </c>
      <c r="M29" s="57" t="s">
        <v>163</v>
      </c>
      <c r="N29" s="57" t="s">
        <v>163</v>
      </c>
      <c r="O29" s="57" t="s">
        <v>163</v>
      </c>
      <c r="P29" s="57" t="s">
        <v>163</v>
      </c>
      <c r="Q29" s="57">
        <v>0.3</v>
      </c>
      <c r="S29" t="s">
        <v>175</v>
      </c>
    </row>
    <row r="30" spans="10:19">
      <c r="J30" s="100" t="s">
        <v>183</v>
      </c>
      <c r="K30" s="100"/>
      <c r="L30" s="57" t="s">
        <v>163</v>
      </c>
      <c r="M30" s="57">
        <v>0.12612100000000001</v>
      </c>
      <c r="N30" s="57" t="s">
        <v>163</v>
      </c>
      <c r="O30" s="57" t="s">
        <v>163</v>
      </c>
      <c r="P30" s="57" t="s">
        <v>163</v>
      </c>
      <c r="Q30" s="57" t="s">
        <v>163</v>
      </c>
    </row>
    <row r="32" spans="10:19">
      <c r="S32" t="s">
        <v>180</v>
      </c>
    </row>
    <row r="33" spans="10:19">
      <c r="J33" s="100" t="s">
        <v>6</v>
      </c>
      <c r="K33" s="100"/>
      <c r="L33" s="57" t="s">
        <v>163</v>
      </c>
      <c r="M33" s="57" t="s">
        <v>163</v>
      </c>
      <c r="N33" s="57" t="s">
        <v>163</v>
      </c>
      <c r="O33" s="57" t="s">
        <v>163</v>
      </c>
      <c r="P33" s="57" t="s">
        <v>163</v>
      </c>
      <c r="Q33" s="57" t="s">
        <v>163</v>
      </c>
      <c r="S33" t="s">
        <v>182</v>
      </c>
    </row>
    <row r="37" spans="10:19">
      <c r="S37" t="s">
        <v>184</v>
      </c>
    </row>
  </sheetData>
  <mergeCells count="2">
    <mergeCell ref="B1:F1"/>
    <mergeCell ref="L1:Q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AAC37BD05F7145AA350F90A845546C" ma:contentTypeVersion="12" ma:contentTypeDescription="Crée un document." ma:contentTypeScope="" ma:versionID="1be03c4ca41ce342005f3f93cad0d093">
  <xsd:schema xmlns:xsd="http://www.w3.org/2001/XMLSchema" xmlns:xs="http://www.w3.org/2001/XMLSchema" xmlns:p="http://schemas.microsoft.com/office/2006/metadata/properties" xmlns:ns2="1daa9b06-e6e8-4a5f-a5d5-3619779892a5" xmlns:ns3="123c5334-5dad-4194-9e00-48b8d9851b34" targetNamespace="http://schemas.microsoft.com/office/2006/metadata/properties" ma:root="true" ma:fieldsID="3d250df79215dda6e2425783be169c48" ns2:_="" ns3:_="">
    <xsd:import namespace="1daa9b06-e6e8-4a5f-a5d5-3619779892a5"/>
    <xsd:import namespace="123c5334-5dad-4194-9e00-48b8d9851b3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a9b06-e6e8-4a5f-a5d5-361977989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3b217d2e-895e-4b73-b90f-e0c73e5e9f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3c5334-5dad-4194-9e00-48b8d9851b34"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060bf3e5-5c79-4e71-8885-e5cbcb3687cd}" ma:internalName="TaxCatchAll" ma:showField="CatchAllData" ma:web="123c5334-5dad-4194-9e00-48b8d9851b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23c5334-5dad-4194-9e00-48b8d9851b34" xsi:nil="true"/>
    <lcf76f155ced4ddcb4097134ff3c332f xmlns="1daa9b06-e6e8-4a5f-a5d5-3619779892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9B29ED-9CB1-44AE-9BD6-8314C5F606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a9b06-e6e8-4a5f-a5d5-3619779892a5"/>
    <ds:schemaRef ds:uri="123c5334-5dad-4194-9e00-48b8d9851b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DCA49A-3E60-4584-8BD8-8291DD81A598}">
  <ds:schemaRefs>
    <ds:schemaRef ds:uri="http://schemas.microsoft.com/sharepoint/v3/contenttype/forms"/>
  </ds:schemaRefs>
</ds:datastoreItem>
</file>

<file path=customXml/itemProps3.xml><?xml version="1.0" encoding="utf-8"?>
<ds:datastoreItem xmlns:ds="http://schemas.openxmlformats.org/officeDocument/2006/customXml" ds:itemID="{2EF7E65B-8CC9-4CA2-BD55-038339F93D64}">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123c5334-5dad-4194-9e00-48b8d9851b34"/>
    <ds:schemaRef ds:uri="http://purl.org/dc/elements/1.1/"/>
    <ds:schemaRef ds:uri="1daa9b06-e6e8-4a5f-a5d5-3619779892a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Récap</vt:lpstr>
      <vt:lpstr>Substitutions NE autres chimies</vt:lpstr>
      <vt:lpstr>Production historique IGCE</vt:lpstr>
      <vt:lpstr>A renseigner</vt:lpstr>
      <vt:lpstr>Estimations consommations énerg</vt:lpstr>
      <vt:lpstr>Diffus</vt:lpstr>
      <vt:lpstr>EE AMS run 2</vt:lpstr>
      <vt:lpstr>4. Recyclage</vt:lpstr>
      <vt:lpstr>CCUS FdR 50 sites et CSF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PODESTA Gwenaël</dc:creator>
  <dc:description/>
  <cp:lastModifiedBy>CHAIGNEAU Yanis</cp:lastModifiedBy>
  <cp:revision>1</cp:revision>
  <dcterms:created xsi:type="dcterms:W3CDTF">2023-01-30T12:30:44Z</dcterms:created>
  <dcterms:modified xsi:type="dcterms:W3CDTF">2025-03-13T15:25:02Z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0x010100DAAAC37BD05F7145AA350F90A845546C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ProgId">
    <vt:lpwstr>Excel.Sheet</vt:lpwstr>
  </property>
  <property fmtid="{D5CDD505-2E9C-101B-9397-08002B2CF9AE}" pid="9" name="ScaleCrop">
    <vt:bool>false</vt:bool>
  </property>
  <property fmtid="{D5CDD505-2E9C-101B-9397-08002B2CF9AE}" pid="10" name="ShareDoc">
    <vt:bool>false</vt:bool>
  </property>
</Properties>
</file>